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sper\Desktop\"/>
    </mc:Choice>
  </mc:AlternateContent>
  <xr:revisionPtr revIDLastSave="0" documentId="8_{6B6C4BEE-0289-4313-90A5-A55261ABE478}" xr6:coauthVersionLast="45" xr6:coauthVersionMax="45" xr10:uidLastSave="{00000000-0000-0000-0000-000000000000}"/>
  <bookViews>
    <workbookView xWindow="-120" yWindow="-120" windowWidth="20730" windowHeight="11160" xr2:uid="{1C6236A9-0779-41E4-AB9C-A4A8E4334B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0" i="1" l="1"/>
  <c r="E150" i="1"/>
  <c r="D150" i="1"/>
  <c r="C150" i="1"/>
  <c r="B150" i="1"/>
  <c r="F148" i="1"/>
  <c r="E148" i="1"/>
  <c r="D148" i="1"/>
  <c r="C148" i="1"/>
  <c r="B148" i="1"/>
  <c r="F142" i="1"/>
  <c r="E142" i="1"/>
  <c r="D142" i="1"/>
  <c r="C142" i="1"/>
  <c r="B142" i="1"/>
  <c r="F138" i="1"/>
  <c r="E138" i="1"/>
  <c r="D138" i="1"/>
  <c r="C138" i="1"/>
  <c r="B138" i="1"/>
  <c r="F121" i="1"/>
  <c r="E121" i="1"/>
  <c r="D121" i="1"/>
  <c r="C121" i="1"/>
  <c r="B121" i="1"/>
  <c r="F115" i="1"/>
  <c r="E115" i="1"/>
  <c r="D115" i="1"/>
  <c r="C115" i="1"/>
  <c r="B115" i="1"/>
  <c r="F110" i="1"/>
  <c r="E110" i="1"/>
  <c r="D110" i="1"/>
  <c r="C110" i="1"/>
  <c r="B110" i="1"/>
  <c r="F104" i="1"/>
  <c r="E104" i="1"/>
  <c r="D104" i="1"/>
  <c r="C104" i="1"/>
  <c r="B104" i="1"/>
  <c r="F93" i="1"/>
  <c r="E93" i="1"/>
  <c r="D93" i="1"/>
  <c r="C93" i="1"/>
  <c r="B93" i="1"/>
  <c r="F88" i="1"/>
  <c r="E88" i="1"/>
  <c r="D88" i="1"/>
  <c r="C88" i="1"/>
  <c r="B88" i="1"/>
  <c r="F82" i="1"/>
  <c r="E82" i="1"/>
  <c r="D82" i="1"/>
  <c r="C82" i="1"/>
  <c r="B82" i="1"/>
  <c r="F72" i="1"/>
  <c r="E72" i="1"/>
  <c r="D72" i="1"/>
  <c r="C72" i="1"/>
  <c r="B72" i="1"/>
  <c r="F67" i="1"/>
  <c r="E67" i="1"/>
  <c r="D67" i="1"/>
  <c r="C67" i="1"/>
  <c r="B67" i="1"/>
  <c r="F57" i="1"/>
  <c r="E57" i="1"/>
  <c r="D57" i="1"/>
  <c r="C57" i="1"/>
  <c r="B57" i="1"/>
  <c r="F40" i="1"/>
  <c r="E40" i="1"/>
  <c r="D40" i="1"/>
  <c r="C40" i="1"/>
  <c r="B40" i="1"/>
  <c r="F33" i="1"/>
  <c r="E33" i="1"/>
  <c r="D33" i="1"/>
  <c r="C33" i="1"/>
  <c r="B33" i="1"/>
  <c r="E28" i="1"/>
  <c r="D28" i="1"/>
  <c r="C28" i="1"/>
  <c r="B11" i="1"/>
  <c r="F11" i="1"/>
  <c r="H11" i="1" s="1"/>
  <c r="E11" i="1"/>
  <c r="D11" i="1"/>
  <c r="C11" i="1"/>
  <c r="G11" i="1" s="1"/>
  <c r="H148" i="1" l="1"/>
  <c r="H147" i="1"/>
  <c r="H146" i="1"/>
  <c r="H145" i="1"/>
  <c r="H144" i="1"/>
  <c r="H142" i="1"/>
  <c r="H141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5" i="1"/>
  <c r="H124" i="1"/>
  <c r="H123" i="1"/>
  <c r="H121" i="1"/>
  <c r="H120" i="1"/>
  <c r="H119" i="1"/>
  <c r="H118" i="1"/>
  <c r="H117" i="1"/>
  <c r="H115" i="1"/>
  <c r="H114" i="1"/>
  <c r="H113" i="1"/>
  <c r="H112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6" i="1"/>
  <c r="H93" i="1"/>
  <c r="H92" i="1"/>
  <c r="H91" i="1"/>
  <c r="H90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0" i="1"/>
  <c r="H39" i="1"/>
  <c r="H38" i="1"/>
  <c r="H36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2" i="1"/>
  <c r="H10" i="1"/>
  <c r="H9" i="1"/>
  <c r="H8" i="1"/>
  <c r="H7" i="1"/>
  <c r="H6" i="1"/>
  <c r="G148" i="1"/>
  <c r="G147" i="1"/>
  <c r="G146" i="1"/>
  <c r="G145" i="1"/>
  <c r="G144" i="1"/>
  <c r="G142" i="1"/>
  <c r="G141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1" i="1"/>
  <c r="G120" i="1"/>
  <c r="G119" i="1"/>
  <c r="G118" i="1"/>
  <c r="G117" i="1"/>
  <c r="G115" i="1"/>
  <c r="G114" i="1"/>
  <c r="G113" i="1"/>
  <c r="G112" i="1"/>
  <c r="G110" i="1"/>
  <c r="G109" i="1"/>
  <c r="G108" i="1"/>
  <c r="G107" i="1"/>
  <c r="G106" i="1"/>
  <c r="G104" i="1"/>
  <c r="G103" i="1"/>
  <c r="G102" i="1"/>
  <c r="G101" i="1"/>
  <c r="G100" i="1"/>
  <c r="G99" i="1"/>
  <c r="G98" i="1"/>
  <c r="G96" i="1"/>
  <c r="G93" i="1"/>
  <c r="G92" i="1"/>
  <c r="G91" i="1"/>
  <c r="G90" i="1"/>
  <c r="G88" i="1"/>
  <c r="G87" i="1"/>
  <c r="G86" i="1"/>
  <c r="G85" i="1"/>
  <c r="G84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7" i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0" i="1"/>
  <c r="G39" i="1"/>
  <c r="G38" i="1"/>
  <c r="G36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2" i="1"/>
  <c r="G10" i="1"/>
  <c r="G9" i="1"/>
  <c r="G8" i="1"/>
  <c r="G7" i="1"/>
  <c r="G6" i="1"/>
  <c r="F126" i="1"/>
  <c r="H126" i="1" s="1"/>
  <c r="F95" i="1"/>
  <c r="F35" i="1"/>
  <c r="F15" i="1"/>
  <c r="F28" i="1" l="1"/>
  <c r="H95" i="1"/>
  <c r="G126" i="1"/>
  <c r="B140" i="1"/>
  <c r="B97" i="1"/>
  <c r="D95" i="1"/>
  <c r="C95" i="1"/>
  <c r="G95" i="1" s="1"/>
  <c r="B95" i="1"/>
  <c r="B42" i="1"/>
  <c r="E37" i="1"/>
  <c r="D37" i="1"/>
  <c r="C37" i="1"/>
  <c r="B37" i="1"/>
  <c r="H37" i="1" s="1"/>
  <c r="D35" i="1"/>
  <c r="C35" i="1"/>
  <c r="B35" i="1"/>
  <c r="H35" i="1" s="1"/>
  <c r="B16" i="1"/>
  <c r="B15" i="1"/>
  <c r="B14" i="1"/>
  <c r="B13" i="1"/>
  <c r="B28" i="1" l="1"/>
  <c r="G35" i="1"/>
  <c r="H42" i="1"/>
  <c r="G42" i="1"/>
  <c r="H97" i="1"/>
  <c r="G97" i="1"/>
  <c r="H14" i="1"/>
  <c r="G14" i="1"/>
  <c r="H15" i="1"/>
  <c r="G15" i="1"/>
  <c r="H16" i="1"/>
  <c r="G16" i="1"/>
  <c r="G13" i="1"/>
  <c r="H13" i="1"/>
  <c r="G37" i="1"/>
  <c r="H140" i="1"/>
  <c r="G140" i="1"/>
  <c r="H150" i="1" l="1"/>
  <c r="G28" i="1"/>
  <c r="H28" i="1"/>
  <c r="G150" i="1"/>
</calcChain>
</file>

<file path=xl/sharedStrings.xml><?xml version="1.0" encoding="utf-8"?>
<sst xmlns="http://schemas.openxmlformats.org/spreadsheetml/2006/main" count="130" uniqueCount="52">
  <si>
    <t xml:space="preserve"> April 2020</t>
  </si>
  <si>
    <t>Clients</t>
  </si>
  <si>
    <t>2020 Fin Year
Average Fees p.m</t>
  </si>
  <si>
    <t>General Surgeon</t>
  </si>
  <si>
    <t>General Practitioner</t>
  </si>
  <si>
    <t>Dermatologist</t>
  </si>
  <si>
    <t>Endocrinologist</t>
  </si>
  <si>
    <t>Physician Geriatrics</t>
  </si>
  <si>
    <t>Cardiologist</t>
  </si>
  <si>
    <t>Maxillo Facial Surgeon</t>
  </si>
  <si>
    <t>Aneathetist</t>
  </si>
  <si>
    <t>Neuro Surgeon</t>
  </si>
  <si>
    <t>Neuro Surgeon x2</t>
  </si>
  <si>
    <t>Neurologist</t>
  </si>
  <si>
    <t>ENT</t>
  </si>
  <si>
    <t>Plastic Surgeon</t>
  </si>
  <si>
    <t>Psychiatrist</t>
  </si>
  <si>
    <t>Psychiatrist new 2020</t>
  </si>
  <si>
    <t>Rheumatologist</t>
  </si>
  <si>
    <t>Urologist</t>
  </si>
  <si>
    <t xml:space="preserve"> May 2020</t>
  </si>
  <si>
    <t xml:space="preserve"> June 2020</t>
  </si>
  <si>
    <t>Gynaecologist</t>
  </si>
  <si>
    <t>Hematologist</t>
  </si>
  <si>
    <t>Ophthalmologist</t>
  </si>
  <si>
    <t>Orthopaedic Surgeon</t>
  </si>
  <si>
    <t>Paediatrician</t>
  </si>
  <si>
    <t>Physician</t>
  </si>
  <si>
    <t>Nephrologist</t>
  </si>
  <si>
    <t>July 2020</t>
  </si>
  <si>
    <t>Physiotherapist x2</t>
  </si>
  <si>
    <t>Physiotherapist x3</t>
  </si>
  <si>
    <t xml:space="preserve"> 4 Month Average vs 2020 average</t>
  </si>
  <si>
    <t xml:space="preserve"> July Average vs 2020 average</t>
  </si>
  <si>
    <t>Total 4 Months</t>
  </si>
  <si>
    <t>Total Urologist</t>
  </si>
  <si>
    <t>Total Rheumatologist</t>
  </si>
  <si>
    <t>Total Psychiatrist</t>
  </si>
  <si>
    <t>Total Paediatrician</t>
  </si>
  <si>
    <t>Total Orthopaedic Surgeon</t>
  </si>
  <si>
    <t>Total ENT</t>
  </si>
  <si>
    <t>Total Ophthalmologist</t>
  </si>
  <si>
    <t>Total Neurologist</t>
  </si>
  <si>
    <t>Total Neuro Surgeon</t>
  </si>
  <si>
    <t>Total Aneathetist</t>
  </si>
  <si>
    <t>Total Cardiologist</t>
  </si>
  <si>
    <t>Total Physician</t>
  </si>
  <si>
    <t>Total Gynaecologist</t>
  </si>
  <si>
    <t xml:space="preserve">Total Physiotherapist </t>
  </si>
  <si>
    <t>Total Dermatologist</t>
  </si>
  <si>
    <t>Total General Practitioner</t>
  </si>
  <si>
    <t>Total General Surgeon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</si>
</sst>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* #,##0.00_ ;_ * \-#,##0.00_ ;_ * &quot;-&quot;??_ ;_ @_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sz val="16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1" applyNumberFormat="1" applyFont="1" applyFill="1"/>
    <xf numFmtId="3" fontId="4" fillId="0" borderId="0" xfId="0" applyNumberFormat="1" applyFont="1"/>
    <xf numFmtId="4" fontId="4" fillId="0" borderId="1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0" xfId="0" applyFont="1"/>
    <xf numFmtId="3" fontId="6" fillId="0" borderId="0" xfId="0" applyNumberFormat="1" applyFont="1"/>
    <xf numFmtId="17" fontId="0" fillId="0" borderId="0" xfId="0" applyNumberFormat="1"/>
    <xf numFmtId="3" fontId="0" fillId="0" borderId="0" xfId="0" applyNumberFormat="1"/>
    <xf numFmtId="0" fontId="2" fillId="0" borderId="6" xfId="2" applyFont="1" applyBorder="1" applyAlignment="1">
      <alignment horizontal="center"/>
    </xf>
    <xf numFmtId="3" fontId="3" fillId="0" borderId="0" xfId="2" applyNumberFormat="1" applyFont="1" applyBorder="1" applyAlignment="1">
      <alignment horizontal="center" wrapText="1"/>
    </xf>
    <xf numFmtId="3" fontId="2" fillId="0" borderId="0" xfId="2" quotePrefix="1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 wrapText="1"/>
    </xf>
    <xf numFmtId="3" fontId="2" fillId="0" borderId="7" xfId="2" applyNumberFormat="1" applyFont="1" applyBorder="1" applyAlignment="1">
      <alignment horizontal="center" wrapText="1"/>
    </xf>
    <xf numFmtId="0" fontId="3" fillId="2" borderId="3" xfId="2" applyFont="1" applyFill="1" applyBorder="1" applyAlignment="1">
      <alignment horizontal="center"/>
    </xf>
    <xf numFmtId="3" fontId="3" fillId="2" borderId="3" xfId="2" applyNumberFormat="1" applyFont="1" applyFill="1" applyBorder="1" applyAlignment="1">
      <alignment horizontal="center" wrapText="1"/>
    </xf>
    <xf numFmtId="3" fontId="3" fillId="2" borderId="3" xfId="2" quotePrefix="1" applyNumberFormat="1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right"/>
    </xf>
    <xf numFmtId="166" fontId="7" fillId="0" borderId="2" xfId="4" applyNumberFormat="1" applyFont="1" applyBorder="1"/>
    <xf numFmtId="166" fontId="7" fillId="0" borderId="9" xfId="4" applyNumberFormat="1" applyFont="1" applyBorder="1"/>
    <xf numFmtId="3" fontId="4" fillId="0" borderId="0" xfId="0" applyNumberFormat="1" applyFont="1" applyBorder="1" applyAlignment="1">
      <alignment horizontal="right"/>
    </xf>
    <xf numFmtId="49" fontId="3" fillId="2" borderId="3" xfId="2" quotePrefix="1" applyNumberFormat="1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166" fontId="7" fillId="0" borderId="12" xfId="4" applyNumberFormat="1" applyFont="1" applyBorder="1"/>
    <xf numFmtId="3" fontId="4" fillId="0" borderId="13" xfId="5" applyNumberFormat="1" applyFont="1" applyFill="1" applyBorder="1" applyAlignment="1">
      <alignment horizontal="right"/>
    </xf>
    <xf numFmtId="3" fontId="4" fillId="0" borderId="14" xfId="5" applyNumberFormat="1" applyFont="1" applyFill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19" xfId="5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166" fontId="7" fillId="0" borderId="22" xfId="4" applyNumberFormat="1" applyFont="1" applyBorder="1"/>
    <xf numFmtId="3" fontId="4" fillId="0" borderId="15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66" fontId="7" fillId="0" borderId="23" xfId="4" applyNumberFormat="1" applyFont="1" applyBorder="1"/>
    <xf numFmtId="166" fontId="7" fillId="0" borderId="15" xfId="4" applyNumberFormat="1" applyFont="1" applyBorder="1"/>
    <xf numFmtId="3" fontId="4" fillId="0" borderId="1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166" fontId="7" fillId="0" borderId="29" xfId="4" applyNumberFormat="1" applyFont="1" applyBorder="1"/>
    <xf numFmtId="166" fontId="7" fillId="0" borderId="19" xfId="4" applyNumberFormat="1" applyFont="1" applyBorder="1"/>
    <xf numFmtId="3" fontId="4" fillId="0" borderId="9" xfId="3" applyNumberFormat="1" applyFont="1" applyFill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166" fontId="7" fillId="0" borderId="0" xfId="4" applyNumberFormat="1" applyFont="1" applyBorder="1"/>
    <xf numFmtId="4" fontId="2" fillId="0" borderId="32" xfId="0" applyNumberFormat="1" applyFont="1" applyBorder="1" applyAlignment="1">
      <alignment horizontal="left"/>
    </xf>
    <xf numFmtId="4" fontId="9" fillId="0" borderId="1" xfId="0" applyNumberFormat="1" applyFont="1" applyBorder="1" applyAlignment="1">
      <alignment horizontal="left"/>
    </xf>
    <xf numFmtId="4" fontId="9" fillId="0" borderId="20" xfId="0" applyNumberFormat="1" applyFont="1" applyBorder="1" applyAlignment="1">
      <alignment horizontal="left"/>
    </xf>
    <xf numFmtId="3" fontId="9" fillId="0" borderId="24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66" fontId="9" fillId="0" borderId="26" xfId="4" applyNumberFormat="1" applyFont="1" applyBorder="1"/>
    <xf numFmtId="166" fontId="9" fillId="0" borderId="27" xfId="4" applyNumberFormat="1" applyFont="1" applyBorder="1"/>
    <xf numFmtId="3" fontId="9" fillId="0" borderId="30" xfId="0" applyNumberFormat="1" applyFont="1" applyBorder="1" applyAlignment="1">
      <alignment horizontal="right"/>
    </xf>
    <xf numFmtId="3" fontId="9" fillId="0" borderId="25" xfId="5" applyNumberFormat="1" applyFont="1" applyFill="1" applyBorder="1" applyAlignment="1">
      <alignment horizontal="right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right"/>
    </xf>
    <xf numFmtId="166" fontId="9" fillId="0" borderId="25" xfId="4" applyNumberFormat="1" applyFont="1" applyBorder="1"/>
    <xf numFmtId="0" fontId="10" fillId="0" borderId="4" xfId="0" applyFont="1" applyBorder="1"/>
    <xf numFmtId="3" fontId="10" fillId="0" borderId="5" xfId="0" applyNumberFormat="1" applyFont="1" applyBorder="1"/>
    <xf numFmtId="166" fontId="10" fillId="0" borderId="3" xfId="4" applyNumberFormat="1" applyFont="1" applyBorder="1"/>
  </cellXfs>
  <cellStyles count="9">
    <cellStyle name="Comma" xfId="1" builtinId="3"/>
    <cellStyle name="Comma 2" xfId="7" xr:uid="{B2551E3E-7E13-465B-ADD8-32A36AE6F8A3}"/>
    <cellStyle name="Comma 3" xfId="3" xr:uid="{AACBF6E2-4245-4015-960F-5BE33012148F}"/>
    <cellStyle name="Comma 4" xfId="6" xr:uid="{C913569D-DAEE-40DE-B63B-C9A912D12159}"/>
    <cellStyle name="Normal" xfId="0" builtinId="0"/>
    <cellStyle name="Normal 2" xfId="2" xr:uid="{84F8FB10-24EF-4426-B001-A733D8D940EB}"/>
    <cellStyle name="Normal 3" xfId="5" xr:uid="{A9C1F544-FD07-45D3-9A30-11E19D64F81B}"/>
    <cellStyle name="Percent" xfId="4" builtinId="5"/>
    <cellStyle name="Percent 2" xfId="8" xr:uid="{FEEAF867-D13E-42EC-AA13-53135293A2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7CCB-DC7D-4B44-A334-37141B5E307E}">
  <dimension ref="A2:H151"/>
  <sheetViews>
    <sheetView tabSelected="1" workbookViewId="0">
      <selection activeCell="A155" sqref="A155"/>
    </sheetView>
  </sheetViews>
  <sheetFormatPr defaultRowHeight="15" x14ac:dyDescent="0.25"/>
  <cols>
    <col min="1" max="1" width="60.7109375" customWidth="1"/>
    <col min="2" max="4" width="17.7109375" customWidth="1"/>
    <col min="5" max="6" width="17.7109375" style="10" customWidth="1"/>
    <col min="7" max="8" width="17.7109375" customWidth="1"/>
    <col min="9" max="9" width="13.28515625" customWidth="1"/>
  </cols>
  <sheetData>
    <row r="2" spans="1:8" x14ac:dyDescent="0.25">
      <c r="H2" s="9"/>
    </row>
    <row r="3" spans="1:8" ht="21" thickBot="1" x14ac:dyDescent="0.35">
      <c r="A3" s="1"/>
      <c r="B3" s="2"/>
      <c r="C3" s="3"/>
      <c r="D3" s="3"/>
      <c r="E3" s="4"/>
      <c r="F3" s="4"/>
    </row>
    <row r="4" spans="1:8" ht="81.75" thickBot="1" x14ac:dyDescent="0.35">
      <c r="A4" s="16" t="s">
        <v>1</v>
      </c>
      <c r="B4" s="17" t="s">
        <v>2</v>
      </c>
      <c r="C4" s="18" t="s">
        <v>0</v>
      </c>
      <c r="D4" s="18" t="s">
        <v>20</v>
      </c>
      <c r="E4" s="18" t="s">
        <v>21</v>
      </c>
      <c r="F4" s="23" t="s">
        <v>29</v>
      </c>
      <c r="G4" s="18" t="s">
        <v>32</v>
      </c>
      <c r="H4" s="18" t="s">
        <v>33</v>
      </c>
    </row>
    <row r="5" spans="1:8" ht="20.25" x14ac:dyDescent="0.3">
      <c r="A5" s="11"/>
      <c r="B5" s="12"/>
      <c r="C5" s="13"/>
      <c r="D5" s="14"/>
      <c r="E5" s="15"/>
      <c r="F5" s="14"/>
    </row>
    <row r="6" spans="1:8" ht="15.75" x14ac:dyDescent="0.25">
      <c r="A6" s="5" t="s">
        <v>3</v>
      </c>
      <c r="B6" s="6">
        <v>393547</v>
      </c>
      <c r="C6" s="6">
        <v>448688</v>
      </c>
      <c r="D6" s="6">
        <v>240724</v>
      </c>
      <c r="E6" s="19">
        <v>190251</v>
      </c>
      <c r="F6" s="27">
        <v>543721</v>
      </c>
      <c r="G6" s="26">
        <f>IFERROR(AVERAGE(C6:F6)/B6,"")</f>
        <v>0.90420203940063071</v>
      </c>
      <c r="H6" s="20">
        <f>IFERROR(F6/B6,"")</f>
        <v>1.381591017083093</v>
      </c>
    </row>
    <row r="7" spans="1:8" ht="15.75" x14ac:dyDescent="0.25">
      <c r="A7" s="5" t="s">
        <v>3</v>
      </c>
      <c r="B7" s="6">
        <v>525651</v>
      </c>
      <c r="C7" s="6">
        <v>170223</v>
      </c>
      <c r="D7" s="6">
        <v>380517</v>
      </c>
      <c r="E7" s="19">
        <v>424914</v>
      </c>
      <c r="F7" s="28">
        <v>435754</v>
      </c>
      <c r="G7" s="26">
        <f t="shared" ref="G7:G76" si="0">IFERROR(AVERAGE(C7:F7)/B7,"")</f>
        <v>0.67126667693964248</v>
      </c>
      <c r="H7" s="20">
        <f t="shared" ref="H7:H76" si="1">IFERROR(F7/B7,"")</f>
        <v>0.82897968423916246</v>
      </c>
    </row>
    <row r="8" spans="1:8" ht="15.75" x14ac:dyDescent="0.25">
      <c r="A8" s="5" t="s">
        <v>3</v>
      </c>
      <c r="B8" s="6">
        <v>411485</v>
      </c>
      <c r="C8" s="6">
        <v>56605</v>
      </c>
      <c r="D8" s="6">
        <v>329321</v>
      </c>
      <c r="E8" s="19">
        <v>287089</v>
      </c>
      <c r="F8" s="28">
        <v>482631</v>
      </c>
      <c r="G8" s="26">
        <f t="shared" si="0"/>
        <v>0.70211915379661471</v>
      </c>
      <c r="H8" s="20">
        <f t="shared" si="1"/>
        <v>1.1729005917591164</v>
      </c>
    </row>
    <row r="9" spans="1:8" ht="15.75" x14ac:dyDescent="0.25">
      <c r="A9" s="5" t="s">
        <v>3</v>
      </c>
      <c r="B9" s="6">
        <v>905823</v>
      </c>
      <c r="C9" s="6">
        <v>361720</v>
      </c>
      <c r="D9" s="6">
        <v>946576</v>
      </c>
      <c r="E9" s="19">
        <v>883586</v>
      </c>
      <c r="F9" s="28">
        <v>838307</v>
      </c>
      <c r="G9" s="26">
        <f t="shared" si="0"/>
        <v>0.83630825227445094</v>
      </c>
      <c r="H9" s="20">
        <f t="shared" si="1"/>
        <v>0.92546446711995611</v>
      </c>
    </row>
    <row r="10" spans="1:8" ht="16.5" thickBot="1" x14ac:dyDescent="0.3">
      <c r="A10" s="5" t="s">
        <v>3</v>
      </c>
      <c r="B10" s="34">
        <v>250052</v>
      </c>
      <c r="C10" s="34">
        <v>145422</v>
      </c>
      <c r="D10" s="34">
        <v>150072</v>
      </c>
      <c r="E10" s="35">
        <v>153303</v>
      </c>
      <c r="F10" s="33">
        <v>113974</v>
      </c>
      <c r="G10" s="36">
        <f t="shared" si="0"/>
        <v>0.56265396797466127</v>
      </c>
      <c r="H10" s="21">
        <f t="shared" si="1"/>
        <v>0.45580119335178282</v>
      </c>
    </row>
    <row r="11" spans="1:8" ht="16.5" thickBot="1" x14ac:dyDescent="0.3">
      <c r="A11" s="51" t="s">
        <v>51</v>
      </c>
      <c r="B11" s="53">
        <f>SUM(B6:B10)</f>
        <v>2486558</v>
      </c>
      <c r="C11" s="54">
        <f>SUM(C6:C10)</f>
        <v>1182658</v>
      </c>
      <c r="D11" s="54">
        <f>SUM(D6:D10)</f>
        <v>2047210</v>
      </c>
      <c r="E11" s="54">
        <f>SUM(E6:E10)</f>
        <v>1939143</v>
      </c>
      <c r="F11" s="54">
        <f>SUM(F6:F10)</f>
        <v>2414387</v>
      </c>
      <c r="G11" s="55">
        <f t="shared" si="0"/>
        <v>0.76243928353973645</v>
      </c>
      <c r="H11" s="56">
        <f t="shared" si="1"/>
        <v>0.9709755412904103</v>
      </c>
    </row>
    <row r="12" spans="1:8" ht="15.75" x14ac:dyDescent="0.25">
      <c r="A12" s="5"/>
      <c r="B12" s="37"/>
      <c r="C12" s="37"/>
      <c r="D12" s="37"/>
      <c r="E12" s="38"/>
      <c r="F12" s="38"/>
      <c r="G12" s="40" t="str">
        <f t="shared" si="0"/>
        <v/>
      </c>
      <c r="H12" s="40" t="str">
        <f t="shared" si="1"/>
        <v/>
      </c>
    </row>
    <row r="13" spans="1:8" ht="15.75" x14ac:dyDescent="0.25">
      <c r="A13" s="5" t="s">
        <v>4</v>
      </c>
      <c r="B13" s="6">
        <f>1299609/12</f>
        <v>108300.75</v>
      </c>
      <c r="C13" s="6">
        <v>8281.19</v>
      </c>
      <c r="D13" s="6">
        <v>21774.69</v>
      </c>
      <c r="E13" s="19">
        <v>60532</v>
      </c>
      <c r="F13" s="30">
        <v>57187</v>
      </c>
      <c r="G13" s="26">
        <f t="shared" si="0"/>
        <v>0.34112155271316219</v>
      </c>
      <c r="H13" s="20">
        <f t="shared" si="1"/>
        <v>0.52803881782905471</v>
      </c>
    </row>
    <row r="14" spans="1:8" ht="15.75" x14ac:dyDescent="0.25">
      <c r="A14" s="5" t="s">
        <v>4</v>
      </c>
      <c r="B14" s="6">
        <f>553051/12</f>
        <v>46087.583333333336</v>
      </c>
      <c r="C14" s="6">
        <v>22923.1</v>
      </c>
      <c r="D14" s="6">
        <v>22649</v>
      </c>
      <c r="E14" s="19">
        <v>30880</v>
      </c>
      <c r="F14" s="31">
        <v>37511</v>
      </c>
      <c r="G14" s="26">
        <f t="shared" si="0"/>
        <v>0.61818765357986871</v>
      </c>
      <c r="H14" s="20">
        <f t="shared" si="1"/>
        <v>0.81390685488318437</v>
      </c>
    </row>
    <row r="15" spans="1:8" ht="15.75" x14ac:dyDescent="0.25">
      <c r="A15" s="5" t="s">
        <v>4</v>
      </c>
      <c r="B15" s="6">
        <f>1292200/12</f>
        <v>107683.33333333333</v>
      </c>
      <c r="C15" s="6">
        <v>44307</v>
      </c>
      <c r="D15" s="6">
        <v>40327</v>
      </c>
      <c r="E15" s="19">
        <v>44855</v>
      </c>
      <c r="F15" s="31">
        <f>57275+7650</f>
        <v>64925</v>
      </c>
      <c r="G15" s="26">
        <f t="shared" si="0"/>
        <v>0.45135582727132023</v>
      </c>
      <c r="H15" s="20">
        <f t="shared" si="1"/>
        <v>0.6029252437703142</v>
      </c>
    </row>
    <row r="16" spans="1:8" ht="15.75" x14ac:dyDescent="0.25">
      <c r="A16" s="5" t="s">
        <v>4</v>
      </c>
      <c r="B16" s="6">
        <f>3643451/12</f>
        <v>303620.91666666669</v>
      </c>
      <c r="C16" s="6">
        <v>119730.38</v>
      </c>
      <c r="D16" s="6">
        <v>173247.73</v>
      </c>
      <c r="E16" s="19">
        <v>191264</v>
      </c>
      <c r="F16" s="31">
        <v>196101</v>
      </c>
      <c r="G16" s="26">
        <f t="shared" si="0"/>
        <v>0.56019123902036827</v>
      </c>
      <c r="H16" s="20">
        <f t="shared" si="1"/>
        <v>0.64587447450233304</v>
      </c>
    </row>
    <row r="17" spans="1:8" ht="15.75" x14ac:dyDescent="0.25">
      <c r="A17" s="5" t="s">
        <v>4</v>
      </c>
      <c r="B17" s="6">
        <v>98012</v>
      </c>
      <c r="C17" s="6">
        <v>34325</v>
      </c>
      <c r="D17" s="6">
        <v>61500</v>
      </c>
      <c r="E17" s="19">
        <v>60786</v>
      </c>
      <c r="F17" s="28">
        <v>98688</v>
      </c>
      <c r="G17" s="26">
        <f t="shared" si="0"/>
        <v>0.65119322123821577</v>
      </c>
      <c r="H17" s="20">
        <f t="shared" si="1"/>
        <v>1.0068971146390238</v>
      </c>
    </row>
    <row r="18" spans="1:8" ht="15.75" x14ac:dyDescent="0.25">
      <c r="A18" s="5" t="s">
        <v>4</v>
      </c>
      <c r="B18" s="6">
        <v>83344</v>
      </c>
      <c r="C18" s="6">
        <v>67380</v>
      </c>
      <c r="D18" s="6">
        <v>72250</v>
      </c>
      <c r="E18" s="19">
        <v>87777</v>
      </c>
      <c r="F18" s="28">
        <v>102928</v>
      </c>
      <c r="G18" s="26">
        <f t="shared" si="0"/>
        <v>0.99087816759454794</v>
      </c>
      <c r="H18" s="20">
        <f t="shared" si="1"/>
        <v>1.2349779228258784</v>
      </c>
    </row>
    <row r="19" spans="1:8" ht="15.75" x14ac:dyDescent="0.25">
      <c r="A19" s="5" t="s">
        <v>4</v>
      </c>
      <c r="B19" s="6">
        <v>202265</v>
      </c>
      <c r="C19" s="6">
        <v>109883</v>
      </c>
      <c r="D19" s="6">
        <v>163628</v>
      </c>
      <c r="E19" s="19">
        <v>139871</v>
      </c>
      <c r="F19" s="28">
        <v>214042</v>
      </c>
      <c r="G19" s="26">
        <f t="shared" si="0"/>
        <v>0.77549749091538334</v>
      </c>
      <c r="H19" s="20">
        <f t="shared" si="1"/>
        <v>1.058225595135095</v>
      </c>
    </row>
    <row r="20" spans="1:8" ht="15.75" x14ac:dyDescent="0.25">
      <c r="A20" s="5" t="s">
        <v>4</v>
      </c>
      <c r="B20" s="6">
        <v>157084</v>
      </c>
      <c r="C20" s="6">
        <v>83283</v>
      </c>
      <c r="D20" s="6">
        <v>87981</v>
      </c>
      <c r="E20" s="19">
        <v>119869</v>
      </c>
      <c r="F20" s="28">
        <v>93595</v>
      </c>
      <c r="G20" s="26">
        <f t="shared" si="0"/>
        <v>0.6122966056377479</v>
      </c>
      <c r="H20" s="20">
        <f t="shared" si="1"/>
        <v>0.59582771001502377</v>
      </c>
    </row>
    <row r="21" spans="1:8" ht="15.75" x14ac:dyDescent="0.25">
      <c r="A21" s="5" t="s">
        <v>4</v>
      </c>
      <c r="B21" s="6">
        <v>154856</v>
      </c>
      <c r="C21" s="6">
        <v>65914</v>
      </c>
      <c r="D21" s="6">
        <v>73891</v>
      </c>
      <c r="E21" s="19">
        <v>107019</v>
      </c>
      <c r="F21" s="28">
        <v>117588</v>
      </c>
      <c r="G21" s="26">
        <f t="shared" si="0"/>
        <v>0.58830784729038588</v>
      </c>
      <c r="H21" s="20">
        <f t="shared" si="1"/>
        <v>0.75933770728935268</v>
      </c>
    </row>
    <row r="22" spans="1:8" ht="15.75" x14ac:dyDescent="0.25">
      <c r="A22" s="5" t="s">
        <v>4</v>
      </c>
      <c r="B22" s="6">
        <v>148826</v>
      </c>
      <c r="C22" s="6">
        <v>101008</v>
      </c>
      <c r="D22" s="6">
        <v>146604</v>
      </c>
      <c r="E22" s="19">
        <v>188305</v>
      </c>
      <c r="F22" s="28">
        <v>250693</v>
      </c>
      <c r="G22" s="26">
        <f t="shared" si="0"/>
        <v>1.1533770980876998</v>
      </c>
      <c r="H22" s="20">
        <f t="shared" si="1"/>
        <v>1.6844704554311747</v>
      </c>
    </row>
    <row r="23" spans="1:8" ht="15.75" x14ac:dyDescent="0.25">
      <c r="A23" s="5" t="s">
        <v>4</v>
      </c>
      <c r="B23" s="6">
        <v>44198</v>
      </c>
      <c r="C23" s="6">
        <v>10219</v>
      </c>
      <c r="D23" s="6">
        <v>36293</v>
      </c>
      <c r="E23" s="19">
        <v>40995</v>
      </c>
      <c r="F23" s="28">
        <v>72425</v>
      </c>
      <c r="G23" s="26">
        <f t="shared" si="0"/>
        <v>0.90463369383230008</v>
      </c>
      <c r="H23" s="20">
        <f t="shared" si="1"/>
        <v>1.6386488076383547</v>
      </c>
    </row>
    <row r="24" spans="1:8" ht="15.75" x14ac:dyDescent="0.25">
      <c r="A24" s="5" t="s">
        <v>4</v>
      </c>
      <c r="B24" s="6">
        <v>125203</v>
      </c>
      <c r="C24" s="6">
        <v>83704</v>
      </c>
      <c r="D24" s="6">
        <v>101506</v>
      </c>
      <c r="E24" s="19">
        <v>114106</v>
      </c>
      <c r="F24" s="28">
        <v>87653</v>
      </c>
      <c r="G24" s="26">
        <f t="shared" si="0"/>
        <v>0.77268316254402847</v>
      </c>
      <c r="H24" s="20">
        <f t="shared" si="1"/>
        <v>0.70008705861680631</v>
      </c>
    </row>
    <row r="25" spans="1:8" ht="15.75" x14ac:dyDescent="0.25">
      <c r="A25" s="5" t="s">
        <v>4</v>
      </c>
      <c r="B25" s="6">
        <v>191505</v>
      </c>
      <c r="C25" s="6">
        <v>76093</v>
      </c>
      <c r="D25" s="6">
        <v>160341</v>
      </c>
      <c r="E25" s="19">
        <v>177209</v>
      </c>
      <c r="F25" s="28">
        <v>190716</v>
      </c>
      <c r="G25" s="26">
        <f t="shared" si="0"/>
        <v>0.78895981828150696</v>
      </c>
      <c r="H25" s="20">
        <f t="shared" si="1"/>
        <v>0.99588000313307745</v>
      </c>
    </row>
    <row r="26" spans="1:8" ht="15.75" x14ac:dyDescent="0.25">
      <c r="A26" s="5" t="s">
        <v>4</v>
      </c>
      <c r="B26" s="6">
        <v>188441</v>
      </c>
      <c r="C26" s="6">
        <v>85856</v>
      </c>
      <c r="D26" s="6">
        <v>124614</v>
      </c>
      <c r="E26" s="19">
        <v>163204</v>
      </c>
      <c r="F26" s="28">
        <v>162746</v>
      </c>
      <c r="G26" s="26">
        <f t="shared" si="0"/>
        <v>0.71165510690348699</v>
      </c>
      <c r="H26" s="20">
        <f t="shared" si="1"/>
        <v>0.8636443236875202</v>
      </c>
    </row>
    <row r="27" spans="1:8" ht="16.5" thickBot="1" x14ac:dyDescent="0.3">
      <c r="A27" s="5" t="s">
        <v>4</v>
      </c>
      <c r="B27" s="34">
        <v>837739</v>
      </c>
      <c r="C27" s="34">
        <v>330494</v>
      </c>
      <c r="D27" s="34">
        <v>495760</v>
      </c>
      <c r="E27" s="35">
        <v>573440</v>
      </c>
      <c r="F27" s="33">
        <v>734486</v>
      </c>
      <c r="G27" s="36">
        <f t="shared" si="0"/>
        <v>0.63688690630375333</v>
      </c>
      <c r="H27" s="21">
        <f t="shared" si="1"/>
        <v>0.87674800862798552</v>
      </c>
    </row>
    <row r="28" spans="1:8" ht="16.5" thickBot="1" x14ac:dyDescent="0.3">
      <c r="A28" s="51" t="s">
        <v>50</v>
      </c>
      <c r="B28" s="53">
        <f>SUM(B13:B27)</f>
        <v>2797165.5833333335</v>
      </c>
      <c r="C28" s="54">
        <f>SUM(C13:C27)</f>
        <v>1243400.67</v>
      </c>
      <c r="D28" s="54">
        <f>SUM(D13:D27)</f>
        <v>1782366.42</v>
      </c>
      <c r="E28" s="54">
        <f>SUM(E13:E27)</f>
        <v>2100112</v>
      </c>
      <c r="F28" s="54">
        <f>SUM(F13:F27)</f>
        <v>2481284</v>
      </c>
      <c r="G28" s="55">
        <f t="shared" si="0"/>
        <v>0.67989924651999656</v>
      </c>
      <c r="H28" s="56">
        <f t="shared" si="1"/>
        <v>0.88707083155338162</v>
      </c>
    </row>
    <row r="29" spans="1:8" ht="15.75" x14ac:dyDescent="0.25">
      <c r="A29" s="5"/>
      <c r="B29" s="37"/>
      <c r="C29" s="37"/>
      <c r="D29" s="37"/>
      <c r="E29" s="38"/>
      <c r="F29" s="37"/>
      <c r="G29" s="39" t="str">
        <f t="shared" si="0"/>
        <v/>
      </c>
      <c r="H29" s="40" t="str">
        <f t="shared" si="1"/>
        <v/>
      </c>
    </row>
    <row r="30" spans="1:8" ht="15.75" x14ac:dyDescent="0.25">
      <c r="A30" s="5" t="s">
        <v>5</v>
      </c>
      <c r="B30" s="6">
        <v>273366</v>
      </c>
      <c r="C30" s="6">
        <v>22557</v>
      </c>
      <c r="D30" s="6">
        <v>249740</v>
      </c>
      <c r="E30" s="19">
        <v>274942</v>
      </c>
      <c r="F30" s="28">
        <v>239012</v>
      </c>
      <c r="G30" s="26">
        <f t="shared" si="0"/>
        <v>0.71904607742001569</v>
      </c>
      <c r="H30" s="20">
        <f t="shared" si="1"/>
        <v>0.87432965328533907</v>
      </c>
    </row>
    <row r="31" spans="1:8" ht="15.75" x14ac:dyDescent="0.25">
      <c r="A31" s="5" t="s">
        <v>5</v>
      </c>
      <c r="B31" s="6">
        <v>279424</v>
      </c>
      <c r="C31" s="6">
        <v>55686</v>
      </c>
      <c r="D31" s="6">
        <v>314903</v>
      </c>
      <c r="E31" s="19">
        <v>338260</v>
      </c>
      <c r="F31" s="28">
        <v>350342</v>
      </c>
      <c r="G31" s="26">
        <f t="shared" si="0"/>
        <v>0.94765571318140174</v>
      </c>
      <c r="H31" s="20">
        <f t="shared" si="1"/>
        <v>1.2538006756756757</v>
      </c>
    </row>
    <row r="32" spans="1:8" ht="16.5" thickBot="1" x14ac:dyDescent="0.3">
      <c r="A32" s="5" t="s">
        <v>5</v>
      </c>
      <c r="B32" s="34">
        <v>125662</v>
      </c>
      <c r="C32" s="34">
        <v>28025</v>
      </c>
      <c r="D32" s="34">
        <v>105084</v>
      </c>
      <c r="E32" s="35">
        <v>133926</v>
      </c>
      <c r="F32" s="33">
        <v>57043</v>
      </c>
      <c r="G32" s="36">
        <f t="shared" si="0"/>
        <v>0.64474144928458876</v>
      </c>
      <c r="H32" s="21">
        <f t="shared" si="1"/>
        <v>0.45393993410895894</v>
      </c>
    </row>
    <row r="33" spans="1:8" ht="16.5" thickBot="1" x14ac:dyDescent="0.3">
      <c r="A33" s="51" t="s">
        <v>49</v>
      </c>
      <c r="B33" s="53">
        <f>SUM(B30:B32)</f>
        <v>678452</v>
      </c>
      <c r="C33" s="54">
        <f>SUM(C30:C32)</f>
        <v>106268</v>
      </c>
      <c r="D33" s="54">
        <f>SUM(D30:D32)</f>
        <v>669727</v>
      </c>
      <c r="E33" s="54">
        <f>SUM(E30:E32)</f>
        <v>747128</v>
      </c>
      <c r="F33" s="54">
        <f>SUM(F30:F32)</f>
        <v>646397</v>
      </c>
      <c r="G33" s="55">
        <f t="shared" si="0"/>
        <v>0.79943754311285098</v>
      </c>
      <c r="H33" s="56">
        <f t="shared" si="1"/>
        <v>0.95275273711331088</v>
      </c>
    </row>
    <row r="34" spans="1:8" ht="16.5" thickBot="1" x14ac:dyDescent="0.3">
      <c r="A34" s="5"/>
      <c r="B34" s="41"/>
      <c r="C34" s="41"/>
      <c r="D34" s="41"/>
      <c r="E34" s="42"/>
      <c r="F34" s="41"/>
      <c r="G34" s="43"/>
      <c r="H34" s="44"/>
    </row>
    <row r="35" spans="1:8" ht="16.5" thickBot="1" x14ac:dyDescent="0.3">
      <c r="A35" s="52" t="s">
        <v>6</v>
      </c>
      <c r="B35" s="53">
        <f>(3220168+594307)/12</f>
        <v>317872.91666666669</v>
      </c>
      <c r="C35" s="54">
        <f>3000+75619</f>
        <v>78619</v>
      </c>
      <c r="D35" s="54">
        <f>49175+204474</f>
        <v>253649</v>
      </c>
      <c r="E35" s="57">
        <v>435070</v>
      </c>
      <c r="F35" s="54">
        <f>272268+44820</f>
        <v>317088</v>
      </c>
      <c r="G35" s="55">
        <f t="shared" si="0"/>
        <v>0.85287700142221401</v>
      </c>
      <c r="H35" s="56">
        <f t="shared" si="1"/>
        <v>0.99753072179002344</v>
      </c>
    </row>
    <row r="36" spans="1:8" ht="15.75" x14ac:dyDescent="0.25">
      <c r="A36" s="5"/>
      <c r="B36" s="37"/>
      <c r="C36" s="37"/>
      <c r="D36" s="37"/>
      <c r="E36" s="38"/>
      <c r="F36" s="37"/>
      <c r="G36" s="39" t="str">
        <f t="shared" si="0"/>
        <v/>
      </c>
      <c r="H36" s="40" t="str">
        <f t="shared" si="1"/>
        <v/>
      </c>
    </row>
    <row r="37" spans="1:8" ht="15.75" x14ac:dyDescent="0.25">
      <c r="A37" s="5" t="s">
        <v>31</v>
      </c>
      <c r="B37" s="6">
        <f>87480+79467</f>
        <v>166947</v>
      </c>
      <c r="C37" s="6">
        <f>14655+45215</f>
        <v>59870</v>
      </c>
      <c r="D37" s="6">
        <f>45388+52152</f>
        <v>97540</v>
      </c>
      <c r="E37" s="19">
        <f>53461+71649</f>
        <v>125110</v>
      </c>
      <c r="F37" s="28">
        <v>133425</v>
      </c>
      <c r="G37" s="26">
        <f t="shared" si="0"/>
        <v>0.6228698329409933</v>
      </c>
      <c r="H37" s="20">
        <f t="shared" si="1"/>
        <v>0.79920573595212852</v>
      </c>
    </row>
    <row r="38" spans="1:8" ht="15.75" x14ac:dyDescent="0.25">
      <c r="A38" s="5" t="s">
        <v>30</v>
      </c>
      <c r="B38" s="6">
        <v>337548</v>
      </c>
      <c r="C38" s="6">
        <v>203702</v>
      </c>
      <c r="D38" s="6">
        <v>102986</v>
      </c>
      <c r="E38" s="19">
        <v>238743</v>
      </c>
      <c r="F38" s="28">
        <v>342270</v>
      </c>
      <c r="G38" s="26">
        <f t="shared" si="0"/>
        <v>0.65746279047720624</v>
      </c>
      <c r="H38" s="20">
        <f t="shared" si="1"/>
        <v>1.0139891215471577</v>
      </c>
    </row>
    <row r="39" spans="1:8" ht="16.5" thickBot="1" x14ac:dyDescent="0.3">
      <c r="A39" s="5" t="s">
        <v>30</v>
      </c>
      <c r="B39" s="34">
        <v>87934</v>
      </c>
      <c r="C39" s="34">
        <v>16134</v>
      </c>
      <c r="D39" s="34">
        <v>51420</v>
      </c>
      <c r="E39" s="35">
        <v>100108</v>
      </c>
      <c r="F39" s="33">
        <v>96757</v>
      </c>
      <c r="G39" s="36">
        <f t="shared" si="0"/>
        <v>0.75175415652648581</v>
      </c>
      <c r="H39" s="21">
        <f t="shared" si="1"/>
        <v>1.1003366160984374</v>
      </c>
    </row>
    <row r="40" spans="1:8" ht="16.5" thickBot="1" x14ac:dyDescent="0.3">
      <c r="A40" s="51" t="s">
        <v>48</v>
      </c>
      <c r="B40" s="53">
        <f>SUM(B37:B39)</f>
        <v>592429</v>
      </c>
      <c r="C40" s="54">
        <f>SUM(C37:C39)</f>
        <v>279706</v>
      </c>
      <c r="D40" s="54">
        <f>SUM(D37:D39)</f>
        <v>251946</v>
      </c>
      <c r="E40" s="54">
        <f>SUM(E37:E39)</f>
        <v>463961</v>
      </c>
      <c r="F40" s="54">
        <f>SUM(F37:F39)</f>
        <v>572452</v>
      </c>
      <c r="G40" s="55">
        <f t="shared" si="0"/>
        <v>0.66171009521816115</v>
      </c>
      <c r="H40" s="56">
        <f t="shared" si="1"/>
        <v>0.96627950353544478</v>
      </c>
    </row>
    <row r="41" spans="1:8" ht="16.5" thickBot="1" x14ac:dyDescent="0.3">
      <c r="A41" s="5"/>
      <c r="B41" s="41"/>
      <c r="C41" s="41"/>
      <c r="D41" s="41"/>
      <c r="E41" s="42"/>
      <c r="F41" s="41"/>
      <c r="G41" s="43"/>
      <c r="H41" s="44"/>
    </row>
    <row r="42" spans="1:8" ht="16.5" thickBot="1" x14ac:dyDescent="0.3">
      <c r="A42" s="52" t="s">
        <v>7</v>
      </c>
      <c r="B42" s="53">
        <f>4581837/12</f>
        <v>381819.75</v>
      </c>
      <c r="C42" s="54">
        <v>252163</v>
      </c>
      <c r="D42" s="54">
        <v>291195</v>
      </c>
      <c r="E42" s="57">
        <v>279373</v>
      </c>
      <c r="F42" s="54">
        <v>482216</v>
      </c>
      <c r="G42" s="55">
        <f t="shared" si="0"/>
        <v>0.85442607408338622</v>
      </c>
      <c r="H42" s="56">
        <f t="shared" si="1"/>
        <v>1.2629414795855898</v>
      </c>
    </row>
    <row r="43" spans="1:8" ht="15.75" x14ac:dyDescent="0.25">
      <c r="A43" s="5"/>
      <c r="B43" s="37"/>
      <c r="C43" s="37"/>
      <c r="D43" s="37"/>
      <c r="E43" s="38"/>
      <c r="F43" s="37"/>
      <c r="G43" s="39" t="str">
        <f t="shared" si="0"/>
        <v/>
      </c>
      <c r="H43" s="40" t="str">
        <f t="shared" si="1"/>
        <v/>
      </c>
    </row>
    <row r="44" spans="1:8" ht="15.75" x14ac:dyDescent="0.25">
      <c r="A44" s="5" t="s">
        <v>22</v>
      </c>
      <c r="B44" s="6">
        <v>174524</v>
      </c>
      <c r="C44" s="6">
        <v>139152</v>
      </c>
      <c r="D44" s="6">
        <v>183755</v>
      </c>
      <c r="E44" s="19">
        <v>211555</v>
      </c>
      <c r="F44" s="32">
        <v>205257</v>
      </c>
      <c r="G44" s="26">
        <f t="shared" si="0"/>
        <v>1.0596236047764205</v>
      </c>
      <c r="H44" s="20">
        <f t="shared" si="1"/>
        <v>1.1760961243152803</v>
      </c>
    </row>
    <row r="45" spans="1:8" ht="15.75" x14ac:dyDescent="0.25">
      <c r="A45" s="5" t="s">
        <v>22</v>
      </c>
      <c r="B45" s="6">
        <v>209335</v>
      </c>
      <c r="C45" s="6">
        <v>189663</v>
      </c>
      <c r="D45" s="6">
        <v>239161</v>
      </c>
      <c r="E45" s="19">
        <v>189779</v>
      </c>
      <c r="F45" s="32">
        <v>282230</v>
      </c>
      <c r="G45" s="26">
        <f t="shared" si="0"/>
        <v>1.0758270236701937</v>
      </c>
      <c r="H45" s="20">
        <f t="shared" si="1"/>
        <v>1.3482217498268325</v>
      </c>
    </row>
    <row r="46" spans="1:8" ht="15.75" x14ac:dyDescent="0.25">
      <c r="A46" s="5" t="s">
        <v>22</v>
      </c>
      <c r="B46" s="6">
        <v>510202</v>
      </c>
      <c r="C46" s="6">
        <v>288120</v>
      </c>
      <c r="D46" s="6">
        <v>452653</v>
      </c>
      <c r="E46" s="19">
        <v>429539</v>
      </c>
      <c r="F46" s="28">
        <v>530185</v>
      </c>
      <c r="G46" s="26">
        <f t="shared" si="0"/>
        <v>0.83324692964747293</v>
      </c>
      <c r="H46" s="20">
        <f t="shared" si="1"/>
        <v>1.0391668398007063</v>
      </c>
    </row>
    <row r="47" spans="1:8" ht="15.75" x14ac:dyDescent="0.25">
      <c r="A47" s="5" t="s">
        <v>22</v>
      </c>
      <c r="B47" s="6">
        <v>503394</v>
      </c>
      <c r="C47" s="6">
        <v>304611</v>
      </c>
      <c r="D47" s="6">
        <v>431517</v>
      </c>
      <c r="E47" s="19">
        <v>504583</v>
      </c>
      <c r="F47" s="28">
        <v>603056</v>
      </c>
      <c r="G47" s="26">
        <f t="shared" si="0"/>
        <v>0.91566794598266965</v>
      </c>
      <c r="H47" s="20">
        <f t="shared" si="1"/>
        <v>1.197980111006488</v>
      </c>
    </row>
    <row r="48" spans="1:8" ht="15.75" x14ac:dyDescent="0.25">
      <c r="A48" s="5" t="s">
        <v>22</v>
      </c>
      <c r="B48" s="6">
        <v>213216</v>
      </c>
      <c r="C48" s="6">
        <v>45841</v>
      </c>
      <c r="D48" s="6">
        <v>138030</v>
      </c>
      <c r="E48" s="19">
        <v>167187</v>
      </c>
      <c r="F48" s="28">
        <v>167492</v>
      </c>
      <c r="G48" s="26">
        <f t="shared" si="0"/>
        <v>0.60801018685276897</v>
      </c>
      <c r="H48" s="20">
        <f t="shared" si="1"/>
        <v>0.78555080294161794</v>
      </c>
    </row>
    <row r="49" spans="1:8" ht="15.75" x14ac:dyDescent="0.25">
      <c r="A49" s="5" t="s">
        <v>22</v>
      </c>
      <c r="B49" s="6">
        <v>638585</v>
      </c>
      <c r="C49" s="6">
        <v>654969</v>
      </c>
      <c r="D49" s="6">
        <v>631209</v>
      </c>
      <c r="E49" s="19">
        <v>630195</v>
      </c>
      <c r="F49" s="28">
        <v>724396</v>
      </c>
      <c r="G49" s="26">
        <f t="shared" si="0"/>
        <v>1.0338361377107197</v>
      </c>
      <c r="H49" s="20">
        <f t="shared" si="1"/>
        <v>1.1343767861756853</v>
      </c>
    </row>
    <row r="50" spans="1:8" ht="15.75" x14ac:dyDescent="0.25">
      <c r="A50" s="5" t="s">
        <v>22</v>
      </c>
      <c r="B50" s="6">
        <v>367750</v>
      </c>
      <c r="C50" s="6">
        <v>158184</v>
      </c>
      <c r="D50" s="6">
        <v>380931</v>
      </c>
      <c r="E50" s="19">
        <v>432319</v>
      </c>
      <c r="F50" s="28">
        <v>422049</v>
      </c>
      <c r="G50" s="26">
        <f t="shared" si="0"/>
        <v>0.94730319510537053</v>
      </c>
      <c r="H50" s="20">
        <f t="shared" si="1"/>
        <v>1.1476519374575118</v>
      </c>
    </row>
    <row r="51" spans="1:8" ht="15.75" x14ac:dyDescent="0.25">
      <c r="A51" s="5" t="s">
        <v>22</v>
      </c>
      <c r="B51" s="6">
        <v>517464</v>
      </c>
      <c r="C51" s="6">
        <v>523130</v>
      </c>
      <c r="D51" s="6">
        <v>526921</v>
      </c>
      <c r="E51" s="19">
        <v>556925</v>
      </c>
      <c r="F51" s="28">
        <v>347216</v>
      </c>
      <c r="G51" s="26">
        <f t="shared" si="0"/>
        <v>0.94411978417822306</v>
      </c>
      <c r="H51" s="20">
        <f t="shared" si="1"/>
        <v>0.67099547021628558</v>
      </c>
    </row>
    <row r="52" spans="1:8" ht="15.75" x14ac:dyDescent="0.25">
      <c r="A52" s="5" t="s">
        <v>22</v>
      </c>
      <c r="B52" s="6">
        <v>427272</v>
      </c>
      <c r="C52" s="6">
        <v>304821</v>
      </c>
      <c r="D52" s="6">
        <v>478488</v>
      </c>
      <c r="E52" s="19">
        <v>503080</v>
      </c>
      <c r="F52" s="28">
        <v>657909</v>
      </c>
      <c r="G52" s="26">
        <f t="shared" si="0"/>
        <v>1.1376231065925217</v>
      </c>
      <c r="H52" s="20">
        <f t="shared" si="1"/>
        <v>1.5397896421951356</v>
      </c>
    </row>
    <row r="53" spans="1:8" ht="15.75" x14ac:dyDescent="0.25">
      <c r="A53" s="5" t="s">
        <v>22</v>
      </c>
      <c r="B53" s="6">
        <v>620000</v>
      </c>
      <c r="C53" s="6">
        <v>683745</v>
      </c>
      <c r="D53" s="6">
        <v>879968</v>
      </c>
      <c r="E53" s="19">
        <v>581946</v>
      </c>
      <c r="F53" s="28">
        <v>590602</v>
      </c>
      <c r="G53" s="26">
        <f t="shared" si="0"/>
        <v>1.1033310483870968</v>
      </c>
      <c r="H53" s="20">
        <f t="shared" si="1"/>
        <v>0.95258387096774189</v>
      </c>
    </row>
    <row r="54" spans="1:8" ht="15.75" x14ac:dyDescent="0.25">
      <c r="A54" s="5" t="s">
        <v>22</v>
      </c>
      <c r="B54" s="6">
        <v>492666</v>
      </c>
      <c r="C54" s="6">
        <v>456952</v>
      </c>
      <c r="D54" s="6">
        <v>415288</v>
      </c>
      <c r="E54" s="19">
        <v>452736</v>
      </c>
      <c r="F54" s="28">
        <v>561965</v>
      </c>
      <c r="G54" s="26">
        <f t="shared" si="0"/>
        <v>0.95751533493279417</v>
      </c>
      <c r="H54" s="20">
        <f t="shared" si="1"/>
        <v>1.1406612187567235</v>
      </c>
    </row>
    <row r="55" spans="1:8" ht="15.75" x14ac:dyDescent="0.25">
      <c r="A55" s="5" t="s">
        <v>22</v>
      </c>
      <c r="B55" s="6">
        <v>468015</v>
      </c>
      <c r="C55" s="6">
        <v>399409</v>
      </c>
      <c r="D55" s="6">
        <v>456791</v>
      </c>
      <c r="E55" s="19">
        <v>428169</v>
      </c>
      <c r="F55" s="28">
        <v>411164</v>
      </c>
      <c r="G55" s="26">
        <f t="shared" si="0"/>
        <v>0.90570441118340228</v>
      </c>
      <c r="H55" s="20">
        <f t="shared" si="1"/>
        <v>0.87852739762614451</v>
      </c>
    </row>
    <row r="56" spans="1:8" ht="16.5" thickBot="1" x14ac:dyDescent="0.3">
      <c r="A56" s="5" t="s">
        <v>22</v>
      </c>
      <c r="B56" s="34">
        <v>553127</v>
      </c>
      <c r="C56" s="34">
        <v>319644</v>
      </c>
      <c r="D56" s="34">
        <v>497148</v>
      </c>
      <c r="E56" s="35">
        <v>579550</v>
      </c>
      <c r="F56" s="33">
        <v>577208</v>
      </c>
      <c r="G56" s="36">
        <f t="shared" si="0"/>
        <v>0.89199677470092764</v>
      </c>
      <c r="H56" s="21">
        <f t="shared" si="1"/>
        <v>1.0435361137677241</v>
      </c>
    </row>
    <row r="57" spans="1:8" ht="16.5" thickBot="1" x14ac:dyDescent="0.3">
      <c r="A57" s="51" t="s">
        <v>47</v>
      </c>
      <c r="B57" s="53">
        <f>SUM(B44:B56)</f>
        <v>5695550</v>
      </c>
      <c r="C57" s="54">
        <f>SUM(C44:C56)</f>
        <v>4468241</v>
      </c>
      <c r="D57" s="54">
        <f>SUM(D44:D56)</f>
        <v>5711860</v>
      </c>
      <c r="E57" s="54">
        <f>SUM(E44:E56)</f>
        <v>5667563</v>
      </c>
      <c r="F57" s="54">
        <f>SUM(F44:F56)</f>
        <v>6080729</v>
      </c>
      <c r="G57" s="55">
        <f t="shared" si="0"/>
        <v>0.96252306625347861</v>
      </c>
      <c r="H57" s="56">
        <f t="shared" si="1"/>
        <v>1.0676280605033754</v>
      </c>
    </row>
    <row r="58" spans="1:8" ht="16.5" thickBot="1" x14ac:dyDescent="0.3">
      <c r="A58" s="5"/>
      <c r="B58" s="41"/>
      <c r="C58" s="41"/>
      <c r="D58" s="41"/>
      <c r="E58" s="42"/>
      <c r="F58" s="41"/>
      <c r="G58" s="43"/>
      <c r="H58" s="44"/>
    </row>
    <row r="59" spans="1:8" ht="16.5" thickBot="1" x14ac:dyDescent="0.3">
      <c r="A59" s="52" t="s">
        <v>23</v>
      </c>
      <c r="B59" s="53">
        <v>467631</v>
      </c>
      <c r="C59" s="54">
        <v>281409</v>
      </c>
      <c r="D59" s="54">
        <v>393504</v>
      </c>
      <c r="E59" s="57">
        <v>489674</v>
      </c>
      <c r="F59" s="54">
        <v>594716</v>
      </c>
      <c r="G59" s="55">
        <f t="shared" si="0"/>
        <v>0.94054019087699492</v>
      </c>
      <c r="H59" s="56">
        <f t="shared" si="1"/>
        <v>1.2717634203036154</v>
      </c>
    </row>
    <row r="60" spans="1:8" ht="15.75" x14ac:dyDescent="0.25">
      <c r="A60" s="5"/>
      <c r="B60" s="37"/>
      <c r="C60" s="37"/>
      <c r="D60" s="37"/>
      <c r="E60" s="38"/>
      <c r="F60" s="37"/>
      <c r="G60" s="39" t="str">
        <f t="shared" si="0"/>
        <v/>
      </c>
      <c r="H60" s="40" t="str">
        <f t="shared" si="1"/>
        <v/>
      </c>
    </row>
    <row r="61" spans="1:8" ht="15.75" x14ac:dyDescent="0.25">
      <c r="A61" s="5" t="s">
        <v>27</v>
      </c>
      <c r="B61" s="6">
        <v>366688</v>
      </c>
      <c r="C61" s="6">
        <v>231181</v>
      </c>
      <c r="D61" s="6">
        <v>245418</v>
      </c>
      <c r="E61" s="19">
        <v>290173</v>
      </c>
      <c r="F61" s="32">
        <v>384248</v>
      </c>
      <c r="G61" s="26">
        <f t="shared" si="0"/>
        <v>0.78474070599528756</v>
      </c>
      <c r="H61" s="20">
        <f t="shared" si="1"/>
        <v>1.0478881228728509</v>
      </c>
    </row>
    <row r="62" spans="1:8" ht="15.75" x14ac:dyDescent="0.25">
      <c r="A62" s="5" t="s">
        <v>27</v>
      </c>
      <c r="B62" s="6">
        <v>780554</v>
      </c>
      <c r="C62" s="6">
        <v>402029</v>
      </c>
      <c r="D62" s="6">
        <v>480646</v>
      </c>
      <c r="E62" s="19">
        <v>762868</v>
      </c>
      <c r="F62" s="28">
        <v>995641</v>
      </c>
      <c r="G62" s="26">
        <f t="shared" si="0"/>
        <v>0.84593250434947487</v>
      </c>
      <c r="H62" s="20">
        <f t="shared" si="1"/>
        <v>1.2755568480848218</v>
      </c>
    </row>
    <row r="63" spans="1:8" ht="15.75" x14ac:dyDescent="0.25">
      <c r="A63" s="5" t="s">
        <v>27</v>
      </c>
      <c r="B63" s="6">
        <v>394827</v>
      </c>
      <c r="C63" s="6">
        <v>288142</v>
      </c>
      <c r="D63" s="6">
        <v>492557</v>
      </c>
      <c r="E63" s="19">
        <v>533016</v>
      </c>
      <c r="F63" s="28">
        <v>746186</v>
      </c>
      <c r="G63" s="26">
        <f t="shared" si="0"/>
        <v>1.3043060631618406</v>
      </c>
      <c r="H63" s="20">
        <f t="shared" si="1"/>
        <v>1.8899062120878258</v>
      </c>
    </row>
    <row r="64" spans="1:8" ht="15.75" x14ac:dyDescent="0.25">
      <c r="A64" s="5" t="s">
        <v>27</v>
      </c>
      <c r="B64" s="6">
        <v>620661</v>
      </c>
      <c r="C64" s="6">
        <v>598583</v>
      </c>
      <c r="D64" s="6">
        <v>494559</v>
      </c>
      <c r="E64" s="19">
        <v>483056</v>
      </c>
      <c r="F64" s="28">
        <v>1078922</v>
      </c>
      <c r="G64" s="26">
        <f t="shared" si="0"/>
        <v>1.0694727073233214</v>
      </c>
      <c r="H64" s="20">
        <f t="shared" si="1"/>
        <v>1.7383434757460192</v>
      </c>
    </row>
    <row r="65" spans="1:8" ht="15.75" x14ac:dyDescent="0.25">
      <c r="A65" s="5" t="s">
        <v>27</v>
      </c>
      <c r="B65" s="6">
        <v>350000</v>
      </c>
      <c r="C65" s="6">
        <v>242962</v>
      </c>
      <c r="D65" s="6">
        <v>195619</v>
      </c>
      <c r="E65" s="19">
        <v>155556</v>
      </c>
      <c r="F65" s="28">
        <v>253065</v>
      </c>
      <c r="G65" s="26">
        <f t="shared" si="0"/>
        <v>0.60514428571428569</v>
      </c>
      <c r="H65" s="20">
        <f t="shared" si="1"/>
        <v>0.7230428571428571</v>
      </c>
    </row>
    <row r="66" spans="1:8" ht="16.5" thickBot="1" x14ac:dyDescent="0.3">
      <c r="A66" s="5" t="s">
        <v>27</v>
      </c>
      <c r="B66" s="34">
        <v>461589</v>
      </c>
      <c r="C66" s="34">
        <v>316674</v>
      </c>
      <c r="D66" s="34">
        <v>237707</v>
      </c>
      <c r="E66" s="35">
        <v>566730</v>
      </c>
      <c r="F66" s="33">
        <v>314742</v>
      </c>
      <c r="G66" s="36">
        <f t="shared" si="0"/>
        <v>0.77766855362671117</v>
      </c>
      <c r="H66" s="21">
        <f t="shared" si="1"/>
        <v>0.68186633563624788</v>
      </c>
    </row>
    <row r="67" spans="1:8" ht="16.5" thickBot="1" x14ac:dyDescent="0.3">
      <c r="A67" s="51" t="s">
        <v>46</v>
      </c>
      <c r="B67" s="53">
        <f>SUM(B61:B66)</f>
        <v>2974319</v>
      </c>
      <c r="C67" s="54">
        <f>SUM(C61:C66)</f>
        <v>2079571</v>
      </c>
      <c r="D67" s="54">
        <f>SUM(D61:D66)</f>
        <v>2146506</v>
      </c>
      <c r="E67" s="54">
        <f>SUM(E61:E66)</f>
        <v>2791399</v>
      </c>
      <c r="F67" s="54">
        <f>SUM(F61:F66)</f>
        <v>3772804</v>
      </c>
      <c r="G67" s="55">
        <f t="shared" si="0"/>
        <v>0.90695382707772776</v>
      </c>
      <c r="H67" s="56">
        <f t="shared" si="1"/>
        <v>1.268459771799864</v>
      </c>
    </row>
    <row r="68" spans="1:8" ht="15.75" x14ac:dyDescent="0.25">
      <c r="A68" s="5"/>
      <c r="B68" s="37"/>
      <c r="C68" s="37"/>
      <c r="D68" s="37"/>
      <c r="E68" s="38"/>
      <c r="F68" s="41"/>
      <c r="G68" s="39"/>
      <c r="H68" s="40"/>
    </row>
    <row r="69" spans="1:8" ht="15.75" x14ac:dyDescent="0.25">
      <c r="A69" s="5" t="s">
        <v>8</v>
      </c>
      <c r="B69" s="6">
        <v>852940</v>
      </c>
      <c r="C69" s="6">
        <v>107006</v>
      </c>
      <c r="D69" s="6">
        <v>364745</v>
      </c>
      <c r="E69" s="19">
        <v>721835</v>
      </c>
      <c r="F69" s="28">
        <v>655158</v>
      </c>
      <c r="G69" s="26">
        <f t="shared" si="0"/>
        <v>0.54187398879170867</v>
      </c>
      <c r="H69" s="20">
        <f t="shared" si="1"/>
        <v>0.76811733533425564</v>
      </c>
    </row>
    <row r="70" spans="1:8" ht="15.75" x14ac:dyDescent="0.25">
      <c r="A70" s="5" t="s">
        <v>8</v>
      </c>
      <c r="B70" s="6">
        <v>763376</v>
      </c>
      <c r="C70" s="6">
        <v>253039</v>
      </c>
      <c r="D70" s="6">
        <v>757686</v>
      </c>
      <c r="E70" s="19">
        <v>653116</v>
      </c>
      <c r="F70" s="28">
        <v>510865</v>
      </c>
      <c r="G70" s="26">
        <f t="shared" si="0"/>
        <v>0.71220014776466645</v>
      </c>
      <c r="H70" s="20">
        <f t="shared" si="1"/>
        <v>0.66921805244073695</v>
      </c>
    </row>
    <row r="71" spans="1:8" ht="16.5" thickBot="1" x14ac:dyDescent="0.3">
      <c r="A71" s="5" t="s">
        <v>8</v>
      </c>
      <c r="B71" s="34">
        <v>712372</v>
      </c>
      <c r="C71" s="34">
        <v>708094</v>
      </c>
      <c r="D71" s="34">
        <v>950569</v>
      </c>
      <c r="E71" s="35">
        <v>886447</v>
      </c>
      <c r="F71" s="33">
        <v>976171</v>
      </c>
      <c r="G71" s="36">
        <f t="shared" si="0"/>
        <v>1.235759196038025</v>
      </c>
      <c r="H71" s="21">
        <f t="shared" si="1"/>
        <v>1.3703107365252987</v>
      </c>
    </row>
    <row r="72" spans="1:8" ht="16.5" thickBot="1" x14ac:dyDescent="0.3">
      <c r="A72" s="51" t="s">
        <v>45</v>
      </c>
      <c r="B72" s="53">
        <f>SUM(B69:B71)</f>
        <v>2328688</v>
      </c>
      <c r="C72" s="54">
        <f>SUM(C69:C71)</f>
        <v>1068139</v>
      </c>
      <c r="D72" s="54">
        <f>SUM(D69:D71)</f>
        <v>2073000</v>
      </c>
      <c r="E72" s="54">
        <f>SUM(E69:E71)</f>
        <v>2261398</v>
      </c>
      <c r="F72" s="54">
        <f>SUM(F69:F71)</f>
        <v>2142194</v>
      </c>
      <c r="G72" s="55">
        <f t="shared" si="0"/>
        <v>0.80997658338085654</v>
      </c>
      <c r="H72" s="56">
        <f t="shared" si="1"/>
        <v>0.91991456133238969</v>
      </c>
    </row>
    <row r="73" spans="1:8" ht="16.5" thickBot="1" x14ac:dyDescent="0.3">
      <c r="A73" s="5"/>
      <c r="B73" s="41"/>
      <c r="C73" s="41"/>
      <c r="D73" s="41"/>
      <c r="E73" s="42"/>
      <c r="F73" s="41"/>
      <c r="G73" s="43"/>
      <c r="H73" s="44"/>
    </row>
    <row r="74" spans="1:8" ht="16.5" thickBot="1" x14ac:dyDescent="0.3">
      <c r="A74" s="52" t="s">
        <v>9</v>
      </c>
      <c r="B74" s="53">
        <v>453535</v>
      </c>
      <c r="C74" s="54">
        <v>93496</v>
      </c>
      <c r="D74" s="54">
        <v>545410</v>
      </c>
      <c r="E74" s="57">
        <v>653751</v>
      </c>
      <c r="F74" s="58">
        <v>584468</v>
      </c>
      <c r="G74" s="55">
        <f t="shared" si="0"/>
        <v>1.0347189301817941</v>
      </c>
      <c r="H74" s="56">
        <f t="shared" si="1"/>
        <v>1.2886943675791285</v>
      </c>
    </row>
    <row r="75" spans="1:8" ht="15.75" x14ac:dyDescent="0.25">
      <c r="A75" s="5"/>
      <c r="B75" s="37"/>
      <c r="C75" s="37"/>
      <c r="D75" s="37"/>
      <c r="E75" s="38"/>
      <c r="F75" s="37"/>
      <c r="G75" s="39" t="str">
        <f t="shared" si="0"/>
        <v/>
      </c>
      <c r="H75" s="40" t="str">
        <f t="shared" si="1"/>
        <v/>
      </c>
    </row>
    <row r="76" spans="1:8" ht="15.75" x14ac:dyDescent="0.25">
      <c r="A76" s="5" t="s">
        <v>10</v>
      </c>
      <c r="B76" s="6">
        <v>279765</v>
      </c>
      <c r="C76" s="6">
        <v>314112</v>
      </c>
      <c r="D76" s="6">
        <v>222720</v>
      </c>
      <c r="E76" s="19">
        <v>467879</v>
      </c>
      <c r="F76" s="32">
        <v>331863</v>
      </c>
      <c r="G76" s="26">
        <f t="shared" si="0"/>
        <v>1.1943720622665452</v>
      </c>
      <c r="H76" s="20">
        <f t="shared" si="1"/>
        <v>1.1862205779850947</v>
      </c>
    </row>
    <row r="77" spans="1:8" ht="15.75" x14ac:dyDescent="0.25">
      <c r="A77" s="5" t="s">
        <v>10</v>
      </c>
      <c r="B77" s="6">
        <v>322526</v>
      </c>
      <c r="C77" s="6">
        <v>91857</v>
      </c>
      <c r="D77" s="6">
        <v>223149</v>
      </c>
      <c r="E77" s="19">
        <v>234352</v>
      </c>
      <c r="F77" s="32">
        <v>409881</v>
      </c>
      <c r="G77" s="26">
        <f t="shared" ref="G77:G150" si="2">IFERROR(AVERAGE(C77:F77)/B77,"")</f>
        <v>0.74353618002889688</v>
      </c>
      <c r="H77" s="20">
        <f t="shared" ref="H77:H150" si="3">IFERROR(F77/B77,"")</f>
        <v>1.2708463813770052</v>
      </c>
    </row>
    <row r="78" spans="1:8" ht="15.75" x14ac:dyDescent="0.25">
      <c r="A78" s="5" t="s">
        <v>10</v>
      </c>
      <c r="B78" s="25">
        <v>214133</v>
      </c>
      <c r="C78" s="24">
        <v>115494</v>
      </c>
      <c r="D78" s="25">
        <v>222780</v>
      </c>
      <c r="E78" s="29">
        <v>89146</v>
      </c>
      <c r="F78" s="32">
        <v>223998</v>
      </c>
      <c r="G78" s="26">
        <f t="shared" si="2"/>
        <v>0.76052967081206535</v>
      </c>
      <c r="H78" s="20">
        <f t="shared" si="3"/>
        <v>1.0460694988628563</v>
      </c>
    </row>
    <row r="79" spans="1:8" ht="15.75" x14ac:dyDescent="0.25">
      <c r="A79" s="5" t="s">
        <v>10</v>
      </c>
      <c r="B79" s="6">
        <v>49245</v>
      </c>
      <c r="C79" s="6">
        <v>5087</v>
      </c>
      <c r="D79" s="6">
        <v>11983</v>
      </c>
      <c r="E79" s="19">
        <v>24257</v>
      </c>
      <c r="F79" s="28">
        <v>14157</v>
      </c>
      <c r="G79" s="26">
        <f t="shared" si="2"/>
        <v>0.28167326632145395</v>
      </c>
      <c r="H79" s="20">
        <f t="shared" si="3"/>
        <v>0.28748096253426741</v>
      </c>
    </row>
    <row r="80" spans="1:8" ht="15.75" x14ac:dyDescent="0.25">
      <c r="A80" s="5" t="s">
        <v>10</v>
      </c>
      <c r="B80" s="6">
        <v>308879</v>
      </c>
      <c r="C80" s="6">
        <v>177167</v>
      </c>
      <c r="D80" s="6">
        <v>252341</v>
      </c>
      <c r="E80" s="19">
        <v>291907</v>
      </c>
      <c r="F80" s="28">
        <v>172486</v>
      </c>
      <c r="G80" s="26">
        <f t="shared" si="2"/>
        <v>0.7235041877239955</v>
      </c>
      <c r="H80" s="20">
        <f t="shared" si="3"/>
        <v>0.55842579132929071</v>
      </c>
    </row>
    <row r="81" spans="1:8" ht="16.5" thickBot="1" x14ac:dyDescent="0.3">
      <c r="A81" s="5" t="s">
        <v>10</v>
      </c>
      <c r="B81" s="45">
        <v>264730</v>
      </c>
      <c r="C81" s="45">
        <v>68040</v>
      </c>
      <c r="D81" s="34">
        <v>231494</v>
      </c>
      <c r="E81" s="35">
        <v>149548</v>
      </c>
      <c r="F81" s="33">
        <v>228739</v>
      </c>
      <c r="G81" s="36">
        <f t="shared" si="2"/>
        <v>0.64010595701280548</v>
      </c>
      <c r="H81" s="21">
        <f t="shared" si="3"/>
        <v>0.86404638688475055</v>
      </c>
    </row>
    <row r="82" spans="1:8" ht="16.5" thickBot="1" x14ac:dyDescent="0.3">
      <c r="A82" s="51" t="s">
        <v>44</v>
      </c>
      <c r="B82" s="53">
        <f>SUM(B76:B81)</f>
        <v>1439278</v>
      </c>
      <c r="C82" s="54">
        <f>SUM(C76:C81)</f>
        <v>771757</v>
      </c>
      <c r="D82" s="54">
        <f>SUM(D76:D81)</f>
        <v>1164467</v>
      </c>
      <c r="E82" s="54">
        <f>SUM(E76:E81)</f>
        <v>1257089</v>
      </c>
      <c r="F82" s="54">
        <f>SUM(F76:F81)</f>
        <v>1381124</v>
      </c>
      <c r="G82" s="55">
        <f t="shared" si="2"/>
        <v>0.79457147958907171</v>
      </c>
      <c r="H82" s="56">
        <f t="shared" si="3"/>
        <v>0.95959501916933354</v>
      </c>
    </row>
    <row r="83" spans="1:8" ht="16.5" thickBot="1" x14ac:dyDescent="0.3">
      <c r="A83" s="5"/>
      <c r="B83" s="41"/>
      <c r="C83" s="41"/>
      <c r="D83" s="41"/>
      <c r="E83" s="42"/>
      <c r="F83" s="41"/>
      <c r="G83" s="43"/>
      <c r="H83" s="44"/>
    </row>
    <row r="84" spans="1:8" ht="16.5" thickBot="1" x14ac:dyDescent="0.3">
      <c r="A84" s="52" t="s">
        <v>28</v>
      </c>
      <c r="B84" s="53">
        <v>562737</v>
      </c>
      <c r="C84" s="54">
        <v>515911</v>
      </c>
      <c r="D84" s="54">
        <v>683204</v>
      </c>
      <c r="E84" s="57">
        <v>349488</v>
      </c>
      <c r="F84" s="58">
        <v>537346</v>
      </c>
      <c r="G84" s="55">
        <f t="shared" si="2"/>
        <v>0.92669799568892752</v>
      </c>
      <c r="H84" s="56">
        <f t="shared" si="3"/>
        <v>0.95487945523397255</v>
      </c>
    </row>
    <row r="85" spans="1:8" ht="15.75" x14ac:dyDescent="0.25">
      <c r="A85" s="5"/>
      <c r="B85" s="37"/>
      <c r="C85" s="37"/>
      <c r="D85" s="37"/>
      <c r="E85" s="38"/>
      <c r="F85" s="37"/>
      <c r="G85" s="39" t="str">
        <f t="shared" si="2"/>
        <v/>
      </c>
      <c r="H85" s="40" t="str">
        <f t="shared" si="3"/>
        <v/>
      </c>
    </row>
    <row r="86" spans="1:8" ht="15.75" x14ac:dyDescent="0.25">
      <c r="A86" s="5" t="s">
        <v>12</v>
      </c>
      <c r="B86" s="6">
        <v>327087</v>
      </c>
      <c r="C86" s="6">
        <v>74361</v>
      </c>
      <c r="D86" s="6">
        <v>340970</v>
      </c>
      <c r="E86" s="19">
        <v>345781</v>
      </c>
      <c r="F86" s="32">
        <v>552380</v>
      </c>
      <c r="G86" s="26">
        <f t="shared" si="2"/>
        <v>1.0039316756703873</v>
      </c>
      <c r="H86" s="20">
        <f t="shared" si="3"/>
        <v>1.6887861639258057</v>
      </c>
    </row>
    <row r="87" spans="1:8" ht="16.5" thickBot="1" x14ac:dyDescent="0.3">
      <c r="A87" s="5" t="s">
        <v>11</v>
      </c>
      <c r="B87" s="34">
        <v>595833</v>
      </c>
      <c r="C87" s="34">
        <v>347745</v>
      </c>
      <c r="D87" s="34">
        <v>721808</v>
      </c>
      <c r="E87" s="35">
        <v>719518</v>
      </c>
      <c r="F87" s="33">
        <v>1086730</v>
      </c>
      <c r="G87" s="36">
        <f t="shared" si="2"/>
        <v>1.2066304652478128</v>
      </c>
      <c r="H87" s="21">
        <f t="shared" si="3"/>
        <v>1.8238835378369442</v>
      </c>
    </row>
    <row r="88" spans="1:8" ht="16.5" thickBot="1" x14ac:dyDescent="0.3">
      <c r="A88" s="51" t="s">
        <v>43</v>
      </c>
      <c r="B88" s="53">
        <f>SUM(B86:B87)</f>
        <v>922920</v>
      </c>
      <c r="C88" s="54">
        <f>SUM(C86:C87)</f>
        <v>422106</v>
      </c>
      <c r="D88" s="54">
        <f>SUM(D86:D87)</f>
        <v>1062778</v>
      </c>
      <c r="E88" s="54">
        <f>SUM(E86:E87)</f>
        <v>1065299</v>
      </c>
      <c r="F88" s="54">
        <f>SUM(F86:F87)</f>
        <v>1639110</v>
      </c>
      <c r="G88" s="55">
        <f t="shared" si="2"/>
        <v>1.1347931023273956</v>
      </c>
      <c r="H88" s="56">
        <f t="shared" si="3"/>
        <v>1.7760044207515278</v>
      </c>
    </row>
    <row r="89" spans="1:8" ht="15.75" x14ac:dyDescent="0.25">
      <c r="A89" s="5"/>
      <c r="B89" s="37"/>
      <c r="C89" s="37"/>
      <c r="D89" s="37"/>
      <c r="E89" s="38"/>
      <c r="F89" s="41"/>
      <c r="G89" s="39"/>
      <c r="H89" s="40"/>
    </row>
    <row r="90" spans="1:8" ht="15.75" x14ac:dyDescent="0.25">
      <c r="A90" s="5" t="s">
        <v>13</v>
      </c>
      <c r="B90" s="6">
        <v>487220</v>
      </c>
      <c r="C90" s="6">
        <v>533947</v>
      </c>
      <c r="D90" s="6">
        <v>548022</v>
      </c>
      <c r="E90" s="19">
        <v>403721</v>
      </c>
      <c r="F90" s="28">
        <v>423757</v>
      </c>
      <c r="G90" s="26">
        <f t="shared" si="2"/>
        <v>0.9797663273264644</v>
      </c>
      <c r="H90" s="20">
        <f t="shared" si="3"/>
        <v>0.86974467386396292</v>
      </c>
    </row>
    <row r="91" spans="1:8" ht="15.75" x14ac:dyDescent="0.25">
      <c r="A91" s="5" t="s">
        <v>13</v>
      </c>
      <c r="B91" s="6">
        <v>530000</v>
      </c>
      <c r="C91" s="6">
        <v>351157</v>
      </c>
      <c r="D91" s="6">
        <v>414153</v>
      </c>
      <c r="E91" s="19">
        <v>994544</v>
      </c>
      <c r="F91" s="28">
        <v>1166475</v>
      </c>
      <c r="G91" s="26">
        <f t="shared" si="2"/>
        <v>1.3803438679245283</v>
      </c>
      <c r="H91" s="20">
        <f t="shared" si="3"/>
        <v>2.2008962264150944</v>
      </c>
    </row>
    <row r="92" spans="1:8" ht="16.5" thickBot="1" x14ac:dyDescent="0.3">
      <c r="A92" s="5" t="s">
        <v>13</v>
      </c>
      <c r="B92" s="34">
        <v>234341</v>
      </c>
      <c r="C92" s="34">
        <v>161281</v>
      </c>
      <c r="D92" s="34">
        <v>246545</v>
      </c>
      <c r="E92" s="35">
        <v>245119</v>
      </c>
      <c r="F92" s="33">
        <v>220072</v>
      </c>
      <c r="G92" s="36">
        <f t="shared" si="2"/>
        <v>0.93135324164358779</v>
      </c>
      <c r="H92" s="21">
        <f t="shared" si="3"/>
        <v>0.93911010023854125</v>
      </c>
    </row>
    <row r="93" spans="1:8" ht="16.5" thickBot="1" x14ac:dyDescent="0.3">
      <c r="A93" s="51" t="s">
        <v>42</v>
      </c>
      <c r="B93" s="53">
        <f>SUM(B90:B92)</f>
        <v>1251561</v>
      </c>
      <c r="C93" s="54">
        <f>SUM(C90:C92)</f>
        <v>1046385</v>
      </c>
      <c r="D93" s="54">
        <f>SUM(D90:D92)</f>
        <v>1208720</v>
      </c>
      <c r="E93" s="54">
        <f>SUM(E90:E92)</f>
        <v>1643384</v>
      </c>
      <c r="F93" s="54">
        <f>SUM(F90:F92)</f>
        <v>1810304</v>
      </c>
      <c r="G93" s="55">
        <f t="shared" si="2"/>
        <v>1.1403345502136932</v>
      </c>
      <c r="H93" s="56">
        <f t="shared" si="3"/>
        <v>1.4464368896122521</v>
      </c>
    </row>
    <row r="94" spans="1:8" ht="15.75" x14ac:dyDescent="0.25">
      <c r="A94" s="5"/>
      <c r="B94" s="37"/>
      <c r="C94" s="37"/>
      <c r="D94" s="37"/>
      <c r="E94" s="38"/>
      <c r="F94" s="41"/>
      <c r="G94" s="39"/>
      <c r="H94" s="40"/>
    </row>
    <row r="95" spans="1:8" ht="15.75" x14ac:dyDescent="0.25">
      <c r="A95" s="5" t="s">
        <v>24</v>
      </c>
      <c r="B95" s="6">
        <f>(173413+1541528)</f>
        <v>1714941</v>
      </c>
      <c r="C95" s="6">
        <f>-191+0</f>
        <v>-191</v>
      </c>
      <c r="D95" s="6">
        <f>25085+475973</f>
        <v>501058</v>
      </c>
      <c r="E95" s="19">
        <v>735834</v>
      </c>
      <c r="F95" s="32">
        <f>119233+425308</f>
        <v>544541</v>
      </c>
      <c r="G95" s="26">
        <f t="shared" si="2"/>
        <v>0.25966520131013254</v>
      </c>
      <c r="H95" s="20">
        <f t="shared" si="3"/>
        <v>0.31752754176382747</v>
      </c>
    </row>
    <row r="96" spans="1:8" ht="15.75" x14ac:dyDescent="0.25">
      <c r="A96" s="5" t="s">
        <v>24</v>
      </c>
      <c r="B96" s="6">
        <v>1179658</v>
      </c>
      <c r="C96" s="6">
        <v>111344</v>
      </c>
      <c r="D96" s="6">
        <v>805749</v>
      </c>
      <c r="E96" s="19">
        <v>1059718</v>
      </c>
      <c r="F96" s="32">
        <v>854334</v>
      </c>
      <c r="G96" s="26">
        <f t="shared" si="2"/>
        <v>0.59999275213663616</v>
      </c>
      <c r="H96" s="20">
        <f t="shared" si="3"/>
        <v>0.72422176596945897</v>
      </c>
    </row>
    <row r="97" spans="1:8" ht="15.75" x14ac:dyDescent="0.25">
      <c r="A97" s="5" t="s">
        <v>24</v>
      </c>
      <c r="B97" s="6">
        <f>(2469641-178371-7756)/10</f>
        <v>228351.4</v>
      </c>
      <c r="C97" s="6">
        <v>178371</v>
      </c>
      <c r="D97" s="6">
        <v>7756</v>
      </c>
      <c r="E97" s="19">
        <v>94215</v>
      </c>
      <c r="F97" s="32"/>
      <c r="G97" s="26">
        <f t="shared" si="2"/>
        <v>0.40922601452556601</v>
      </c>
      <c r="H97" s="20">
        <f t="shared" si="3"/>
        <v>0</v>
      </c>
    </row>
    <row r="98" spans="1:8" ht="15.75" x14ac:dyDescent="0.25">
      <c r="A98" s="5" t="s">
        <v>24</v>
      </c>
      <c r="B98" s="6">
        <v>594312</v>
      </c>
      <c r="C98" s="6">
        <v>20433</v>
      </c>
      <c r="D98" s="6">
        <v>656401</v>
      </c>
      <c r="E98" s="19">
        <v>483185</v>
      </c>
      <c r="F98" s="32">
        <v>522669</v>
      </c>
      <c r="G98" s="26">
        <f t="shared" si="2"/>
        <v>0.70783023058595484</v>
      </c>
      <c r="H98" s="20">
        <f t="shared" si="3"/>
        <v>0.87945220692161696</v>
      </c>
    </row>
    <row r="99" spans="1:8" ht="15.75" x14ac:dyDescent="0.25">
      <c r="A99" s="5" t="s">
        <v>24</v>
      </c>
      <c r="B99" s="6">
        <v>704577</v>
      </c>
      <c r="C99" s="6">
        <v>220640</v>
      </c>
      <c r="D99" s="6">
        <v>803249</v>
      </c>
      <c r="E99" s="19">
        <v>644606</v>
      </c>
      <c r="F99" s="32">
        <v>636753</v>
      </c>
      <c r="G99" s="26">
        <f t="shared" si="2"/>
        <v>0.81795460254876329</v>
      </c>
      <c r="H99" s="20">
        <f t="shared" si="3"/>
        <v>0.90373798747333511</v>
      </c>
    </row>
    <row r="100" spans="1:8" ht="15.75" x14ac:dyDescent="0.25">
      <c r="A100" s="5" t="s">
        <v>24</v>
      </c>
      <c r="B100" s="6">
        <v>1054878</v>
      </c>
      <c r="C100" s="6">
        <v>34687</v>
      </c>
      <c r="D100" s="6">
        <v>477541</v>
      </c>
      <c r="E100" s="19">
        <v>789778</v>
      </c>
      <c r="F100" s="32">
        <v>742130</v>
      </c>
      <c r="G100" s="26">
        <f t="shared" si="2"/>
        <v>0.48444843858721104</v>
      </c>
      <c r="H100" s="20">
        <f t="shared" si="3"/>
        <v>0.70352211345767002</v>
      </c>
    </row>
    <row r="101" spans="1:8" ht="15.75" x14ac:dyDescent="0.25">
      <c r="A101" s="5" t="s">
        <v>24</v>
      </c>
      <c r="B101" s="6">
        <v>533139</v>
      </c>
      <c r="C101" s="6">
        <v>56311</v>
      </c>
      <c r="D101" s="6">
        <v>560866</v>
      </c>
      <c r="E101" s="19">
        <v>689650</v>
      </c>
      <c r="F101" s="28">
        <v>619441</v>
      </c>
      <c r="G101" s="26">
        <f t="shared" si="2"/>
        <v>0.90326725300531385</v>
      </c>
      <c r="H101" s="20">
        <f t="shared" si="3"/>
        <v>1.1618752332881295</v>
      </c>
    </row>
    <row r="102" spans="1:8" ht="15.75" x14ac:dyDescent="0.25">
      <c r="A102" s="5" t="s">
        <v>24</v>
      </c>
      <c r="B102" s="6">
        <v>1214194</v>
      </c>
      <c r="C102" s="6">
        <v>790569</v>
      </c>
      <c r="D102" s="6">
        <v>509213</v>
      </c>
      <c r="E102" s="19">
        <v>1059440</v>
      </c>
      <c r="F102" s="28">
        <v>1209323</v>
      </c>
      <c r="G102" s="26">
        <f t="shared" si="2"/>
        <v>0.73475593686017227</v>
      </c>
      <c r="H102" s="20">
        <f t="shared" si="3"/>
        <v>0.99598828523283756</v>
      </c>
    </row>
    <row r="103" spans="1:8" ht="16.5" thickBot="1" x14ac:dyDescent="0.3">
      <c r="A103" s="5" t="s">
        <v>24</v>
      </c>
      <c r="B103" s="34">
        <v>1309345</v>
      </c>
      <c r="C103" s="45">
        <v>0</v>
      </c>
      <c r="D103" s="34">
        <v>1753206</v>
      </c>
      <c r="E103" s="35">
        <v>1843690</v>
      </c>
      <c r="F103" s="33">
        <v>1405031</v>
      </c>
      <c r="G103" s="36">
        <f t="shared" si="2"/>
        <v>0.95504374324566865</v>
      </c>
      <c r="H103" s="21">
        <f t="shared" si="3"/>
        <v>1.0730792877354709</v>
      </c>
    </row>
    <row r="104" spans="1:8" ht="16.5" thickBot="1" x14ac:dyDescent="0.3">
      <c r="A104" s="51" t="s">
        <v>41</v>
      </c>
      <c r="B104" s="53">
        <f>SUM(B95:B103)</f>
        <v>8533395.4000000004</v>
      </c>
      <c r="C104" s="54">
        <f>SUM(C95:C103)</f>
        <v>1412164</v>
      </c>
      <c r="D104" s="54">
        <f>SUM(D95:D103)</f>
        <v>6075039</v>
      </c>
      <c r="E104" s="54">
        <f>SUM(E95:E103)</f>
        <v>7400116</v>
      </c>
      <c r="F104" s="54">
        <f>SUM(F95:F103)</f>
        <v>6534222</v>
      </c>
      <c r="G104" s="55">
        <f t="shared" si="2"/>
        <v>0.62757964432305569</v>
      </c>
      <c r="H104" s="56">
        <f t="shared" si="3"/>
        <v>0.7657235711824627</v>
      </c>
    </row>
    <row r="105" spans="1:8" ht="15.75" x14ac:dyDescent="0.25">
      <c r="A105" s="5"/>
      <c r="B105" s="46"/>
      <c r="C105" s="46"/>
      <c r="D105" s="42"/>
      <c r="E105" s="22"/>
      <c r="F105" s="41"/>
      <c r="G105" s="39"/>
      <c r="H105" s="40"/>
    </row>
    <row r="106" spans="1:8" ht="15.75" x14ac:dyDescent="0.25">
      <c r="A106" s="5" t="s">
        <v>14</v>
      </c>
      <c r="B106" s="24">
        <v>45960</v>
      </c>
      <c r="C106" s="24">
        <v>7599</v>
      </c>
      <c r="D106" s="25">
        <v>41727</v>
      </c>
      <c r="E106" s="29">
        <v>27706</v>
      </c>
      <c r="F106" s="32">
        <v>23717</v>
      </c>
      <c r="G106" s="26">
        <f t="shared" si="2"/>
        <v>0.54802545691906002</v>
      </c>
      <c r="H106" s="20">
        <f t="shared" si="3"/>
        <v>0.51603568320278503</v>
      </c>
    </row>
    <row r="107" spans="1:8" ht="15.75" x14ac:dyDescent="0.25">
      <c r="A107" s="5" t="s">
        <v>14</v>
      </c>
      <c r="B107" s="6">
        <v>144843</v>
      </c>
      <c r="C107" s="6">
        <v>4088</v>
      </c>
      <c r="D107" s="6">
        <v>61151</v>
      </c>
      <c r="E107" s="19">
        <v>38422</v>
      </c>
      <c r="F107" s="32">
        <v>74666</v>
      </c>
      <c r="G107" s="26">
        <f t="shared" si="2"/>
        <v>0.30779361101330405</v>
      </c>
      <c r="H107" s="20">
        <f t="shared" si="3"/>
        <v>0.51549608886863707</v>
      </c>
    </row>
    <row r="108" spans="1:8" ht="15.75" x14ac:dyDescent="0.25">
      <c r="A108" s="5" t="s">
        <v>14</v>
      </c>
      <c r="B108" s="6">
        <v>343219</v>
      </c>
      <c r="C108" s="6">
        <v>59230</v>
      </c>
      <c r="D108" s="6">
        <v>277984</v>
      </c>
      <c r="E108" s="19">
        <v>321520</v>
      </c>
      <c r="F108" s="28">
        <v>216766</v>
      </c>
      <c r="G108" s="26">
        <f t="shared" si="2"/>
        <v>0.63771236440873025</v>
      </c>
      <c r="H108" s="20">
        <f t="shared" si="3"/>
        <v>0.63156759969582099</v>
      </c>
    </row>
    <row r="109" spans="1:8" ht="16.5" thickBot="1" x14ac:dyDescent="0.3">
      <c r="A109" s="5" t="s">
        <v>14</v>
      </c>
      <c r="B109" s="34">
        <v>206492</v>
      </c>
      <c r="C109" s="34">
        <v>215823</v>
      </c>
      <c r="D109" s="34">
        <v>291436</v>
      </c>
      <c r="E109" s="35">
        <v>248842</v>
      </c>
      <c r="F109" s="33">
        <v>175182</v>
      </c>
      <c r="G109" s="36">
        <f t="shared" si="2"/>
        <v>1.1275049396586794</v>
      </c>
      <c r="H109" s="21">
        <f t="shared" si="3"/>
        <v>0.84837184975689128</v>
      </c>
    </row>
    <row r="110" spans="1:8" ht="16.5" thickBot="1" x14ac:dyDescent="0.3">
      <c r="A110" s="52" t="s">
        <v>40</v>
      </c>
      <c r="B110" s="53">
        <f>SUM(B106:B109)</f>
        <v>740514</v>
      </c>
      <c r="C110" s="54">
        <f>SUM(C106:C109)</f>
        <v>286740</v>
      </c>
      <c r="D110" s="54">
        <f>SUM(D106:D109)</f>
        <v>672298</v>
      </c>
      <c r="E110" s="54">
        <f>SUM(E106:E109)</f>
        <v>636490</v>
      </c>
      <c r="F110" s="54">
        <f>SUM(F106:F109)</f>
        <v>490331</v>
      </c>
      <c r="G110" s="55">
        <f t="shared" si="2"/>
        <v>0.70419296596688241</v>
      </c>
      <c r="H110" s="56">
        <f t="shared" si="3"/>
        <v>0.66214953397234899</v>
      </c>
    </row>
    <row r="111" spans="1:8" ht="15.75" x14ac:dyDescent="0.25">
      <c r="A111" s="5"/>
      <c r="B111" s="37"/>
      <c r="C111" s="37"/>
      <c r="D111" s="37"/>
      <c r="E111" s="38"/>
      <c r="F111" s="41"/>
      <c r="G111" s="39"/>
      <c r="H111" s="40"/>
    </row>
    <row r="112" spans="1:8" ht="15.75" x14ac:dyDescent="0.25">
      <c r="A112" s="5" t="s">
        <v>25</v>
      </c>
      <c r="B112" s="6">
        <v>445164</v>
      </c>
      <c r="C112" s="6">
        <v>416186</v>
      </c>
      <c r="D112" s="6">
        <v>187732</v>
      </c>
      <c r="E112" s="19">
        <v>630890</v>
      </c>
      <c r="F112" s="32">
        <v>606980</v>
      </c>
      <c r="G112" s="26">
        <f t="shared" si="2"/>
        <v>1.0343311678392682</v>
      </c>
      <c r="H112" s="20">
        <f t="shared" si="3"/>
        <v>1.3634974975514642</v>
      </c>
    </row>
    <row r="113" spans="1:8" ht="15.75" x14ac:dyDescent="0.25">
      <c r="A113" s="5" t="s">
        <v>25</v>
      </c>
      <c r="B113" s="6">
        <v>1251647</v>
      </c>
      <c r="C113" s="6">
        <v>288394</v>
      </c>
      <c r="D113" s="6">
        <v>1058960</v>
      </c>
      <c r="E113" s="19">
        <v>1417364</v>
      </c>
      <c r="F113" s="28">
        <v>1033693</v>
      </c>
      <c r="G113" s="26">
        <f t="shared" si="2"/>
        <v>0.75868255985912958</v>
      </c>
      <c r="H113" s="20">
        <f t="shared" si="3"/>
        <v>0.82586623864396269</v>
      </c>
    </row>
    <row r="114" spans="1:8" ht="16.5" thickBot="1" x14ac:dyDescent="0.3">
      <c r="A114" s="5" t="s">
        <v>25</v>
      </c>
      <c r="B114" s="34">
        <v>838371</v>
      </c>
      <c r="C114" s="34">
        <v>164841</v>
      </c>
      <c r="D114" s="34">
        <v>899471</v>
      </c>
      <c r="E114" s="35">
        <v>976514</v>
      </c>
      <c r="F114" s="33">
        <v>543008</v>
      </c>
      <c r="G114" s="36">
        <f t="shared" si="2"/>
        <v>0.77049241922728717</v>
      </c>
      <c r="H114" s="21">
        <f t="shared" si="3"/>
        <v>0.64769415926839069</v>
      </c>
    </row>
    <row r="115" spans="1:8" ht="16.5" thickBot="1" x14ac:dyDescent="0.3">
      <c r="A115" s="51" t="s">
        <v>39</v>
      </c>
      <c r="B115" s="53">
        <f>SUM(B112:B114)</f>
        <v>2535182</v>
      </c>
      <c r="C115" s="54">
        <f>SUM(C112:C114)</f>
        <v>869421</v>
      </c>
      <c r="D115" s="54">
        <f>SUM(D112:D114)</f>
        <v>2146163</v>
      </c>
      <c r="E115" s="54">
        <f>SUM(E112:E114)</f>
        <v>3024768</v>
      </c>
      <c r="F115" s="54">
        <f>SUM(F112:F114)</f>
        <v>2183681</v>
      </c>
      <c r="G115" s="55">
        <f t="shared" si="2"/>
        <v>0.81099039437799736</v>
      </c>
      <c r="H115" s="56">
        <f t="shared" si="3"/>
        <v>0.86135078270514698</v>
      </c>
    </row>
    <row r="116" spans="1:8" ht="15.75" x14ac:dyDescent="0.25">
      <c r="A116" s="5"/>
      <c r="B116" s="37"/>
      <c r="C116" s="37"/>
      <c r="D116" s="37"/>
      <c r="E116" s="38"/>
      <c r="F116" s="41"/>
      <c r="G116" s="39"/>
      <c r="H116" s="40"/>
    </row>
    <row r="117" spans="1:8" ht="15.75" x14ac:dyDescent="0.25">
      <c r="A117" s="5" t="s">
        <v>26</v>
      </c>
      <c r="B117" s="6">
        <v>134738</v>
      </c>
      <c r="C117" s="6">
        <v>69998</v>
      </c>
      <c r="D117" s="6">
        <v>175432</v>
      </c>
      <c r="E117" s="19">
        <v>260406</v>
      </c>
      <c r="F117" s="32">
        <v>288502</v>
      </c>
      <c r="G117" s="26">
        <f t="shared" si="2"/>
        <v>1.4738566699817424</v>
      </c>
      <c r="H117" s="20">
        <f t="shared" si="3"/>
        <v>2.1412073802490759</v>
      </c>
    </row>
    <row r="118" spans="1:8" ht="15.75" x14ac:dyDescent="0.25">
      <c r="A118" s="5" t="s">
        <v>26</v>
      </c>
      <c r="B118" s="6">
        <v>199119</v>
      </c>
      <c r="C118" s="6">
        <v>153860</v>
      </c>
      <c r="D118" s="6">
        <v>117983</v>
      </c>
      <c r="E118" s="19">
        <v>146169</v>
      </c>
      <c r="F118" s="32">
        <v>167717</v>
      </c>
      <c r="G118" s="26">
        <f t="shared" si="2"/>
        <v>0.73540069003962449</v>
      </c>
      <c r="H118" s="20">
        <f t="shared" si="3"/>
        <v>0.84229531084426901</v>
      </c>
    </row>
    <row r="119" spans="1:8" ht="15.75" x14ac:dyDescent="0.25">
      <c r="A119" s="5" t="s">
        <v>26</v>
      </c>
      <c r="B119" s="6">
        <v>710106</v>
      </c>
      <c r="C119" s="6">
        <v>337429</v>
      </c>
      <c r="D119" s="6">
        <v>601913</v>
      </c>
      <c r="E119" s="19">
        <v>744461</v>
      </c>
      <c r="F119" s="28">
        <v>470105</v>
      </c>
      <c r="G119" s="26">
        <f t="shared" si="2"/>
        <v>0.75830509811211289</v>
      </c>
      <c r="H119" s="20">
        <f t="shared" si="3"/>
        <v>0.66202088138953907</v>
      </c>
    </row>
    <row r="120" spans="1:8" ht="16.5" thickBot="1" x14ac:dyDescent="0.3">
      <c r="A120" s="5" t="s">
        <v>26</v>
      </c>
      <c r="B120" s="34">
        <v>424036</v>
      </c>
      <c r="C120" s="34">
        <v>797540</v>
      </c>
      <c r="D120" s="34">
        <v>362894</v>
      </c>
      <c r="E120" s="35">
        <v>415132</v>
      </c>
      <c r="F120" s="33">
        <v>199165</v>
      </c>
      <c r="G120" s="36">
        <f t="shared" si="2"/>
        <v>1.0463327406163627</v>
      </c>
      <c r="H120" s="21">
        <f t="shared" si="3"/>
        <v>0.46968889433915989</v>
      </c>
    </row>
    <row r="121" spans="1:8" ht="16.5" thickBot="1" x14ac:dyDescent="0.3">
      <c r="A121" s="51" t="s">
        <v>38</v>
      </c>
      <c r="B121" s="53">
        <f>SUM(B117:B120)</f>
        <v>1467999</v>
      </c>
      <c r="C121" s="54">
        <f>SUM(C117:C120)</f>
        <v>1358827</v>
      </c>
      <c r="D121" s="54">
        <f>SUM(D117:D120)</f>
        <v>1258222</v>
      </c>
      <c r="E121" s="54">
        <f>SUM(E117:E120)</f>
        <v>1566168</v>
      </c>
      <c r="F121" s="54">
        <f>SUM(F117:F120)</f>
        <v>1125489</v>
      </c>
      <c r="G121" s="55">
        <f t="shared" si="2"/>
        <v>0.90407180113882912</v>
      </c>
      <c r="H121" s="56">
        <f t="shared" si="3"/>
        <v>0.76668240237220875</v>
      </c>
    </row>
    <row r="122" spans="1:8" ht="16.5" thickBot="1" x14ac:dyDescent="0.3">
      <c r="A122" s="5"/>
      <c r="B122" s="41"/>
      <c r="C122" s="41"/>
      <c r="D122" s="41"/>
      <c r="E122" s="42"/>
      <c r="F122" s="41"/>
      <c r="G122" s="43"/>
      <c r="H122" s="44"/>
    </row>
    <row r="123" spans="1:8" ht="16.5" thickBot="1" x14ac:dyDescent="0.3">
      <c r="A123" s="52" t="s">
        <v>15</v>
      </c>
      <c r="B123" s="53">
        <v>279785</v>
      </c>
      <c r="C123" s="54">
        <v>76766</v>
      </c>
      <c r="D123" s="54">
        <v>314457</v>
      </c>
      <c r="E123" s="57">
        <v>317783</v>
      </c>
      <c r="F123" s="58">
        <v>356886</v>
      </c>
      <c r="G123" s="55">
        <f t="shared" si="2"/>
        <v>0.95242060868166623</v>
      </c>
      <c r="H123" s="56">
        <f t="shared" si="3"/>
        <v>1.2755723144557427</v>
      </c>
    </row>
    <row r="124" spans="1:8" ht="15.75" x14ac:dyDescent="0.25">
      <c r="A124" s="5"/>
      <c r="B124" s="37"/>
      <c r="C124" s="37"/>
      <c r="D124" s="37"/>
      <c r="E124" s="38"/>
      <c r="F124" s="37"/>
      <c r="G124" s="39" t="str">
        <f t="shared" si="2"/>
        <v/>
      </c>
      <c r="H124" s="40" t="str">
        <f t="shared" si="3"/>
        <v/>
      </c>
    </row>
    <row r="125" spans="1:8" ht="15.75" x14ac:dyDescent="0.25">
      <c r="A125" s="5" t="s">
        <v>16</v>
      </c>
      <c r="B125" s="6">
        <v>299526</v>
      </c>
      <c r="C125" s="6">
        <v>302486</v>
      </c>
      <c r="D125" s="6">
        <v>321773</v>
      </c>
      <c r="E125" s="19">
        <v>322018</v>
      </c>
      <c r="F125" s="32">
        <v>298378</v>
      </c>
      <c r="G125" s="26">
        <f t="shared" si="2"/>
        <v>1.0388538891448489</v>
      </c>
      <c r="H125" s="20">
        <f t="shared" si="3"/>
        <v>0.99616727763199187</v>
      </c>
    </row>
    <row r="126" spans="1:8" ht="15.75" x14ac:dyDescent="0.25">
      <c r="A126" s="5" t="s">
        <v>17</v>
      </c>
      <c r="B126" s="6">
        <v>90167</v>
      </c>
      <c r="C126" s="6">
        <v>121781</v>
      </c>
      <c r="D126" s="6">
        <v>160936</v>
      </c>
      <c r="E126" s="19">
        <v>238331</v>
      </c>
      <c r="F126" s="32">
        <f>160604+19322</f>
        <v>179926</v>
      </c>
      <c r="G126" s="26">
        <f t="shared" si="2"/>
        <v>1.9435436467887364</v>
      </c>
      <c r="H126" s="20">
        <f t="shared" si="3"/>
        <v>1.9954750629387692</v>
      </c>
    </row>
    <row r="127" spans="1:8" ht="15.75" x14ac:dyDescent="0.25">
      <c r="A127" s="5" t="s">
        <v>16</v>
      </c>
      <c r="B127" s="6">
        <v>425542</v>
      </c>
      <c r="C127" s="6">
        <v>246885</v>
      </c>
      <c r="D127" s="6">
        <v>359576</v>
      </c>
      <c r="E127" s="19">
        <v>529564</v>
      </c>
      <c r="F127" s="28">
        <v>516393</v>
      </c>
      <c r="G127" s="26">
        <f t="shared" si="2"/>
        <v>0.97077256769014575</v>
      </c>
      <c r="H127" s="20">
        <f t="shared" si="3"/>
        <v>1.2134947901734729</v>
      </c>
    </row>
    <row r="128" spans="1:8" ht="15.75" x14ac:dyDescent="0.25">
      <c r="A128" s="5" t="s">
        <v>16</v>
      </c>
      <c r="B128" s="6">
        <v>312962</v>
      </c>
      <c r="C128" s="6">
        <v>106751</v>
      </c>
      <c r="D128" s="6">
        <v>251343</v>
      </c>
      <c r="E128" s="19">
        <v>400332</v>
      </c>
      <c r="F128" s="28">
        <v>175884</v>
      </c>
      <c r="G128" s="26">
        <f t="shared" si="2"/>
        <v>0.74634460413724346</v>
      </c>
      <c r="H128" s="20">
        <f t="shared" si="3"/>
        <v>0.56199794224218913</v>
      </c>
    </row>
    <row r="129" spans="1:8" ht="15.75" x14ac:dyDescent="0.25">
      <c r="A129" s="5" t="s">
        <v>16</v>
      </c>
      <c r="B129" s="6">
        <v>176190</v>
      </c>
      <c r="C129" s="6">
        <v>86211</v>
      </c>
      <c r="D129" s="6">
        <v>57762</v>
      </c>
      <c r="E129" s="19">
        <v>192724</v>
      </c>
      <c r="F129" s="28">
        <v>201479</v>
      </c>
      <c r="G129" s="26">
        <f t="shared" si="2"/>
        <v>0.76363017197343774</v>
      </c>
      <c r="H129" s="20">
        <f t="shared" si="3"/>
        <v>1.1435325500879732</v>
      </c>
    </row>
    <row r="130" spans="1:8" ht="15.75" x14ac:dyDescent="0.25">
      <c r="A130" s="5" t="s">
        <v>16</v>
      </c>
      <c r="B130" s="6">
        <v>175200</v>
      </c>
      <c r="C130" s="6">
        <v>75502</v>
      </c>
      <c r="D130" s="6">
        <v>183121</v>
      </c>
      <c r="E130" s="19">
        <v>182473</v>
      </c>
      <c r="F130" s="28">
        <v>177632</v>
      </c>
      <c r="G130" s="26">
        <f t="shared" si="2"/>
        <v>0.88288812785388127</v>
      </c>
      <c r="H130" s="20">
        <f t="shared" si="3"/>
        <v>1.0138812785388127</v>
      </c>
    </row>
    <row r="131" spans="1:8" ht="15.75" x14ac:dyDescent="0.25">
      <c r="A131" s="5" t="s">
        <v>16</v>
      </c>
      <c r="B131" s="6">
        <v>268173</v>
      </c>
      <c r="C131" s="6">
        <v>82595</v>
      </c>
      <c r="D131" s="6">
        <v>169459</v>
      </c>
      <c r="E131" s="19">
        <v>88782</v>
      </c>
      <c r="F131" s="28">
        <v>188650</v>
      </c>
      <c r="G131" s="26">
        <f t="shared" si="2"/>
        <v>0.49360487446536377</v>
      </c>
      <c r="H131" s="20">
        <f t="shared" si="3"/>
        <v>0.7034638088099846</v>
      </c>
    </row>
    <row r="132" spans="1:8" ht="15.75" x14ac:dyDescent="0.25">
      <c r="A132" s="5" t="s">
        <v>16</v>
      </c>
      <c r="B132" s="6">
        <v>261083</v>
      </c>
      <c r="C132" s="6">
        <v>298023</v>
      </c>
      <c r="D132" s="6">
        <v>321709</v>
      </c>
      <c r="E132" s="19">
        <v>239635</v>
      </c>
      <c r="F132" s="28">
        <v>286402</v>
      </c>
      <c r="G132" s="26">
        <f t="shared" si="2"/>
        <v>1.0971309889958365</v>
      </c>
      <c r="H132" s="20">
        <f t="shared" si="3"/>
        <v>1.0969768234622705</v>
      </c>
    </row>
    <row r="133" spans="1:8" ht="15.75" x14ac:dyDescent="0.25">
      <c r="A133" s="5" t="s">
        <v>16</v>
      </c>
      <c r="B133" s="6">
        <v>182316</v>
      </c>
      <c r="C133" s="6">
        <v>127736</v>
      </c>
      <c r="D133" s="6">
        <v>194935</v>
      </c>
      <c r="E133" s="19">
        <v>210187</v>
      </c>
      <c r="F133" s="28">
        <v>145567</v>
      </c>
      <c r="G133" s="26">
        <f t="shared" si="2"/>
        <v>0.93028724851356981</v>
      </c>
      <c r="H133" s="20">
        <f t="shared" si="3"/>
        <v>0.79843239211040173</v>
      </c>
    </row>
    <row r="134" spans="1:8" ht="15.75" x14ac:dyDescent="0.25">
      <c r="A134" s="5" t="s">
        <v>16</v>
      </c>
      <c r="B134" s="6">
        <v>232699</v>
      </c>
      <c r="C134" s="6">
        <v>241013</v>
      </c>
      <c r="D134" s="6">
        <v>248160</v>
      </c>
      <c r="E134" s="19">
        <v>294997</v>
      </c>
      <c r="F134" s="28">
        <v>199738</v>
      </c>
      <c r="G134" s="26">
        <f t="shared" si="2"/>
        <v>1.0570608382502718</v>
      </c>
      <c r="H134" s="20">
        <f t="shared" si="3"/>
        <v>0.85835349528790417</v>
      </c>
    </row>
    <row r="135" spans="1:8" ht="15.75" x14ac:dyDescent="0.25">
      <c r="A135" s="5" t="s">
        <v>16</v>
      </c>
      <c r="B135" s="6">
        <v>246647</v>
      </c>
      <c r="C135" s="6">
        <v>154784</v>
      </c>
      <c r="D135" s="6">
        <v>186904</v>
      </c>
      <c r="E135" s="19">
        <v>153216</v>
      </c>
      <c r="F135" s="28">
        <v>251534</v>
      </c>
      <c r="G135" s="26">
        <f t="shared" si="2"/>
        <v>0.75658532234326792</v>
      </c>
      <c r="H135" s="20">
        <f t="shared" si="3"/>
        <v>1.0198137419064492</v>
      </c>
    </row>
    <row r="136" spans="1:8" ht="15.75" x14ac:dyDescent="0.25">
      <c r="A136" s="5" t="s">
        <v>16</v>
      </c>
      <c r="B136" s="6">
        <v>225547</v>
      </c>
      <c r="C136" s="6">
        <v>145876</v>
      </c>
      <c r="D136" s="6">
        <v>252966</v>
      </c>
      <c r="E136" s="19">
        <v>240322</v>
      </c>
      <c r="F136" s="28">
        <v>350097</v>
      </c>
      <c r="G136" s="26">
        <f t="shared" si="2"/>
        <v>1.0965131436019986</v>
      </c>
      <c r="H136" s="20">
        <f t="shared" si="3"/>
        <v>1.5522130642393825</v>
      </c>
    </row>
    <row r="137" spans="1:8" ht="16.5" thickBot="1" x14ac:dyDescent="0.3">
      <c r="A137" s="5" t="s">
        <v>16</v>
      </c>
      <c r="B137" s="34">
        <v>50000</v>
      </c>
      <c r="C137" s="34">
        <v>51120</v>
      </c>
      <c r="D137" s="34">
        <v>57931</v>
      </c>
      <c r="E137" s="35">
        <v>169029</v>
      </c>
      <c r="F137" s="33">
        <v>126079</v>
      </c>
      <c r="G137" s="36">
        <f t="shared" si="2"/>
        <v>2.0207950000000001</v>
      </c>
      <c r="H137" s="21">
        <f t="shared" si="3"/>
        <v>2.5215800000000002</v>
      </c>
    </row>
    <row r="138" spans="1:8" ht="16.5" thickBot="1" x14ac:dyDescent="0.3">
      <c r="A138" s="51" t="s">
        <v>37</v>
      </c>
      <c r="B138" s="53">
        <f>SUM(B125:B137)</f>
        <v>2946052</v>
      </c>
      <c r="C138" s="54">
        <f>SUM(C125:C137)</f>
        <v>2040763</v>
      </c>
      <c r="D138" s="54">
        <f>SUM(D125:D137)</f>
        <v>2766575</v>
      </c>
      <c r="E138" s="54">
        <f>SUM(E125:E137)</f>
        <v>3261610</v>
      </c>
      <c r="F138" s="54">
        <f>SUM(F125:F137)</f>
        <v>3097759</v>
      </c>
      <c r="G138" s="55">
        <f t="shared" si="2"/>
        <v>0.94759927862780424</v>
      </c>
      <c r="H138" s="56">
        <f t="shared" si="3"/>
        <v>1.0514950177389943</v>
      </c>
    </row>
    <row r="139" spans="1:8" ht="15.75" x14ac:dyDescent="0.25">
      <c r="A139" s="5"/>
      <c r="B139" s="37"/>
      <c r="C139" s="37"/>
      <c r="D139" s="37"/>
      <c r="E139" s="38"/>
      <c r="F139" s="41"/>
      <c r="G139" s="39"/>
      <c r="H139" s="40"/>
    </row>
    <row r="140" spans="1:8" ht="15.75" x14ac:dyDescent="0.25">
      <c r="A140" s="5" t="s">
        <v>18</v>
      </c>
      <c r="B140" s="6">
        <f>448131+75940</f>
        <v>524071</v>
      </c>
      <c r="C140" s="6">
        <v>363965</v>
      </c>
      <c r="D140" s="6">
        <v>312615</v>
      </c>
      <c r="E140" s="19">
        <v>345326</v>
      </c>
      <c r="F140" s="32">
        <v>531033</v>
      </c>
      <c r="G140" s="26">
        <f t="shared" si="2"/>
        <v>0.74080563511432607</v>
      </c>
      <c r="H140" s="20">
        <f t="shared" si="3"/>
        <v>1.0132844595484201</v>
      </c>
    </row>
    <row r="141" spans="1:8" ht="16.5" thickBot="1" x14ac:dyDescent="0.3">
      <c r="A141" s="5" t="s">
        <v>18</v>
      </c>
      <c r="B141" s="34">
        <v>199396</v>
      </c>
      <c r="C141" s="34">
        <v>60038</v>
      </c>
      <c r="D141" s="34">
        <v>93187</v>
      </c>
      <c r="E141" s="35">
        <v>211170</v>
      </c>
      <c r="F141" s="47">
        <v>98970</v>
      </c>
      <c r="G141" s="36">
        <f t="shared" si="2"/>
        <v>0.58096075146943771</v>
      </c>
      <c r="H141" s="21">
        <f t="shared" si="3"/>
        <v>0.49634897390118154</v>
      </c>
    </row>
    <row r="142" spans="1:8" ht="16.5" thickBot="1" x14ac:dyDescent="0.3">
      <c r="A142" s="51" t="s">
        <v>36</v>
      </c>
      <c r="B142" s="53">
        <f>SUM(B140:B141)</f>
        <v>723467</v>
      </c>
      <c r="C142" s="54">
        <f>SUM(C140:C141)</f>
        <v>424003</v>
      </c>
      <c r="D142" s="54">
        <f>SUM(D140:D141)</f>
        <v>405802</v>
      </c>
      <c r="E142" s="54">
        <f>SUM(E140:E141)</f>
        <v>556496</v>
      </c>
      <c r="F142" s="54">
        <f>SUM(F140:F141)</f>
        <v>630003</v>
      </c>
      <c r="G142" s="55">
        <f t="shared" si="2"/>
        <v>0.69675050831620511</v>
      </c>
      <c r="H142" s="56">
        <f t="shared" si="3"/>
        <v>0.8708109699544001</v>
      </c>
    </row>
    <row r="143" spans="1:8" ht="15.75" x14ac:dyDescent="0.25">
      <c r="A143" s="5"/>
      <c r="B143" s="37"/>
      <c r="C143" s="37"/>
      <c r="D143" s="37"/>
      <c r="E143" s="38"/>
      <c r="F143" s="41"/>
      <c r="G143" s="39"/>
      <c r="H143" s="40"/>
    </row>
    <row r="144" spans="1:8" ht="15.75" x14ac:dyDescent="0.25">
      <c r="A144" s="5" t="s">
        <v>19</v>
      </c>
      <c r="B144" s="6">
        <v>398843</v>
      </c>
      <c r="C144" s="6">
        <v>199162</v>
      </c>
      <c r="D144" s="6">
        <v>244804</v>
      </c>
      <c r="E144" s="19">
        <v>393343</v>
      </c>
      <c r="F144" s="28">
        <v>189495</v>
      </c>
      <c r="G144" s="26">
        <f t="shared" si="2"/>
        <v>0.64361415394027222</v>
      </c>
      <c r="H144" s="20">
        <f t="shared" si="3"/>
        <v>0.47511176076802153</v>
      </c>
    </row>
    <row r="145" spans="1:8" ht="15.75" x14ac:dyDescent="0.25">
      <c r="A145" s="5" t="s">
        <v>19</v>
      </c>
      <c r="B145" s="6">
        <v>291604</v>
      </c>
      <c r="C145" s="6">
        <v>50214</v>
      </c>
      <c r="D145" s="6">
        <v>185730</v>
      </c>
      <c r="E145" s="19">
        <v>223137</v>
      </c>
      <c r="F145" s="28">
        <v>196740</v>
      </c>
      <c r="G145" s="26">
        <f t="shared" si="2"/>
        <v>0.56225308980672417</v>
      </c>
      <c r="H145" s="20">
        <f t="shared" si="3"/>
        <v>0.6746821031261574</v>
      </c>
    </row>
    <row r="146" spans="1:8" ht="15.75" x14ac:dyDescent="0.25">
      <c r="A146" s="5" t="s">
        <v>19</v>
      </c>
      <c r="B146" s="6">
        <v>332073</v>
      </c>
      <c r="C146" s="6">
        <v>54078</v>
      </c>
      <c r="D146" s="6">
        <v>346851</v>
      </c>
      <c r="E146" s="19">
        <v>326701</v>
      </c>
      <c r="F146" s="28">
        <v>298989</v>
      </c>
      <c r="G146" s="26">
        <f t="shared" si="2"/>
        <v>0.77288653398499729</v>
      </c>
      <c r="H146" s="20">
        <f t="shared" si="3"/>
        <v>0.90037130390004605</v>
      </c>
    </row>
    <row r="147" spans="1:8" ht="16.5" thickBot="1" x14ac:dyDescent="0.3">
      <c r="A147" s="5" t="s">
        <v>19</v>
      </c>
      <c r="B147" s="34">
        <v>419496</v>
      </c>
      <c r="C147" s="34">
        <v>421931</v>
      </c>
      <c r="D147" s="34">
        <v>294681</v>
      </c>
      <c r="E147" s="35">
        <v>436453</v>
      </c>
      <c r="F147" s="33">
        <v>330091</v>
      </c>
      <c r="G147" s="36">
        <f t="shared" si="2"/>
        <v>0.88389162232774565</v>
      </c>
      <c r="H147" s="21">
        <f t="shared" si="3"/>
        <v>0.78687520262410127</v>
      </c>
    </row>
    <row r="148" spans="1:8" ht="16.5" thickBot="1" x14ac:dyDescent="0.3">
      <c r="A148" s="50" t="s">
        <v>35</v>
      </c>
      <c r="B148" s="59">
        <f>SUM(B144:B147)</f>
        <v>1442016</v>
      </c>
      <c r="C148" s="60">
        <f>SUM(C144:C147)</f>
        <v>725385</v>
      </c>
      <c r="D148" s="60">
        <f>SUM(D144:D147)</f>
        <v>1072066</v>
      </c>
      <c r="E148" s="60">
        <f>SUM(E144:E147)</f>
        <v>1379634</v>
      </c>
      <c r="F148" s="60">
        <f>SUM(F144:F147)</f>
        <v>1015315</v>
      </c>
      <c r="G148" s="61">
        <f t="shared" si="2"/>
        <v>0.72682966069724608</v>
      </c>
      <c r="H148" s="56">
        <f t="shared" si="3"/>
        <v>0.704094129330049</v>
      </c>
    </row>
    <row r="149" spans="1:8" ht="16.5" thickBot="1" x14ac:dyDescent="0.3">
      <c r="A149" s="48"/>
      <c r="B149" s="22"/>
      <c r="C149" s="22"/>
      <c r="D149" s="22"/>
      <c r="E149" s="22"/>
      <c r="F149" s="22"/>
      <c r="G149" s="49"/>
      <c r="H149" s="49"/>
    </row>
    <row r="150" spans="1:8" ht="16.5" thickBot="1" x14ac:dyDescent="0.3">
      <c r="A150" s="62" t="s">
        <v>34</v>
      </c>
      <c r="B150" s="63">
        <f>SUM(B148,B142,B138,B123,B121,B115,B110,B104,B93,B88,,B84,B82,B74,B72,B67,B59,B57,B42,B40,B35,B33,B28,B11)</f>
        <v>42018926.649999999</v>
      </c>
      <c r="C150" s="63">
        <f>SUM(C148,C142,C138,C123,C121,C115,C110,C104,C93,C88,,C84,C82,C74,C72,C67,C59,C57,C42,C40,C35,C33,C28,C11)</f>
        <v>21083898.670000002</v>
      </c>
      <c r="D150" s="63">
        <f>SUM(D148,D142,D138,D123,D121,D115,D110,D104,D93,D88,,D84,D82,D74,D72,D67,D59,D57,D42,D40,D35,D33,D28,D11)</f>
        <v>34996164.420000002</v>
      </c>
      <c r="E150" s="63">
        <f>SUM(E148,E142,E138,E123,E121,E115,E110,E104,E93,E88,,E84,E82,E74,E72,E67,E59,E57,E42,E40,E35,E33,E28,E11)</f>
        <v>40286897</v>
      </c>
      <c r="F150" s="63">
        <f>SUM(F148,F142,F138,F123,F121,F115,F110,F104,F93,F88,,F84,F82,F74,F72,F67,F59,F57,F42,F40,F35,F33,F28,F11)</f>
        <v>40890305</v>
      </c>
      <c r="G150" s="64">
        <f t="shared" si="2"/>
        <v>0.81663952433444664</v>
      </c>
      <c r="H150" s="64">
        <f t="shared" si="3"/>
        <v>0.97314015992362346</v>
      </c>
    </row>
    <row r="151" spans="1:8" ht="20.25" x14ac:dyDescent="0.3">
      <c r="A151" s="7"/>
      <c r="B151" s="8"/>
      <c r="C151" s="4"/>
      <c r="D151" s="4"/>
      <c r="E151" s="4"/>
      <c r="F1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Casper</cp:lastModifiedBy>
  <dcterms:created xsi:type="dcterms:W3CDTF">2020-07-14T08:47:18Z</dcterms:created>
  <dcterms:modified xsi:type="dcterms:W3CDTF">2020-08-26T05:40:58Z</dcterms:modified>
</cp:coreProperties>
</file>