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et\Documents\Tariffs\Tariffs 2019\HealthMan 2019\"/>
    </mc:Choice>
  </mc:AlternateContent>
  <xr:revisionPtr revIDLastSave="0" documentId="8_{1DAF2DDE-77C1-4666-B1B2-FF5185DBD18F}" xr6:coauthVersionLast="40" xr6:coauthVersionMax="40" xr10:uidLastSave="{00000000-0000-0000-0000-000000000000}"/>
  <bookViews>
    <workbookView xWindow="120" yWindow="120" windowWidth="15480" windowHeight="10845" xr2:uid="{00000000-000D-0000-FFFF-FFFF00000000}"/>
  </bookViews>
  <sheets>
    <sheet name="Comparative Tariffs" sheetId="1" r:id="rId1"/>
    <sheet name="RCF" sheetId="2" r:id="rId2"/>
  </sheets>
  <externalReferences>
    <externalReference r:id="rId3"/>
  </externalReferences>
  <definedNames>
    <definedName name="PredDLR">[1]Parameters!$C$45</definedName>
    <definedName name="PredOHR">[1]Parameters!$C$38</definedName>
    <definedName name="_xlnm.Print_Area" localSheetId="0">'Comparative Tariffs'!$A$1:$AZ$114</definedName>
    <definedName name="_xlnm.Print_Titles" localSheetId="0">'Comparative Tariffs'!$A:$E,'Comparative Tariffs'!$1:$7</definedName>
    <definedName name="VAT">[1]Parameters!$C$20</definedName>
  </definedNames>
  <calcPr calcId="181029"/>
</workbook>
</file>

<file path=xl/calcChain.xml><?xml version="1.0" encoding="utf-8"?>
<calcChain xmlns="http://schemas.openxmlformats.org/spreadsheetml/2006/main">
  <c r="AV25" i="1" l="1"/>
  <c r="AM85" i="1" l="1"/>
  <c r="AM84" i="1"/>
  <c r="AM83" i="1"/>
  <c r="AK85" i="1"/>
  <c r="AK84" i="1"/>
  <c r="AK83" i="1"/>
  <c r="AM79" i="1"/>
  <c r="AM78" i="1"/>
  <c r="AM77" i="1"/>
  <c r="AM76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M64" i="1"/>
  <c r="AM65" i="1"/>
  <c r="AM66" i="1"/>
  <c r="AM67" i="1"/>
  <c r="AM68" i="1"/>
  <c r="AM69" i="1"/>
  <c r="AM70" i="1"/>
  <c r="AM71" i="1"/>
  <c r="AM72" i="1"/>
  <c r="AM73" i="1"/>
  <c r="AM74" i="1"/>
  <c r="AM75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29" i="1"/>
  <c r="C46" i="2" l="1"/>
  <c r="C44" i="2"/>
  <c r="M43" i="2"/>
  <c r="M47" i="2" s="1"/>
  <c r="L43" i="2"/>
  <c r="K43" i="2"/>
  <c r="M42" i="2"/>
  <c r="L42" i="2" s="1"/>
  <c r="C42" i="2"/>
  <c r="H28" i="2"/>
  <c r="G28" i="2"/>
  <c r="F28" i="2"/>
  <c r="E28" i="2"/>
  <c r="D28" i="2"/>
  <c r="C28" i="2"/>
  <c r="S25" i="2"/>
  <c r="R25" i="2"/>
  <c r="Q25" i="2"/>
  <c r="P25" i="2"/>
  <c r="O25" i="2"/>
  <c r="N25" i="2"/>
  <c r="M25" i="2"/>
  <c r="L25" i="2"/>
  <c r="K25" i="2"/>
  <c r="H24" i="2"/>
  <c r="G24" i="2"/>
  <c r="F24" i="2"/>
  <c r="E24" i="2"/>
  <c r="D24" i="2"/>
  <c r="C24" i="2"/>
  <c r="L47" i="2" l="1"/>
  <c r="K47" i="2"/>
  <c r="M46" i="2"/>
  <c r="K42" i="2"/>
  <c r="L46" i="2" l="1"/>
  <c r="K46" i="2"/>
  <c r="H11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E84" i="1" l="1"/>
  <c r="D84" i="1" s="1"/>
  <c r="G84" i="1"/>
  <c r="I84" i="1" s="1"/>
  <c r="R84" i="1"/>
  <c r="Q84" i="1" s="1"/>
  <c r="V84" i="1"/>
  <c r="U84" i="1" s="1"/>
  <c r="AF84" i="1"/>
  <c r="AE84" i="1" s="1"/>
  <c r="AJ84" i="1"/>
  <c r="AL84" i="1"/>
  <c r="AO84" i="1"/>
  <c r="AN84" i="1" s="1"/>
  <c r="AP84" i="1" s="1"/>
  <c r="AR84" i="1"/>
  <c r="AQ84" i="1" s="1"/>
  <c r="AV84" i="1"/>
  <c r="AU84" i="1" s="1"/>
  <c r="AX84" i="1"/>
  <c r="AW84" i="1" s="1"/>
  <c r="AZ84" i="1"/>
  <c r="AY84" i="1" s="1"/>
  <c r="E85" i="1"/>
  <c r="D85" i="1" s="1"/>
  <c r="G85" i="1"/>
  <c r="F85" i="1" s="1"/>
  <c r="R85" i="1"/>
  <c r="Q85" i="1" s="1"/>
  <c r="V85" i="1"/>
  <c r="X85" i="1" s="1"/>
  <c r="AF85" i="1"/>
  <c r="AE85" i="1" s="1"/>
  <c r="AJ85" i="1"/>
  <c r="AL85" i="1"/>
  <c r="AO85" i="1"/>
  <c r="AN85" i="1" s="1"/>
  <c r="AP85" i="1" s="1"/>
  <c r="AR85" i="1"/>
  <c r="AQ85" i="1" s="1"/>
  <c r="AS85" i="1" s="1"/>
  <c r="AV85" i="1"/>
  <c r="AU85" i="1" s="1"/>
  <c r="AX85" i="1"/>
  <c r="AW85" i="1" s="1"/>
  <c r="AZ85" i="1"/>
  <c r="AY85" i="1" s="1"/>
  <c r="AZ83" i="1"/>
  <c r="AY83" i="1" s="1"/>
  <c r="AX83" i="1"/>
  <c r="AW83" i="1" s="1"/>
  <c r="AV83" i="1"/>
  <c r="AU83" i="1" s="1"/>
  <c r="AR83" i="1"/>
  <c r="AQ83" i="1" s="1"/>
  <c r="AO83" i="1"/>
  <c r="AN83" i="1" s="1"/>
  <c r="AP83" i="1" s="1"/>
  <c r="AL83" i="1"/>
  <c r="AJ83" i="1"/>
  <c r="AF83" i="1"/>
  <c r="AE83" i="1" s="1"/>
  <c r="AI83" i="1" s="1"/>
  <c r="V83" i="1"/>
  <c r="U83" i="1" s="1"/>
  <c r="R83" i="1"/>
  <c r="Q83" i="1" s="1"/>
  <c r="G83" i="1"/>
  <c r="F83" i="1" s="1"/>
  <c r="E83" i="1"/>
  <c r="D83" i="1" s="1"/>
  <c r="I85" i="1" l="1"/>
  <c r="J85" i="1" s="1"/>
  <c r="X84" i="1"/>
  <c r="Z84" i="1" s="1"/>
  <c r="AS84" i="1"/>
  <c r="AT84" i="1"/>
  <c r="S84" i="1"/>
  <c r="T84" i="1"/>
  <c r="I83" i="1"/>
  <c r="N83" i="1" s="1"/>
  <c r="H85" i="1"/>
  <c r="F84" i="1"/>
  <c r="O85" i="1"/>
  <c r="AB85" i="1"/>
  <c r="AC85" i="1"/>
  <c r="Z85" i="1"/>
  <c r="W85" i="1"/>
  <c r="Y85" i="1" s="1"/>
  <c r="AA85" i="1"/>
  <c r="AD85" i="1"/>
  <c r="T85" i="1"/>
  <c r="S85" i="1"/>
  <c r="AH84" i="1"/>
  <c r="AI84" i="1"/>
  <c r="AG84" i="1"/>
  <c r="H84" i="1"/>
  <c r="N84" i="1"/>
  <c r="O84" i="1"/>
  <c r="J84" i="1"/>
  <c r="P84" i="1"/>
  <c r="M84" i="1"/>
  <c r="AG85" i="1"/>
  <c r="AH85" i="1"/>
  <c r="AI85" i="1"/>
  <c r="AT85" i="1"/>
  <c r="U85" i="1"/>
  <c r="M85" i="1"/>
  <c r="S83" i="1"/>
  <c r="T83" i="1"/>
  <c r="AT83" i="1"/>
  <c r="AS83" i="1"/>
  <c r="X83" i="1"/>
  <c r="AG83" i="1"/>
  <c r="AH83" i="1"/>
  <c r="G77" i="1"/>
  <c r="I77" i="1" s="1"/>
  <c r="R77" i="1"/>
  <c r="Q77" i="1" s="1"/>
  <c r="V77" i="1"/>
  <c r="U77" i="1" s="1"/>
  <c r="AF77" i="1"/>
  <c r="AE77" i="1" s="1"/>
  <c r="AK77" i="1"/>
  <c r="AJ77" i="1" s="1"/>
  <c r="AL77" i="1"/>
  <c r="AO77" i="1"/>
  <c r="AN77" i="1" s="1"/>
  <c r="AP77" i="1" s="1"/>
  <c r="AR77" i="1"/>
  <c r="AQ77" i="1" s="1"/>
  <c r="AT77" i="1" s="1"/>
  <c r="AV77" i="1"/>
  <c r="AU77" i="1" s="1"/>
  <c r="AX77" i="1"/>
  <c r="AW77" i="1" s="1"/>
  <c r="AZ77" i="1"/>
  <c r="AY77" i="1" s="1"/>
  <c r="G78" i="1"/>
  <c r="I78" i="1" s="1"/>
  <c r="R78" i="1"/>
  <c r="Q78" i="1" s="1"/>
  <c r="V78" i="1"/>
  <c r="U78" i="1" s="1"/>
  <c r="AF78" i="1"/>
  <c r="AE78" i="1" s="1"/>
  <c r="AK78" i="1"/>
  <c r="AJ78" i="1" s="1"/>
  <c r="AL78" i="1"/>
  <c r="AO78" i="1"/>
  <c r="AN78" i="1" s="1"/>
  <c r="AP78" i="1" s="1"/>
  <c r="AR78" i="1"/>
  <c r="AQ78" i="1" s="1"/>
  <c r="AT78" i="1" s="1"/>
  <c r="AV78" i="1"/>
  <c r="AU78" i="1" s="1"/>
  <c r="AX78" i="1"/>
  <c r="AW78" i="1" s="1"/>
  <c r="AZ78" i="1"/>
  <c r="AY78" i="1" s="1"/>
  <c r="G79" i="1"/>
  <c r="I79" i="1" s="1"/>
  <c r="R79" i="1"/>
  <c r="Q79" i="1" s="1"/>
  <c r="V79" i="1"/>
  <c r="U79" i="1" s="1"/>
  <c r="AF79" i="1"/>
  <c r="AE79" i="1" s="1"/>
  <c r="AK79" i="1"/>
  <c r="AJ79" i="1" s="1"/>
  <c r="AL79" i="1"/>
  <c r="AO79" i="1"/>
  <c r="AN79" i="1" s="1"/>
  <c r="AP79" i="1" s="1"/>
  <c r="AR79" i="1"/>
  <c r="AQ79" i="1" s="1"/>
  <c r="AV79" i="1"/>
  <c r="AU79" i="1" s="1"/>
  <c r="AX79" i="1"/>
  <c r="AW79" i="1" s="1"/>
  <c r="AZ79" i="1"/>
  <c r="AY79" i="1" s="1"/>
  <c r="AZ76" i="1"/>
  <c r="AX76" i="1"/>
  <c r="AV76" i="1"/>
  <c r="AR76" i="1"/>
  <c r="AO76" i="1"/>
  <c r="AK76" i="1"/>
  <c r="AF76" i="1"/>
  <c r="V76" i="1"/>
  <c r="X76" i="1" s="1"/>
  <c r="R76" i="1"/>
  <c r="K78" i="1" l="1"/>
  <c r="L78" i="1"/>
  <c r="M79" i="1"/>
  <c r="L79" i="1"/>
  <c r="K79" i="1"/>
  <c r="L77" i="1"/>
  <c r="K77" i="1"/>
  <c r="AA84" i="1"/>
  <c r="AC84" i="1"/>
  <c r="P85" i="1"/>
  <c r="AD84" i="1"/>
  <c r="W84" i="1"/>
  <c r="Y84" i="1" s="1"/>
  <c r="AB84" i="1"/>
  <c r="N85" i="1"/>
  <c r="F79" i="1"/>
  <c r="M83" i="1"/>
  <c r="X79" i="1"/>
  <c r="AC79" i="1" s="1"/>
  <c r="O83" i="1"/>
  <c r="H83" i="1"/>
  <c r="J83" i="1"/>
  <c r="AB79" i="1"/>
  <c r="P79" i="1"/>
  <c r="F77" i="1"/>
  <c r="F78" i="1"/>
  <c r="AT79" i="1"/>
  <c r="AS79" i="1"/>
  <c r="H79" i="1"/>
  <c r="N79" i="1"/>
  <c r="AS78" i="1"/>
  <c r="AS77" i="1"/>
  <c r="P83" i="1"/>
  <c r="O79" i="1"/>
  <c r="J79" i="1"/>
  <c r="X78" i="1"/>
  <c r="AA78" i="1" s="1"/>
  <c r="X77" i="1"/>
  <c r="Z77" i="1" s="1"/>
  <c r="AD83" i="1"/>
  <c r="Z83" i="1"/>
  <c r="AC83" i="1"/>
  <c r="AA83" i="1"/>
  <c r="W83" i="1"/>
  <c r="Y83" i="1" s="1"/>
  <c r="AB83" i="1"/>
  <c r="AG79" i="1"/>
  <c r="AH79" i="1"/>
  <c r="AI79" i="1"/>
  <c r="T79" i="1"/>
  <c r="S79" i="1"/>
  <c r="AG78" i="1"/>
  <c r="AH78" i="1"/>
  <c r="AI78" i="1"/>
  <c r="S78" i="1"/>
  <c r="T78" i="1"/>
  <c r="AG77" i="1"/>
  <c r="AH77" i="1"/>
  <c r="AI77" i="1"/>
  <c r="T77" i="1"/>
  <c r="S77" i="1"/>
  <c r="M78" i="1"/>
  <c r="N78" i="1"/>
  <c r="H78" i="1"/>
  <c r="O78" i="1"/>
  <c r="J78" i="1"/>
  <c r="P78" i="1"/>
  <c r="J77" i="1"/>
  <c r="P77" i="1"/>
  <c r="M77" i="1"/>
  <c r="H77" i="1"/>
  <c r="N77" i="1"/>
  <c r="O77" i="1"/>
  <c r="AA79" i="1"/>
  <c r="W77" i="1"/>
  <c r="Y77" i="1" s="1"/>
  <c r="Z79" i="1"/>
  <c r="G76" i="1"/>
  <c r="I76" i="1" s="1"/>
  <c r="AY76" i="1"/>
  <c r="AW76" i="1"/>
  <c r="AU76" i="1"/>
  <c r="AQ76" i="1"/>
  <c r="AN76" i="1"/>
  <c r="AP76" i="1" s="1"/>
  <c r="AL76" i="1"/>
  <c r="AJ76" i="1"/>
  <c r="AE76" i="1"/>
  <c r="AI76" i="1" s="1"/>
  <c r="U76" i="1"/>
  <c r="Q76" i="1"/>
  <c r="S76" i="1" s="1"/>
  <c r="AZ75" i="1"/>
  <c r="AY75" i="1" s="1"/>
  <c r="AX75" i="1"/>
  <c r="AW75" i="1" s="1"/>
  <c r="AV75" i="1"/>
  <c r="AU75" i="1" s="1"/>
  <c r="AR75" i="1"/>
  <c r="AQ75" i="1" s="1"/>
  <c r="AT75" i="1" s="1"/>
  <c r="AO75" i="1"/>
  <c r="AN75" i="1" s="1"/>
  <c r="AP75" i="1" s="1"/>
  <c r="AL75" i="1"/>
  <c r="AJ75" i="1"/>
  <c r="AF75" i="1"/>
  <c r="AE75" i="1" s="1"/>
  <c r="V75" i="1"/>
  <c r="U75" i="1" s="1"/>
  <c r="R75" i="1"/>
  <c r="Q75" i="1" s="1"/>
  <c r="G75" i="1"/>
  <c r="I75" i="1" s="1"/>
  <c r="AZ74" i="1"/>
  <c r="AY74" i="1" s="1"/>
  <c r="AX74" i="1"/>
  <c r="AW74" i="1" s="1"/>
  <c r="AV74" i="1"/>
  <c r="AU74" i="1" s="1"/>
  <c r="AR74" i="1"/>
  <c r="AQ74" i="1" s="1"/>
  <c r="AO74" i="1"/>
  <c r="AN74" i="1" s="1"/>
  <c r="AP74" i="1" s="1"/>
  <c r="AL74" i="1"/>
  <c r="AJ74" i="1"/>
  <c r="AF74" i="1"/>
  <c r="AE74" i="1" s="1"/>
  <c r="AG74" i="1" s="1"/>
  <c r="V74" i="1"/>
  <c r="X74" i="1" s="1"/>
  <c r="R74" i="1"/>
  <c r="Q74" i="1" s="1"/>
  <c r="G74" i="1"/>
  <c r="I74" i="1" s="1"/>
  <c r="AZ73" i="1"/>
  <c r="AY73" i="1" s="1"/>
  <c r="AX73" i="1"/>
  <c r="AW73" i="1" s="1"/>
  <c r="AV73" i="1"/>
  <c r="AU73" i="1" s="1"/>
  <c r="AR73" i="1"/>
  <c r="AQ73" i="1" s="1"/>
  <c r="AS73" i="1" s="1"/>
  <c r="AO73" i="1"/>
  <c r="AN73" i="1" s="1"/>
  <c r="AP73" i="1" s="1"/>
  <c r="AL73" i="1"/>
  <c r="AJ73" i="1"/>
  <c r="AF73" i="1"/>
  <c r="AE73" i="1" s="1"/>
  <c r="V73" i="1"/>
  <c r="X73" i="1" s="1"/>
  <c r="R73" i="1"/>
  <c r="Q73" i="1" s="1"/>
  <c r="G73" i="1"/>
  <c r="I73" i="1" s="1"/>
  <c r="AZ72" i="1"/>
  <c r="AY72" i="1" s="1"/>
  <c r="AX72" i="1"/>
  <c r="AW72" i="1" s="1"/>
  <c r="AV72" i="1"/>
  <c r="AU72" i="1" s="1"/>
  <c r="AR72" i="1"/>
  <c r="AQ72" i="1" s="1"/>
  <c r="AS72" i="1" s="1"/>
  <c r="AO72" i="1"/>
  <c r="AN72" i="1" s="1"/>
  <c r="AP72" i="1" s="1"/>
  <c r="AL72" i="1"/>
  <c r="AJ72" i="1"/>
  <c r="AF72" i="1"/>
  <c r="AE72" i="1" s="1"/>
  <c r="AI72" i="1" s="1"/>
  <c r="V72" i="1"/>
  <c r="X72" i="1" s="1"/>
  <c r="AC72" i="1" s="1"/>
  <c r="R72" i="1"/>
  <c r="Q72" i="1" s="1"/>
  <c r="G72" i="1"/>
  <c r="I72" i="1" s="1"/>
  <c r="AZ71" i="1"/>
  <c r="AY71" i="1" s="1"/>
  <c r="AX71" i="1"/>
  <c r="AW71" i="1" s="1"/>
  <c r="AV71" i="1"/>
  <c r="AU71" i="1" s="1"/>
  <c r="AR71" i="1"/>
  <c r="AQ71" i="1" s="1"/>
  <c r="AT71" i="1" s="1"/>
  <c r="AO71" i="1"/>
  <c r="AN71" i="1" s="1"/>
  <c r="AP71" i="1" s="1"/>
  <c r="AL71" i="1"/>
  <c r="AJ71" i="1"/>
  <c r="AF71" i="1"/>
  <c r="AE71" i="1" s="1"/>
  <c r="V71" i="1"/>
  <c r="U71" i="1" s="1"/>
  <c r="R71" i="1"/>
  <c r="Q71" i="1" s="1"/>
  <c r="S71" i="1" s="1"/>
  <c r="G71" i="1"/>
  <c r="I71" i="1" s="1"/>
  <c r="AZ70" i="1"/>
  <c r="AY70" i="1" s="1"/>
  <c r="AX70" i="1"/>
  <c r="AW70" i="1" s="1"/>
  <c r="AV70" i="1"/>
  <c r="AU70" i="1" s="1"/>
  <c r="AR70" i="1"/>
  <c r="AQ70" i="1" s="1"/>
  <c r="AS70" i="1" s="1"/>
  <c r="AO70" i="1"/>
  <c r="AN70" i="1" s="1"/>
  <c r="AP70" i="1" s="1"/>
  <c r="AL70" i="1"/>
  <c r="AJ70" i="1"/>
  <c r="AF70" i="1"/>
  <c r="AE70" i="1" s="1"/>
  <c r="AH70" i="1" s="1"/>
  <c r="V70" i="1"/>
  <c r="X70" i="1" s="1"/>
  <c r="AA70" i="1" s="1"/>
  <c r="R70" i="1"/>
  <c r="Q70" i="1" s="1"/>
  <c r="T70" i="1" s="1"/>
  <c r="G70" i="1"/>
  <c r="I70" i="1" s="1"/>
  <c r="AZ69" i="1"/>
  <c r="AY69" i="1" s="1"/>
  <c r="AX69" i="1"/>
  <c r="AW69" i="1" s="1"/>
  <c r="AV69" i="1"/>
  <c r="AU69" i="1" s="1"/>
  <c r="AR69" i="1"/>
  <c r="AQ69" i="1" s="1"/>
  <c r="AO69" i="1"/>
  <c r="AN69" i="1" s="1"/>
  <c r="AP69" i="1" s="1"/>
  <c r="AL69" i="1"/>
  <c r="AJ69" i="1"/>
  <c r="AF69" i="1"/>
  <c r="AE69" i="1" s="1"/>
  <c r="AH69" i="1" s="1"/>
  <c r="V69" i="1"/>
  <c r="U69" i="1" s="1"/>
  <c r="R69" i="1"/>
  <c r="Q69" i="1" s="1"/>
  <c r="S69" i="1" s="1"/>
  <c r="G69" i="1"/>
  <c r="I69" i="1" s="1"/>
  <c r="AZ68" i="1"/>
  <c r="AY68" i="1" s="1"/>
  <c r="AX68" i="1"/>
  <c r="AW68" i="1" s="1"/>
  <c r="AV68" i="1"/>
  <c r="AU68" i="1" s="1"/>
  <c r="AR68" i="1"/>
  <c r="AQ68" i="1" s="1"/>
  <c r="AS68" i="1" s="1"/>
  <c r="AO68" i="1"/>
  <c r="AN68" i="1" s="1"/>
  <c r="AP68" i="1" s="1"/>
  <c r="AL68" i="1"/>
  <c r="AJ68" i="1"/>
  <c r="AF68" i="1"/>
  <c r="AE68" i="1" s="1"/>
  <c r="V68" i="1"/>
  <c r="X68" i="1" s="1"/>
  <c r="W68" i="1" s="1"/>
  <c r="Y68" i="1" s="1"/>
  <c r="R68" i="1"/>
  <c r="Q68" i="1" s="1"/>
  <c r="G68" i="1"/>
  <c r="I68" i="1" s="1"/>
  <c r="AZ67" i="1"/>
  <c r="AY67" i="1" s="1"/>
  <c r="AX67" i="1"/>
  <c r="AW67" i="1" s="1"/>
  <c r="AV67" i="1"/>
  <c r="AU67" i="1" s="1"/>
  <c r="AR67" i="1"/>
  <c r="AQ67" i="1" s="1"/>
  <c r="AT67" i="1" s="1"/>
  <c r="AO67" i="1"/>
  <c r="AN67" i="1" s="1"/>
  <c r="AP67" i="1" s="1"/>
  <c r="AL67" i="1"/>
  <c r="AJ67" i="1"/>
  <c r="AF67" i="1"/>
  <c r="AE67" i="1" s="1"/>
  <c r="V67" i="1"/>
  <c r="U67" i="1" s="1"/>
  <c r="R67" i="1"/>
  <c r="Q67" i="1" s="1"/>
  <c r="S67" i="1" s="1"/>
  <c r="G67" i="1"/>
  <c r="I67" i="1" s="1"/>
  <c r="AZ66" i="1"/>
  <c r="AY66" i="1" s="1"/>
  <c r="AX66" i="1"/>
  <c r="AW66" i="1" s="1"/>
  <c r="AV66" i="1"/>
  <c r="AU66" i="1" s="1"/>
  <c r="AR66" i="1"/>
  <c r="AQ66" i="1" s="1"/>
  <c r="AS66" i="1" s="1"/>
  <c r="AO66" i="1"/>
  <c r="AN66" i="1" s="1"/>
  <c r="AP66" i="1" s="1"/>
  <c r="AL66" i="1"/>
  <c r="AJ66" i="1"/>
  <c r="AF66" i="1"/>
  <c r="AE66" i="1" s="1"/>
  <c r="AH66" i="1" s="1"/>
  <c r="V66" i="1"/>
  <c r="X66" i="1" s="1"/>
  <c r="Z66" i="1" s="1"/>
  <c r="R66" i="1"/>
  <c r="Q66" i="1" s="1"/>
  <c r="G66" i="1"/>
  <c r="I66" i="1" s="1"/>
  <c r="AZ65" i="1"/>
  <c r="AY65" i="1" s="1"/>
  <c r="AX65" i="1"/>
  <c r="AW65" i="1" s="1"/>
  <c r="AV65" i="1"/>
  <c r="AU65" i="1" s="1"/>
  <c r="AR65" i="1"/>
  <c r="AQ65" i="1" s="1"/>
  <c r="AO65" i="1"/>
  <c r="AN65" i="1" s="1"/>
  <c r="AP65" i="1" s="1"/>
  <c r="AL65" i="1"/>
  <c r="AJ65" i="1"/>
  <c r="AF65" i="1"/>
  <c r="AE65" i="1" s="1"/>
  <c r="AI65" i="1" s="1"/>
  <c r="V65" i="1"/>
  <c r="X65" i="1" s="1"/>
  <c r="R65" i="1"/>
  <c r="Q65" i="1" s="1"/>
  <c r="T65" i="1" s="1"/>
  <c r="G65" i="1"/>
  <c r="I65" i="1" s="1"/>
  <c r="AZ64" i="1"/>
  <c r="AY64" i="1" s="1"/>
  <c r="AX64" i="1"/>
  <c r="AW64" i="1" s="1"/>
  <c r="AV64" i="1"/>
  <c r="AU64" i="1" s="1"/>
  <c r="AR64" i="1"/>
  <c r="AQ64" i="1" s="1"/>
  <c r="AO64" i="1"/>
  <c r="AN64" i="1" s="1"/>
  <c r="AP64" i="1" s="1"/>
  <c r="AL64" i="1"/>
  <c r="AJ64" i="1"/>
  <c r="AF64" i="1"/>
  <c r="AE64" i="1" s="1"/>
  <c r="AH64" i="1" s="1"/>
  <c r="V64" i="1"/>
  <c r="R64" i="1"/>
  <c r="Q64" i="1" s="1"/>
  <c r="G64" i="1"/>
  <c r="I64" i="1" s="1"/>
  <c r="AZ63" i="1"/>
  <c r="AY63" i="1" s="1"/>
  <c r="AX63" i="1"/>
  <c r="AW63" i="1" s="1"/>
  <c r="AV63" i="1"/>
  <c r="AU63" i="1" s="1"/>
  <c r="AR63" i="1"/>
  <c r="AQ63" i="1" s="1"/>
  <c r="AS63" i="1" s="1"/>
  <c r="AO63" i="1"/>
  <c r="AN63" i="1" s="1"/>
  <c r="AP63" i="1" s="1"/>
  <c r="AL63" i="1"/>
  <c r="AJ63" i="1"/>
  <c r="AF63" i="1"/>
  <c r="AE63" i="1" s="1"/>
  <c r="V63" i="1"/>
  <c r="U63" i="1" s="1"/>
  <c r="R63" i="1"/>
  <c r="Q63" i="1" s="1"/>
  <c r="T63" i="1" s="1"/>
  <c r="G63" i="1"/>
  <c r="I63" i="1" s="1"/>
  <c r="AZ62" i="1"/>
  <c r="AY62" i="1" s="1"/>
  <c r="AX62" i="1"/>
  <c r="AW62" i="1" s="1"/>
  <c r="AV62" i="1"/>
  <c r="AU62" i="1" s="1"/>
  <c r="AR62" i="1"/>
  <c r="AQ62" i="1" s="1"/>
  <c r="AT62" i="1" s="1"/>
  <c r="AO62" i="1"/>
  <c r="AN62" i="1" s="1"/>
  <c r="AP62" i="1" s="1"/>
  <c r="AL62" i="1"/>
  <c r="AJ62" i="1"/>
  <c r="AF62" i="1"/>
  <c r="AE62" i="1" s="1"/>
  <c r="AH62" i="1" s="1"/>
  <c r="V62" i="1"/>
  <c r="U62" i="1" s="1"/>
  <c r="R62" i="1"/>
  <c r="Q62" i="1" s="1"/>
  <c r="S62" i="1" s="1"/>
  <c r="G62" i="1"/>
  <c r="I62" i="1" s="1"/>
  <c r="AZ61" i="1"/>
  <c r="AY61" i="1" s="1"/>
  <c r="AX61" i="1"/>
  <c r="AW61" i="1" s="1"/>
  <c r="AV61" i="1"/>
  <c r="AU61" i="1" s="1"/>
  <c r="AR61" i="1"/>
  <c r="AQ61" i="1" s="1"/>
  <c r="AS61" i="1" s="1"/>
  <c r="AO61" i="1"/>
  <c r="AN61" i="1" s="1"/>
  <c r="AP61" i="1" s="1"/>
  <c r="AL61" i="1"/>
  <c r="AJ61" i="1"/>
  <c r="AF61" i="1"/>
  <c r="AE61" i="1" s="1"/>
  <c r="AH61" i="1" s="1"/>
  <c r="V61" i="1"/>
  <c r="X61" i="1" s="1"/>
  <c r="AA61" i="1" s="1"/>
  <c r="R61" i="1"/>
  <c r="Q61" i="1" s="1"/>
  <c r="G61" i="1"/>
  <c r="I61" i="1" s="1"/>
  <c r="AZ60" i="1"/>
  <c r="AY60" i="1" s="1"/>
  <c r="AX60" i="1"/>
  <c r="AW60" i="1" s="1"/>
  <c r="AV60" i="1"/>
  <c r="AU60" i="1" s="1"/>
  <c r="AR60" i="1"/>
  <c r="AQ60" i="1" s="1"/>
  <c r="AT60" i="1" s="1"/>
  <c r="AO60" i="1"/>
  <c r="AN60" i="1" s="1"/>
  <c r="AP60" i="1" s="1"/>
  <c r="AL60" i="1"/>
  <c r="AJ60" i="1"/>
  <c r="AF60" i="1"/>
  <c r="AE60" i="1" s="1"/>
  <c r="AH60" i="1" s="1"/>
  <c r="V60" i="1"/>
  <c r="U60" i="1" s="1"/>
  <c r="R60" i="1"/>
  <c r="Q60" i="1" s="1"/>
  <c r="S60" i="1" s="1"/>
  <c r="G60" i="1"/>
  <c r="I60" i="1" s="1"/>
  <c r="AZ59" i="1"/>
  <c r="AY59" i="1" s="1"/>
  <c r="AX59" i="1"/>
  <c r="AW59" i="1" s="1"/>
  <c r="AV59" i="1"/>
  <c r="AU59" i="1" s="1"/>
  <c r="AR59" i="1"/>
  <c r="AQ59" i="1" s="1"/>
  <c r="AS59" i="1" s="1"/>
  <c r="AO59" i="1"/>
  <c r="AN59" i="1" s="1"/>
  <c r="AP59" i="1" s="1"/>
  <c r="AL59" i="1"/>
  <c r="AJ59" i="1"/>
  <c r="AF59" i="1"/>
  <c r="AE59" i="1" s="1"/>
  <c r="AH59" i="1" s="1"/>
  <c r="V59" i="1"/>
  <c r="U59" i="1" s="1"/>
  <c r="R59" i="1"/>
  <c r="Q59" i="1" s="1"/>
  <c r="G59" i="1"/>
  <c r="I59" i="1" s="1"/>
  <c r="AZ58" i="1"/>
  <c r="AY58" i="1" s="1"/>
  <c r="AX58" i="1"/>
  <c r="AW58" i="1" s="1"/>
  <c r="AV58" i="1"/>
  <c r="AU58" i="1" s="1"/>
  <c r="AR58" i="1"/>
  <c r="AQ58" i="1" s="1"/>
  <c r="AT58" i="1" s="1"/>
  <c r="AO58" i="1"/>
  <c r="AN58" i="1" s="1"/>
  <c r="AP58" i="1" s="1"/>
  <c r="AL58" i="1"/>
  <c r="AJ58" i="1"/>
  <c r="AF58" i="1"/>
  <c r="AE58" i="1" s="1"/>
  <c r="V58" i="1"/>
  <c r="U58" i="1" s="1"/>
  <c r="R58" i="1"/>
  <c r="Q58" i="1" s="1"/>
  <c r="T58" i="1" s="1"/>
  <c r="G58" i="1"/>
  <c r="I58" i="1" s="1"/>
  <c r="AZ57" i="1"/>
  <c r="AY57" i="1" s="1"/>
  <c r="AX57" i="1"/>
  <c r="AW57" i="1" s="1"/>
  <c r="AV57" i="1"/>
  <c r="AU57" i="1" s="1"/>
  <c r="AR57" i="1"/>
  <c r="AQ57" i="1" s="1"/>
  <c r="AS57" i="1" s="1"/>
  <c r="AO57" i="1"/>
  <c r="AN57" i="1" s="1"/>
  <c r="AP57" i="1" s="1"/>
  <c r="AL57" i="1"/>
  <c r="AJ57" i="1"/>
  <c r="AF57" i="1"/>
  <c r="AE57" i="1" s="1"/>
  <c r="V57" i="1"/>
  <c r="X57" i="1" s="1"/>
  <c r="R57" i="1"/>
  <c r="Q57" i="1" s="1"/>
  <c r="G57" i="1"/>
  <c r="I57" i="1" s="1"/>
  <c r="AZ56" i="1"/>
  <c r="AY56" i="1" s="1"/>
  <c r="AX56" i="1"/>
  <c r="AW56" i="1" s="1"/>
  <c r="AV56" i="1"/>
  <c r="AU56" i="1" s="1"/>
  <c r="AR56" i="1"/>
  <c r="AQ56" i="1" s="1"/>
  <c r="AO56" i="1"/>
  <c r="AN56" i="1" s="1"/>
  <c r="AP56" i="1" s="1"/>
  <c r="AL56" i="1"/>
  <c r="AJ56" i="1"/>
  <c r="AF56" i="1"/>
  <c r="AE56" i="1" s="1"/>
  <c r="V56" i="1"/>
  <c r="U56" i="1" s="1"/>
  <c r="R56" i="1"/>
  <c r="Q56" i="1" s="1"/>
  <c r="S56" i="1" s="1"/>
  <c r="G56" i="1"/>
  <c r="I56" i="1" s="1"/>
  <c r="AZ55" i="1"/>
  <c r="AY55" i="1" s="1"/>
  <c r="AX55" i="1"/>
  <c r="AW55" i="1" s="1"/>
  <c r="AV55" i="1"/>
  <c r="AU55" i="1" s="1"/>
  <c r="AR55" i="1"/>
  <c r="AQ55" i="1" s="1"/>
  <c r="AO55" i="1"/>
  <c r="AN55" i="1" s="1"/>
  <c r="AP55" i="1" s="1"/>
  <c r="AL55" i="1"/>
  <c r="AJ55" i="1"/>
  <c r="AF55" i="1"/>
  <c r="AE55" i="1" s="1"/>
  <c r="V55" i="1"/>
  <c r="U55" i="1" s="1"/>
  <c r="R55" i="1"/>
  <c r="Q55" i="1" s="1"/>
  <c r="G55" i="1"/>
  <c r="I55" i="1" s="1"/>
  <c r="AZ54" i="1"/>
  <c r="AY54" i="1" s="1"/>
  <c r="AX54" i="1"/>
  <c r="AW54" i="1" s="1"/>
  <c r="AV54" i="1"/>
  <c r="AU54" i="1" s="1"/>
  <c r="AR54" i="1"/>
  <c r="AQ54" i="1" s="1"/>
  <c r="AO54" i="1"/>
  <c r="AN54" i="1" s="1"/>
  <c r="AP54" i="1" s="1"/>
  <c r="AL54" i="1"/>
  <c r="AJ54" i="1"/>
  <c r="AF54" i="1"/>
  <c r="AE54" i="1" s="1"/>
  <c r="AG54" i="1" s="1"/>
  <c r="V54" i="1"/>
  <c r="X54" i="1" s="1"/>
  <c r="R54" i="1"/>
  <c r="Q54" i="1" s="1"/>
  <c r="G54" i="1"/>
  <c r="I54" i="1" s="1"/>
  <c r="AZ53" i="1"/>
  <c r="AY53" i="1" s="1"/>
  <c r="AX53" i="1"/>
  <c r="AW53" i="1" s="1"/>
  <c r="AV53" i="1"/>
  <c r="AU53" i="1" s="1"/>
  <c r="AR53" i="1"/>
  <c r="AQ53" i="1" s="1"/>
  <c r="AS53" i="1" s="1"/>
  <c r="AO53" i="1"/>
  <c r="AN53" i="1" s="1"/>
  <c r="AP53" i="1" s="1"/>
  <c r="AL53" i="1"/>
  <c r="AJ53" i="1"/>
  <c r="AF53" i="1"/>
  <c r="AE53" i="1" s="1"/>
  <c r="V53" i="1"/>
  <c r="X53" i="1" s="1"/>
  <c r="R53" i="1"/>
  <c r="Q53" i="1" s="1"/>
  <c r="G53" i="1"/>
  <c r="I53" i="1" s="1"/>
  <c r="AZ52" i="1"/>
  <c r="AY52" i="1" s="1"/>
  <c r="AX52" i="1"/>
  <c r="AW52" i="1" s="1"/>
  <c r="AV52" i="1"/>
  <c r="AU52" i="1" s="1"/>
  <c r="AR52" i="1"/>
  <c r="AQ52" i="1" s="1"/>
  <c r="AO52" i="1"/>
  <c r="AN52" i="1" s="1"/>
  <c r="AP52" i="1" s="1"/>
  <c r="AL52" i="1"/>
  <c r="AJ52" i="1"/>
  <c r="AF52" i="1"/>
  <c r="AE52" i="1" s="1"/>
  <c r="V52" i="1"/>
  <c r="X52" i="1" s="1"/>
  <c r="R52" i="1"/>
  <c r="Q52" i="1" s="1"/>
  <c r="G52" i="1"/>
  <c r="I52" i="1" s="1"/>
  <c r="AZ51" i="1"/>
  <c r="AY51" i="1" s="1"/>
  <c r="AX51" i="1"/>
  <c r="AW51" i="1" s="1"/>
  <c r="AV51" i="1"/>
  <c r="AU51" i="1" s="1"/>
  <c r="AR51" i="1"/>
  <c r="AQ51" i="1" s="1"/>
  <c r="AT51" i="1" s="1"/>
  <c r="AO51" i="1"/>
  <c r="AN51" i="1" s="1"/>
  <c r="AP51" i="1" s="1"/>
  <c r="AL51" i="1"/>
  <c r="AJ51" i="1"/>
  <c r="AF51" i="1"/>
  <c r="AE51" i="1" s="1"/>
  <c r="V51" i="1"/>
  <c r="U51" i="1" s="1"/>
  <c r="R51" i="1"/>
  <c r="Q51" i="1" s="1"/>
  <c r="S51" i="1" s="1"/>
  <c r="G51" i="1"/>
  <c r="I51" i="1" s="1"/>
  <c r="AZ50" i="1"/>
  <c r="AY50" i="1" s="1"/>
  <c r="AX50" i="1"/>
  <c r="AW50" i="1" s="1"/>
  <c r="AV50" i="1"/>
  <c r="AU50" i="1" s="1"/>
  <c r="AR50" i="1"/>
  <c r="AQ50" i="1" s="1"/>
  <c r="AO50" i="1"/>
  <c r="AN50" i="1" s="1"/>
  <c r="AP50" i="1" s="1"/>
  <c r="AL50" i="1"/>
  <c r="AJ50" i="1"/>
  <c r="AF50" i="1"/>
  <c r="AE50" i="1" s="1"/>
  <c r="AI50" i="1" s="1"/>
  <c r="V50" i="1"/>
  <c r="X50" i="1" s="1"/>
  <c r="AA50" i="1" s="1"/>
  <c r="R50" i="1"/>
  <c r="Q50" i="1" s="1"/>
  <c r="G50" i="1"/>
  <c r="I50" i="1" s="1"/>
  <c r="AZ49" i="1"/>
  <c r="AY49" i="1" s="1"/>
  <c r="AX49" i="1"/>
  <c r="AW49" i="1" s="1"/>
  <c r="AV49" i="1"/>
  <c r="AU49" i="1" s="1"/>
  <c r="AR49" i="1"/>
  <c r="AQ49" i="1" s="1"/>
  <c r="AO49" i="1"/>
  <c r="AN49" i="1" s="1"/>
  <c r="AP49" i="1" s="1"/>
  <c r="AL49" i="1"/>
  <c r="AJ49" i="1"/>
  <c r="AF49" i="1"/>
  <c r="AE49" i="1" s="1"/>
  <c r="AH49" i="1" s="1"/>
  <c r="V49" i="1"/>
  <c r="R49" i="1"/>
  <c r="Q49" i="1" s="1"/>
  <c r="S49" i="1" s="1"/>
  <c r="G49" i="1"/>
  <c r="I49" i="1" s="1"/>
  <c r="AZ48" i="1"/>
  <c r="AY48" i="1" s="1"/>
  <c r="AX48" i="1"/>
  <c r="AW48" i="1" s="1"/>
  <c r="AV48" i="1"/>
  <c r="AU48" i="1" s="1"/>
  <c r="AR48" i="1"/>
  <c r="AQ48" i="1" s="1"/>
  <c r="AS48" i="1" s="1"/>
  <c r="AO48" i="1"/>
  <c r="AN48" i="1" s="1"/>
  <c r="AP48" i="1" s="1"/>
  <c r="AL48" i="1"/>
  <c r="AJ48" i="1"/>
  <c r="AF48" i="1"/>
  <c r="AE48" i="1" s="1"/>
  <c r="AH48" i="1" s="1"/>
  <c r="V48" i="1"/>
  <c r="X48" i="1" s="1"/>
  <c r="W48" i="1" s="1"/>
  <c r="Y48" i="1" s="1"/>
  <c r="R48" i="1"/>
  <c r="Q48" i="1" s="1"/>
  <c r="G48" i="1"/>
  <c r="I48" i="1" s="1"/>
  <c r="AZ47" i="1"/>
  <c r="AY47" i="1" s="1"/>
  <c r="AX47" i="1"/>
  <c r="AW47" i="1" s="1"/>
  <c r="AV47" i="1"/>
  <c r="AU47" i="1" s="1"/>
  <c r="AR47" i="1"/>
  <c r="AQ47" i="1" s="1"/>
  <c r="AT47" i="1" s="1"/>
  <c r="AO47" i="1"/>
  <c r="AN47" i="1" s="1"/>
  <c r="AP47" i="1" s="1"/>
  <c r="AL47" i="1"/>
  <c r="AJ47" i="1"/>
  <c r="AF47" i="1"/>
  <c r="AE47" i="1" s="1"/>
  <c r="AH47" i="1" s="1"/>
  <c r="V47" i="1"/>
  <c r="U47" i="1" s="1"/>
  <c r="R47" i="1"/>
  <c r="Q47" i="1" s="1"/>
  <c r="S47" i="1" s="1"/>
  <c r="G47" i="1"/>
  <c r="I47" i="1" s="1"/>
  <c r="AZ46" i="1"/>
  <c r="AY46" i="1" s="1"/>
  <c r="AX46" i="1"/>
  <c r="AW46" i="1" s="1"/>
  <c r="AV46" i="1"/>
  <c r="AU46" i="1" s="1"/>
  <c r="AR46" i="1"/>
  <c r="AQ46" i="1" s="1"/>
  <c r="AS46" i="1" s="1"/>
  <c r="AO46" i="1"/>
  <c r="AN46" i="1" s="1"/>
  <c r="AP46" i="1" s="1"/>
  <c r="AL46" i="1"/>
  <c r="AJ46" i="1"/>
  <c r="AF46" i="1"/>
  <c r="AE46" i="1" s="1"/>
  <c r="AH46" i="1" s="1"/>
  <c r="V46" i="1"/>
  <c r="X46" i="1" s="1"/>
  <c r="AA46" i="1" s="1"/>
  <c r="R46" i="1"/>
  <c r="Q46" i="1" s="1"/>
  <c r="G46" i="1"/>
  <c r="I46" i="1" s="1"/>
  <c r="AZ45" i="1"/>
  <c r="AY45" i="1" s="1"/>
  <c r="AX45" i="1"/>
  <c r="AW45" i="1" s="1"/>
  <c r="AV45" i="1"/>
  <c r="AU45" i="1" s="1"/>
  <c r="AR45" i="1"/>
  <c r="AQ45" i="1" s="1"/>
  <c r="AO45" i="1"/>
  <c r="AN45" i="1" s="1"/>
  <c r="AP45" i="1" s="1"/>
  <c r="AL45" i="1"/>
  <c r="AJ45" i="1"/>
  <c r="AF45" i="1"/>
  <c r="AE45" i="1" s="1"/>
  <c r="V45" i="1"/>
  <c r="U45" i="1" s="1"/>
  <c r="R45" i="1"/>
  <c r="Q45" i="1" s="1"/>
  <c r="S45" i="1" s="1"/>
  <c r="G45" i="1"/>
  <c r="I45" i="1" s="1"/>
  <c r="AZ44" i="1"/>
  <c r="AY44" i="1" s="1"/>
  <c r="AX44" i="1"/>
  <c r="AW44" i="1" s="1"/>
  <c r="AV44" i="1"/>
  <c r="AU44" i="1" s="1"/>
  <c r="AR44" i="1"/>
  <c r="AQ44" i="1" s="1"/>
  <c r="AS44" i="1" s="1"/>
  <c r="AO44" i="1"/>
  <c r="AN44" i="1" s="1"/>
  <c r="AP44" i="1" s="1"/>
  <c r="AL44" i="1"/>
  <c r="AJ44" i="1"/>
  <c r="AF44" i="1"/>
  <c r="AE44" i="1" s="1"/>
  <c r="AH44" i="1" s="1"/>
  <c r="V44" i="1"/>
  <c r="X44" i="1" s="1"/>
  <c r="W44" i="1" s="1"/>
  <c r="Y44" i="1" s="1"/>
  <c r="R44" i="1"/>
  <c r="Q44" i="1" s="1"/>
  <c r="T44" i="1" s="1"/>
  <c r="G44" i="1"/>
  <c r="I44" i="1" s="1"/>
  <c r="AZ43" i="1"/>
  <c r="AY43" i="1" s="1"/>
  <c r="AX43" i="1"/>
  <c r="AW43" i="1" s="1"/>
  <c r="AV43" i="1"/>
  <c r="AU43" i="1" s="1"/>
  <c r="AR43" i="1"/>
  <c r="AQ43" i="1" s="1"/>
  <c r="AT43" i="1" s="1"/>
  <c r="AO43" i="1"/>
  <c r="AN43" i="1" s="1"/>
  <c r="AP43" i="1" s="1"/>
  <c r="AL43" i="1"/>
  <c r="AJ43" i="1"/>
  <c r="AF43" i="1"/>
  <c r="AE43" i="1" s="1"/>
  <c r="AH43" i="1" s="1"/>
  <c r="V43" i="1"/>
  <c r="U43" i="1" s="1"/>
  <c r="R43" i="1"/>
  <c r="Q43" i="1" s="1"/>
  <c r="S43" i="1" s="1"/>
  <c r="G43" i="1"/>
  <c r="I43" i="1" s="1"/>
  <c r="AZ42" i="1"/>
  <c r="AY42" i="1" s="1"/>
  <c r="AX42" i="1"/>
  <c r="AW42" i="1" s="1"/>
  <c r="AV42" i="1"/>
  <c r="AU42" i="1" s="1"/>
  <c r="AR42" i="1"/>
  <c r="AQ42" i="1" s="1"/>
  <c r="AS42" i="1" s="1"/>
  <c r="AO42" i="1"/>
  <c r="AN42" i="1" s="1"/>
  <c r="AP42" i="1" s="1"/>
  <c r="AL42" i="1"/>
  <c r="AJ42" i="1"/>
  <c r="AF42" i="1"/>
  <c r="AE42" i="1" s="1"/>
  <c r="AH42" i="1" s="1"/>
  <c r="V42" i="1"/>
  <c r="X42" i="1" s="1"/>
  <c r="AA42" i="1" s="1"/>
  <c r="R42" i="1"/>
  <c r="Q42" i="1" s="1"/>
  <c r="T42" i="1" s="1"/>
  <c r="G42" i="1"/>
  <c r="I42" i="1" s="1"/>
  <c r="AZ41" i="1"/>
  <c r="AY41" i="1" s="1"/>
  <c r="AX41" i="1"/>
  <c r="AW41" i="1" s="1"/>
  <c r="AV41" i="1"/>
  <c r="AU41" i="1" s="1"/>
  <c r="AR41" i="1"/>
  <c r="AQ41" i="1" s="1"/>
  <c r="AT41" i="1" s="1"/>
  <c r="AO41" i="1"/>
  <c r="AN41" i="1" s="1"/>
  <c r="AP41" i="1" s="1"/>
  <c r="AL41" i="1"/>
  <c r="AJ41" i="1"/>
  <c r="AF41" i="1"/>
  <c r="AE41" i="1" s="1"/>
  <c r="AH41" i="1" s="1"/>
  <c r="V41" i="1"/>
  <c r="U41" i="1" s="1"/>
  <c r="R41" i="1"/>
  <c r="Q41" i="1" s="1"/>
  <c r="S41" i="1" s="1"/>
  <c r="G41" i="1"/>
  <c r="I41" i="1" s="1"/>
  <c r="AZ40" i="1"/>
  <c r="AY40" i="1" s="1"/>
  <c r="AX40" i="1"/>
  <c r="AW40" i="1" s="1"/>
  <c r="AV40" i="1"/>
  <c r="AU40" i="1" s="1"/>
  <c r="AR40" i="1"/>
  <c r="AQ40" i="1" s="1"/>
  <c r="AO40" i="1"/>
  <c r="AN40" i="1" s="1"/>
  <c r="AP40" i="1" s="1"/>
  <c r="AL40" i="1"/>
  <c r="AJ40" i="1"/>
  <c r="AF40" i="1"/>
  <c r="AE40" i="1" s="1"/>
  <c r="AH40" i="1" s="1"/>
  <c r="V40" i="1"/>
  <c r="U40" i="1" s="1"/>
  <c r="R40" i="1"/>
  <c r="Q40" i="1" s="1"/>
  <c r="S40" i="1" s="1"/>
  <c r="G40" i="1"/>
  <c r="I40" i="1" s="1"/>
  <c r="AZ39" i="1"/>
  <c r="AY39" i="1" s="1"/>
  <c r="AX39" i="1"/>
  <c r="AW39" i="1" s="1"/>
  <c r="AV39" i="1"/>
  <c r="AU39" i="1" s="1"/>
  <c r="AR39" i="1"/>
  <c r="AQ39" i="1" s="1"/>
  <c r="AO39" i="1"/>
  <c r="AN39" i="1" s="1"/>
  <c r="AP39" i="1" s="1"/>
  <c r="AL39" i="1"/>
  <c r="AJ39" i="1"/>
  <c r="AF39" i="1"/>
  <c r="AE39" i="1" s="1"/>
  <c r="V39" i="1"/>
  <c r="U39" i="1" s="1"/>
  <c r="R39" i="1"/>
  <c r="Q39" i="1" s="1"/>
  <c r="G39" i="1"/>
  <c r="I39" i="1" s="1"/>
  <c r="AZ38" i="1"/>
  <c r="AY38" i="1" s="1"/>
  <c r="AX38" i="1"/>
  <c r="AW38" i="1" s="1"/>
  <c r="AV38" i="1"/>
  <c r="AU38" i="1" s="1"/>
  <c r="AR38" i="1"/>
  <c r="AQ38" i="1" s="1"/>
  <c r="AO38" i="1"/>
  <c r="AN38" i="1" s="1"/>
  <c r="AP38" i="1" s="1"/>
  <c r="AL38" i="1"/>
  <c r="AJ38" i="1"/>
  <c r="AF38" i="1"/>
  <c r="AE38" i="1" s="1"/>
  <c r="AG38" i="1" s="1"/>
  <c r="V38" i="1"/>
  <c r="X38" i="1" s="1"/>
  <c r="R38" i="1"/>
  <c r="Q38" i="1" s="1"/>
  <c r="T38" i="1" s="1"/>
  <c r="G38" i="1"/>
  <c r="I38" i="1" s="1"/>
  <c r="AZ37" i="1"/>
  <c r="AY37" i="1" s="1"/>
  <c r="AX37" i="1"/>
  <c r="AW37" i="1" s="1"/>
  <c r="AV37" i="1"/>
  <c r="AU37" i="1" s="1"/>
  <c r="AR37" i="1"/>
  <c r="AQ37" i="1" s="1"/>
  <c r="AS37" i="1" s="1"/>
  <c r="AO37" i="1"/>
  <c r="AN37" i="1" s="1"/>
  <c r="AP37" i="1" s="1"/>
  <c r="AL37" i="1"/>
  <c r="AJ37" i="1"/>
  <c r="AF37" i="1"/>
  <c r="AE37" i="1" s="1"/>
  <c r="V37" i="1"/>
  <c r="X37" i="1" s="1"/>
  <c r="R37" i="1"/>
  <c r="Q37" i="1" s="1"/>
  <c r="G37" i="1"/>
  <c r="I37" i="1" s="1"/>
  <c r="AZ36" i="1"/>
  <c r="AY36" i="1" s="1"/>
  <c r="AX36" i="1"/>
  <c r="AW36" i="1" s="1"/>
  <c r="AV36" i="1"/>
  <c r="AU36" i="1" s="1"/>
  <c r="AR36" i="1"/>
  <c r="AQ36" i="1" s="1"/>
  <c r="AO36" i="1"/>
  <c r="AN36" i="1" s="1"/>
  <c r="AP36" i="1" s="1"/>
  <c r="AL36" i="1"/>
  <c r="AJ36" i="1"/>
  <c r="AF36" i="1"/>
  <c r="AE36" i="1" s="1"/>
  <c r="AH36" i="1" s="1"/>
  <c r="V36" i="1"/>
  <c r="X36" i="1" s="1"/>
  <c r="R36" i="1"/>
  <c r="Q36" i="1" s="1"/>
  <c r="S36" i="1" s="1"/>
  <c r="G36" i="1"/>
  <c r="I36" i="1" s="1"/>
  <c r="AZ35" i="1"/>
  <c r="AY35" i="1" s="1"/>
  <c r="AX35" i="1"/>
  <c r="AW35" i="1" s="1"/>
  <c r="AV35" i="1"/>
  <c r="AU35" i="1" s="1"/>
  <c r="AR35" i="1"/>
  <c r="AQ35" i="1" s="1"/>
  <c r="AO35" i="1"/>
  <c r="AN35" i="1" s="1"/>
  <c r="AP35" i="1" s="1"/>
  <c r="AL35" i="1"/>
  <c r="AJ35" i="1"/>
  <c r="AF35" i="1"/>
  <c r="AE35" i="1" s="1"/>
  <c r="V35" i="1"/>
  <c r="R35" i="1"/>
  <c r="Q35" i="1" s="1"/>
  <c r="G35" i="1"/>
  <c r="I35" i="1" s="1"/>
  <c r="AZ34" i="1"/>
  <c r="AY34" i="1" s="1"/>
  <c r="AX34" i="1"/>
  <c r="AW34" i="1" s="1"/>
  <c r="AV34" i="1"/>
  <c r="AU34" i="1" s="1"/>
  <c r="AR34" i="1"/>
  <c r="AQ34" i="1" s="1"/>
  <c r="AO34" i="1"/>
  <c r="AN34" i="1" s="1"/>
  <c r="AP34" i="1" s="1"/>
  <c r="AL34" i="1"/>
  <c r="AJ34" i="1"/>
  <c r="AF34" i="1"/>
  <c r="AE34" i="1" s="1"/>
  <c r="AH34" i="1" s="1"/>
  <c r="V34" i="1"/>
  <c r="X34" i="1" s="1"/>
  <c r="R34" i="1"/>
  <c r="Q34" i="1" s="1"/>
  <c r="T34" i="1" s="1"/>
  <c r="G34" i="1"/>
  <c r="I34" i="1" s="1"/>
  <c r="AZ33" i="1"/>
  <c r="AY33" i="1" s="1"/>
  <c r="AX33" i="1"/>
  <c r="AW33" i="1" s="1"/>
  <c r="AV33" i="1"/>
  <c r="AU33" i="1" s="1"/>
  <c r="AR33" i="1"/>
  <c r="AQ33" i="1" s="1"/>
  <c r="AS33" i="1" s="1"/>
  <c r="AO33" i="1"/>
  <c r="AN33" i="1" s="1"/>
  <c r="AP33" i="1" s="1"/>
  <c r="AL33" i="1"/>
  <c r="AJ33" i="1"/>
  <c r="AF33" i="1"/>
  <c r="AE33" i="1" s="1"/>
  <c r="V33" i="1"/>
  <c r="X33" i="1" s="1"/>
  <c r="R33" i="1"/>
  <c r="Q33" i="1" s="1"/>
  <c r="G33" i="1"/>
  <c r="I33" i="1" s="1"/>
  <c r="AZ32" i="1"/>
  <c r="AY32" i="1" s="1"/>
  <c r="AX32" i="1"/>
  <c r="AW32" i="1" s="1"/>
  <c r="AV32" i="1"/>
  <c r="AU32" i="1" s="1"/>
  <c r="AR32" i="1"/>
  <c r="AQ32" i="1" s="1"/>
  <c r="AO32" i="1"/>
  <c r="AN32" i="1" s="1"/>
  <c r="AP32" i="1" s="1"/>
  <c r="AL32" i="1"/>
  <c r="AJ32" i="1"/>
  <c r="AF32" i="1"/>
  <c r="AE32" i="1" s="1"/>
  <c r="V32" i="1"/>
  <c r="X32" i="1" s="1"/>
  <c r="R32" i="1"/>
  <c r="Q32" i="1" s="1"/>
  <c r="S32" i="1" s="1"/>
  <c r="G32" i="1"/>
  <c r="I32" i="1" s="1"/>
  <c r="AZ31" i="1"/>
  <c r="AY31" i="1" s="1"/>
  <c r="AX31" i="1"/>
  <c r="AW31" i="1" s="1"/>
  <c r="AV31" i="1"/>
  <c r="AU31" i="1" s="1"/>
  <c r="AR31" i="1"/>
  <c r="AQ31" i="1" s="1"/>
  <c r="AT31" i="1" s="1"/>
  <c r="AO31" i="1"/>
  <c r="AN31" i="1" s="1"/>
  <c r="AP31" i="1" s="1"/>
  <c r="AL31" i="1"/>
  <c r="AJ31" i="1"/>
  <c r="AF31" i="1"/>
  <c r="AE31" i="1" s="1"/>
  <c r="V31" i="1"/>
  <c r="U31" i="1" s="1"/>
  <c r="R31" i="1"/>
  <c r="Q31" i="1" s="1"/>
  <c r="G31" i="1"/>
  <c r="I31" i="1" s="1"/>
  <c r="AZ30" i="1"/>
  <c r="AY30" i="1" s="1"/>
  <c r="AX30" i="1"/>
  <c r="AW30" i="1" s="1"/>
  <c r="AV30" i="1"/>
  <c r="AU30" i="1" s="1"/>
  <c r="AR30" i="1"/>
  <c r="AQ30" i="1" s="1"/>
  <c r="AO30" i="1"/>
  <c r="AN30" i="1" s="1"/>
  <c r="AP30" i="1" s="1"/>
  <c r="AL30" i="1"/>
  <c r="AJ30" i="1"/>
  <c r="AF30" i="1"/>
  <c r="AE30" i="1" s="1"/>
  <c r="AI30" i="1" s="1"/>
  <c r="V30" i="1"/>
  <c r="X30" i="1" s="1"/>
  <c r="R30" i="1"/>
  <c r="Q30" i="1" s="1"/>
  <c r="T30" i="1" s="1"/>
  <c r="G30" i="1"/>
  <c r="I30" i="1" s="1"/>
  <c r="AZ29" i="1"/>
  <c r="AX29" i="1"/>
  <c r="AV29" i="1"/>
  <c r="AR29" i="1"/>
  <c r="AO29" i="1"/>
  <c r="AF29" i="1"/>
  <c r="AE29" i="1" s="1"/>
  <c r="V29" i="1"/>
  <c r="X29" i="1" s="1"/>
  <c r="R29" i="1"/>
  <c r="G29" i="1"/>
  <c r="I29" i="1" s="1"/>
  <c r="K32" i="1" l="1"/>
  <c r="L32" i="1"/>
  <c r="K36" i="1"/>
  <c r="L36" i="1"/>
  <c r="O40" i="1"/>
  <c r="K40" i="1"/>
  <c r="L40" i="1"/>
  <c r="K43" i="1"/>
  <c r="L43" i="1"/>
  <c r="N47" i="1"/>
  <c r="L47" i="1"/>
  <c r="K47" i="1"/>
  <c r="M51" i="1"/>
  <c r="L51" i="1"/>
  <c r="K51" i="1"/>
  <c r="L55" i="1"/>
  <c r="K55" i="1"/>
  <c r="O59" i="1"/>
  <c r="L59" i="1"/>
  <c r="K59" i="1"/>
  <c r="L63" i="1"/>
  <c r="K63" i="1"/>
  <c r="N67" i="1"/>
  <c r="L67" i="1"/>
  <c r="K67" i="1"/>
  <c r="N71" i="1"/>
  <c r="L71" i="1"/>
  <c r="K71" i="1"/>
  <c r="L75" i="1"/>
  <c r="K75" i="1"/>
  <c r="M30" i="1"/>
  <c r="K30" i="1"/>
  <c r="L30" i="1"/>
  <c r="O34" i="1"/>
  <c r="K34" i="1"/>
  <c r="L34" i="1"/>
  <c r="M38" i="1"/>
  <c r="K38" i="1"/>
  <c r="L38" i="1"/>
  <c r="K42" i="1"/>
  <c r="L42" i="1"/>
  <c r="K46" i="1"/>
  <c r="L46" i="1"/>
  <c r="O50" i="1"/>
  <c r="K50" i="1"/>
  <c r="L50" i="1"/>
  <c r="M54" i="1"/>
  <c r="K54" i="1"/>
  <c r="L54" i="1"/>
  <c r="M58" i="1"/>
  <c r="K58" i="1"/>
  <c r="L58" i="1"/>
  <c r="K62" i="1"/>
  <c r="L62" i="1"/>
  <c r="K66" i="1"/>
  <c r="L66" i="1"/>
  <c r="O70" i="1"/>
  <c r="K70" i="1"/>
  <c r="L70" i="1"/>
  <c r="M74" i="1"/>
  <c r="K74" i="1"/>
  <c r="L74" i="1"/>
  <c r="K76" i="1"/>
  <c r="L76" i="1"/>
  <c r="AA77" i="1"/>
  <c r="K44" i="1"/>
  <c r="L44" i="1"/>
  <c r="K48" i="1"/>
  <c r="L48" i="1"/>
  <c r="M52" i="1"/>
  <c r="K52" i="1"/>
  <c r="L52" i="1"/>
  <c r="K56" i="1"/>
  <c r="L56" i="1"/>
  <c r="N60" i="1"/>
  <c r="K60" i="1"/>
  <c r="L60" i="1"/>
  <c r="K64" i="1"/>
  <c r="L64" i="1"/>
  <c r="O68" i="1"/>
  <c r="K68" i="1"/>
  <c r="L68" i="1"/>
  <c r="O72" i="1"/>
  <c r="K72" i="1"/>
  <c r="L72" i="1"/>
  <c r="K29" i="1"/>
  <c r="L29" i="1"/>
  <c r="K31" i="1"/>
  <c r="L31" i="1"/>
  <c r="K35" i="1"/>
  <c r="L35" i="1"/>
  <c r="K39" i="1"/>
  <c r="L39" i="1"/>
  <c r="K33" i="1"/>
  <c r="L33" i="1"/>
  <c r="K37" i="1"/>
  <c r="L37" i="1"/>
  <c r="N41" i="1"/>
  <c r="K41" i="1"/>
  <c r="L41" i="1"/>
  <c r="N45" i="1"/>
  <c r="K45" i="1"/>
  <c r="L45" i="1"/>
  <c r="L49" i="1"/>
  <c r="K49" i="1"/>
  <c r="L53" i="1"/>
  <c r="K53" i="1"/>
  <c r="L57" i="1"/>
  <c r="K57" i="1"/>
  <c r="O61" i="1"/>
  <c r="L61" i="1"/>
  <c r="K61" i="1"/>
  <c r="O65" i="1"/>
  <c r="L65" i="1"/>
  <c r="K65" i="1"/>
  <c r="N69" i="1"/>
  <c r="L69" i="1"/>
  <c r="K69" i="1"/>
  <c r="L73" i="1"/>
  <c r="K73" i="1"/>
  <c r="AD77" i="1"/>
  <c r="W79" i="1"/>
  <c r="Y79" i="1" s="1"/>
  <c r="U30" i="1"/>
  <c r="T60" i="1"/>
  <c r="X63" i="1"/>
  <c r="AB63" i="1" s="1"/>
  <c r="X55" i="1"/>
  <c r="AD55" i="1" s="1"/>
  <c r="U50" i="1"/>
  <c r="T51" i="1"/>
  <c r="X67" i="1"/>
  <c r="AD67" i="1" s="1"/>
  <c r="U61" i="1"/>
  <c r="AD79" i="1"/>
  <c r="AT45" i="1"/>
  <c r="AS45" i="1"/>
  <c r="U34" i="1"/>
  <c r="U36" i="1"/>
  <c r="U38" i="1"/>
  <c r="AA44" i="1"/>
  <c r="X45" i="1"/>
  <c r="AD45" i="1" s="1"/>
  <c r="X59" i="1"/>
  <c r="AB59" i="1" s="1"/>
  <c r="U48" i="1"/>
  <c r="U44" i="1"/>
  <c r="O66" i="1"/>
  <c r="H66" i="1"/>
  <c r="W42" i="1"/>
  <c r="Y42" i="1" s="1"/>
  <c r="AT42" i="1"/>
  <c r="AT44" i="1"/>
  <c r="J67" i="1"/>
  <c r="U32" i="1"/>
  <c r="U52" i="1"/>
  <c r="AT70" i="1"/>
  <c r="U42" i="1"/>
  <c r="W50" i="1"/>
  <c r="Y50" i="1" s="1"/>
  <c r="U54" i="1"/>
  <c r="T68" i="1"/>
  <c r="S68" i="1"/>
  <c r="AT55" i="1"/>
  <c r="AS55" i="1"/>
  <c r="X39" i="1"/>
  <c r="AC39" i="1" s="1"/>
  <c r="J41" i="1"/>
  <c r="X41" i="1"/>
  <c r="AD41" i="1" s="1"/>
  <c r="W46" i="1"/>
  <c r="Y46" i="1" s="1"/>
  <c r="J51" i="1"/>
  <c r="T67" i="1"/>
  <c r="T71" i="1"/>
  <c r="T45" i="1"/>
  <c r="AT46" i="1"/>
  <c r="P51" i="1"/>
  <c r="X51" i="1"/>
  <c r="AB51" i="1" s="1"/>
  <c r="X56" i="1"/>
  <c r="AB56" i="1" s="1"/>
  <c r="AT59" i="1"/>
  <c r="X60" i="1"/>
  <c r="AD60" i="1" s="1"/>
  <c r="W61" i="1"/>
  <c r="Y61" i="1" s="1"/>
  <c r="J66" i="1"/>
  <c r="AA68" i="1"/>
  <c r="U70" i="1"/>
  <c r="U72" i="1"/>
  <c r="Z78" i="1"/>
  <c r="W78" i="1"/>
  <c r="Y78" i="1" s="1"/>
  <c r="X40" i="1"/>
  <c r="AA40" i="1" s="1"/>
  <c r="T41" i="1"/>
  <c r="AG44" i="1"/>
  <c r="U46" i="1"/>
  <c r="AT48" i="1"/>
  <c r="H51" i="1"/>
  <c r="W63" i="1"/>
  <c r="Y63" i="1" s="1"/>
  <c r="P66" i="1"/>
  <c r="AD78" i="1"/>
  <c r="AI32" i="1"/>
  <c r="AG32" i="1"/>
  <c r="S30" i="1"/>
  <c r="X31" i="1"/>
  <c r="AD31" i="1" s="1"/>
  <c r="AS31" i="1"/>
  <c r="S34" i="1"/>
  <c r="S38" i="1"/>
  <c r="AT39" i="1"/>
  <c r="AS39" i="1"/>
  <c r="AS43" i="1"/>
  <c r="AD44" i="1"/>
  <c r="AC44" i="1"/>
  <c r="T46" i="1"/>
  <c r="S46" i="1"/>
  <c r="M47" i="1"/>
  <c r="P47" i="1"/>
  <c r="H47" i="1"/>
  <c r="J47" i="1"/>
  <c r="AD48" i="1"/>
  <c r="AC48" i="1"/>
  <c r="AA48" i="1"/>
  <c r="AI52" i="1"/>
  <c r="AG52" i="1"/>
  <c r="T59" i="1"/>
  <c r="S59" i="1"/>
  <c r="O62" i="1"/>
  <c r="N62" i="1"/>
  <c r="J62" i="1"/>
  <c r="P62" i="1"/>
  <c r="H62" i="1"/>
  <c r="AH63" i="1"/>
  <c r="AG63" i="1"/>
  <c r="AT35" i="1"/>
  <c r="AS35" i="1"/>
  <c r="M43" i="1"/>
  <c r="P43" i="1"/>
  <c r="H43" i="1"/>
  <c r="J43" i="1"/>
  <c r="N49" i="1"/>
  <c r="J49" i="1"/>
  <c r="T61" i="1"/>
  <c r="S61" i="1"/>
  <c r="AH68" i="1"/>
  <c r="AG68" i="1"/>
  <c r="AT69" i="1"/>
  <c r="AS69" i="1"/>
  <c r="AG36" i="1"/>
  <c r="M42" i="1"/>
  <c r="O42" i="1"/>
  <c r="N43" i="1"/>
  <c r="T48" i="1"/>
  <c r="S48" i="1"/>
  <c r="T50" i="1"/>
  <c r="S50" i="1"/>
  <c r="T54" i="1"/>
  <c r="S54" i="1"/>
  <c r="AI56" i="1"/>
  <c r="AG56" i="1"/>
  <c r="U35" i="1"/>
  <c r="X35" i="1"/>
  <c r="Z35" i="1" s="1"/>
  <c r="AI36" i="1"/>
  <c r="T40" i="1"/>
  <c r="AS40" i="1"/>
  <c r="AT40" i="1"/>
  <c r="AG42" i="1"/>
  <c r="U49" i="1"/>
  <c r="X49" i="1"/>
  <c r="AA49" i="1" s="1"/>
  <c r="AD52" i="1"/>
  <c r="AA52" i="1"/>
  <c r="AC52" i="1"/>
  <c r="W52" i="1"/>
  <c r="Y52" i="1" s="1"/>
  <c r="M55" i="1"/>
  <c r="P55" i="1"/>
  <c r="H55" i="1"/>
  <c r="N55" i="1"/>
  <c r="J55" i="1"/>
  <c r="T72" i="1"/>
  <c r="S72" i="1"/>
  <c r="T74" i="1"/>
  <c r="S74" i="1"/>
  <c r="AS51" i="1"/>
  <c r="AS58" i="1"/>
  <c r="AS60" i="1"/>
  <c r="S65" i="1"/>
  <c r="W70" i="1"/>
  <c r="Y70" i="1" s="1"/>
  <c r="U74" i="1"/>
  <c r="T49" i="1"/>
  <c r="S58" i="1"/>
  <c r="U65" i="1"/>
  <c r="N66" i="1"/>
  <c r="AT66" i="1"/>
  <c r="T69" i="1"/>
  <c r="AG72" i="1"/>
  <c r="AC77" i="1"/>
  <c r="AB77" i="1"/>
  <c r="AC78" i="1"/>
  <c r="AB78" i="1"/>
  <c r="N51" i="1"/>
  <c r="N58" i="1"/>
  <c r="X58" i="1"/>
  <c r="AC58" i="1" s="1"/>
  <c r="AT61" i="1"/>
  <c r="AT63" i="1"/>
  <c r="U68" i="1"/>
  <c r="AT68" i="1"/>
  <c r="X69" i="1"/>
  <c r="AD69" i="1" s="1"/>
  <c r="J71" i="1"/>
  <c r="X71" i="1"/>
  <c r="AC71" i="1" s="1"/>
  <c r="N32" i="1"/>
  <c r="H32" i="1"/>
  <c r="M32" i="1"/>
  <c r="P32" i="1"/>
  <c r="J32" i="1"/>
  <c r="O32" i="1"/>
  <c r="AT32" i="1"/>
  <c r="AS32" i="1"/>
  <c r="P33" i="1"/>
  <c r="O33" i="1"/>
  <c r="N33" i="1"/>
  <c r="H33" i="1"/>
  <c r="M33" i="1"/>
  <c r="J33" i="1"/>
  <c r="AI37" i="1"/>
  <c r="AH37" i="1"/>
  <c r="AG37" i="1"/>
  <c r="AG31" i="1"/>
  <c r="AI31" i="1"/>
  <c r="AH31" i="1"/>
  <c r="AT34" i="1"/>
  <c r="AS34" i="1"/>
  <c r="H35" i="1"/>
  <c r="M35" i="1"/>
  <c r="P35" i="1"/>
  <c r="J35" i="1"/>
  <c r="O35" i="1"/>
  <c r="N35" i="1"/>
  <c r="AG35" i="1"/>
  <c r="AI35" i="1"/>
  <c r="AH35" i="1"/>
  <c r="N48" i="1"/>
  <c r="H48" i="1"/>
  <c r="P48" i="1"/>
  <c r="J48" i="1"/>
  <c r="O48" i="1"/>
  <c r="M48" i="1"/>
  <c r="AS30" i="1"/>
  <c r="AT30" i="1"/>
  <c r="H31" i="1"/>
  <c r="M31" i="1"/>
  <c r="P31" i="1"/>
  <c r="O31" i="1"/>
  <c r="N31" i="1"/>
  <c r="J31" i="1"/>
  <c r="S33" i="1"/>
  <c r="T33" i="1"/>
  <c r="AT36" i="1"/>
  <c r="AS36" i="1"/>
  <c r="P37" i="1"/>
  <c r="J37" i="1"/>
  <c r="O37" i="1"/>
  <c r="N37" i="1"/>
  <c r="H37" i="1"/>
  <c r="M37" i="1"/>
  <c r="AC30" i="1"/>
  <c r="AB30" i="1"/>
  <c r="AA30" i="1"/>
  <c r="W30" i="1"/>
  <c r="Y30" i="1" s="1"/>
  <c r="AD30" i="1"/>
  <c r="Z30" i="1"/>
  <c r="T31" i="1"/>
  <c r="S31" i="1"/>
  <c r="AA33" i="1"/>
  <c r="W33" i="1"/>
  <c r="Y33" i="1" s="1"/>
  <c r="Z33" i="1"/>
  <c r="AC33" i="1"/>
  <c r="AB33" i="1"/>
  <c r="AD33" i="1"/>
  <c r="AC34" i="1"/>
  <c r="AA34" i="1"/>
  <c r="AB34" i="1"/>
  <c r="AD34" i="1"/>
  <c r="Z34" i="1"/>
  <c r="W34" i="1"/>
  <c r="Y34" i="1" s="1"/>
  <c r="S35" i="1"/>
  <c r="T35" i="1"/>
  <c r="T37" i="1"/>
  <c r="S37" i="1"/>
  <c r="AT38" i="1"/>
  <c r="AS38" i="1"/>
  <c r="N39" i="1"/>
  <c r="H39" i="1"/>
  <c r="M39" i="1"/>
  <c r="J39" i="1"/>
  <c r="P39" i="1"/>
  <c r="O39" i="1"/>
  <c r="AG39" i="1"/>
  <c r="AI39" i="1"/>
  <c r="AH39" i="1"/>
  <c r="N44" i="1"/>
  <c r="H44" i="1"/>
  <c r="P44" i="1"/>
  <c r="J44" i="1"/>
  <c r="M44" i="1"/>
  <c r="O44" i="1"/>
  <c r="AC32" i="1"/>
  <c r="AD32" i="1"/>
  <c r="Z32" i="1"/>
  <c r="AB32" i="1"/>
  <c r="AA32" i="1"/>
  <c r="W32" i="1"/>
  <c r="Y32" i="1" s="1"/>
  <c r="AI33" i="1"/>
  <c r="AH33" i="1"/>
  <c r="AG33" i="1"/>
  <c r="O36" i="1"/>
  <c r="N36" i="1"/>
  <c r="H36" i="1"/>
  <c r="P36" i="1"/>
  <c r="J36" i="1"/>
  <c r="M36" i="1"/>
  <c r="AA36" i="1"/>
  <c r="W36" i="1"/>
  <c r="Y36" i="1" s="1"/>
  <c r="AD36" i="1"/>
  <c r="Z36" i="1"/>
  <c r="AC36" i="1"/>
  <c r="AB36" i="1"/>
  <c r="AB37" i="1"/>
  <c r="AA37" i="1"/>
  <c r="W37" i="1"/>
  <c r="Y37" i="1" s="1"/>
  <c r="AD37" i="1"/>
  <c r="Z37" i="1"/>
  <c r="AC37" i="1"/>
  <c r="AC38" i="1"/>
  <c r="AB38" i="1"/>
  <c r="AA38" i="1"/>
  <c r="W38" i="1"/>
  <c r="Y38" i="1" s="1"/>
  <c r="AD38" i="1"/>
  <c r="Z38" i="1"/>
  <c r="T39" i="1"/>
  <c r="S39" i="1"/>
  <c r="AI34" i="1"/>
  <c r="AG30" i="1"/>
  <c r="M34" i="1"/>
  <c r="AG34" i="1"/>
  <c r="H30" i="1"/>
  <c r="N30" i="1"/>
  <c r="AH30" i="1"/>
  <c r="T32" i="1"/>
  <c r="U33" i="1"/>
  <c r="AT33" i="1"/>
  <c r="H34" i="1"/>
  <c r="N34" i="1"/>
  <c r="T36" i="1"/>
  <c r="U37" i="1"/>
  <c r="AT37" i="1"/>
  <c r="H38" i="1"/>
  <c r="N38" i="1"/>
  <c r="AH38" i="1"/>
  <c r="AI40" i="1"/>
  <c r="H41" i="1"/>
  <c r="S42" i="1"/>
  <c r="T43" i="1"/>
  <c r="AB46" i="1"/>
  <c r="AD46" i="1"/>
  <c r="Z46" i="1"/>
  <c r="AC46" i="1"/>
  <c r="AI46" i="1"/>
  <c r="X47" i="1"/>
  <c r="AG47" i="1"/>
  <c r="AI47" i="1"/>
  <c r="AS47" i="1"/>
  <c r="AI48" i="1"/>
  <c r="H49" i="1"/>
  <c r="AC50" i="1"/>
  <c r="AB50" i="1"/>
  <c r="AD50" i="1"/>
  <c r="Z50" i="1"/>
  <c r="AB53" i="1"/>
  <c r="AA53" i="1"/>
  <c r="W53" i="1"/>
  <c r="Y53" i="1" s="1"/>
  <c r="AD53" i="1"/>
  <c r="Z53" i="1"/>
  <c r="AC53" i="1"/>
  <c r="AC54" i="1"/>
  <c r="AB54" i="1"/>
  <c r="AA54" i="1"/>
  <c r="W54" i="1"/>
  <c r="Y54" i="1" s="1"/>
  <c r="AD54" i="1"/>
  <c r="Z54" i="1"/>
  <c r="AH55" i="1"/>
  <c r="AG55" i="1"/>
  <c r="AI55" i="1"/>
  <c r="AT56" i="1"/>
  <c r="AS56" i="1"/>
  <c r="P57" i="1"/>
  <c r="J57" i="1"/>
  <c r="O57" i="1"/>
  <c r="N57" i="1"/>
  <c r="H57" i="1"/>
  <c r="M57" i="1"/>
  <c r="O30" i="1"/>
  <c r="O38" i="1"/>
  <c r="AI38" i="1"/>
  <c r="O45" i="1"/>
  <c r="M45" i="1"/>
  <c r="P45" i="1"/>
  <c r="AI45" i="1"/>
  <c r="AG45" i="1"/>
  <c r="P46" i="1"/>
  <c r="J46" i="1"/>
  <c r="N46" i="1"/>
  <c r="H46" i="1"/>
  <c r="AS49" i="1"/>
  <c r="AT49" i="1"/>
  <c r="AH51" i="1"/>
  <c r="AG51" i="1"/>
  <c r="AI51" i="1"/>
  <c r="S52" i="1"/>
  <c r="T52" i="1"/>
  <c r="AI53" i="1"/>
  <c r="AH53" i="1"/>
  <c r="AG53" i="1"/>
  <c r="T55" i="1"/>
  <c r="S55" i="1"/>
  <c r="T57" i="1"/>
  <c r="S57" i="1"/>
  <c r="AG58" i="1"/>
  <c r="AI58" i="1"/>
  <c r="AH58" i="1"/>
  <c r="N40" i="1"/>
  <c r="H40" i="1"/>
  <c r="P40" i="1"/>
  <c r="J30" i="1"/>
  <c r="P30" i="1"/>
  <c r="AH32" i="1"/>
  <c r="J34" i="1"/>
  <c r="P34" i="1"/>
  <c r="AC35" i="1"/>
  <c r="J38" i="1"/>
  <c r="P38" i="1"/>
  <c r="J40" i="1"/>
  <c r="AB42" i="1"/>
  <c r="AD42" i="1"/>
  <c r="Z42" i="1"/>
  <c r="AC42" i="1"/>
  <c r="AI42" i="1"/>
  <c r="X43" i="1"/>
  <c r="AG43" i="1"/>
  <c r="AI43" i="1"/>
  <c r="AI44" i="1"/>
  <c r="H45" i="1"/>
  <c r="AH45" i="1"/>
  <c r="M46" i="1"/>
  <c r="T47" i="1"/>
  <c r="M50" i="1"/>
  <c r="P50" i="1"/>
  <c r="J50" i="1"/>
  <c r="N50" i="1"/>
  <c r="H50" i="1"/>
  <c r="AT50" i="1"/>
  <c r="AS50" i="1"/>
  <c r="AT52" i="1"/>
  <c r="AS52" i="1"/>
  <c r="P53" i="1"/>
  <c r="J53" i="1"/>
  <c r="O53" i="1"/>
  <c r="N53" i="1"/>
  <c r="H53" i="1"/>
  <c r="M53" i="1"/>
  <c r="O56" i="1"/>
  <c r="N56" i="1"/>
  <c r="H56" i="1"/>
  <c r="M56" i="1"/>
  <c r="P56" i="1"/>
  <c r="J56" i="1"/>
  <c r="AB57" i="1"/>
  <c r="AA57" i="1"/>
  <c r="W57" i="1"/>
  <c r="Y57" i="1" s="1"/>
  <c r="AD57" i="1"/>
  <c r="Z57" i="1"/>
  <c r="AC57" i="1"/>
  <c r="P63" i="1"/>
  <c r="J63" i="1"/>
  <c r="N63" i="1"/>
  <c r="H63" i="1"/>
  <c r="M63" i="1"/>
  <c r="O63" i="1"/>
  <c r="M40" i="1"/>
  <c r="AG40" i="1"/>
  <c r="O41" i="1"/>
  <c r="M41" i="1"/>
  <c r="P41" i="1"/>
  <c r="AI41" i="1"/>
  <c r="AG41" i="1"/>
  <c r="AS41" i="1"/>
  <c r="P42" i="1"/>
  <c r="J42" i="1"/>
  <c r="N42" i="1"/>
  <c r="H42" i="1"/>
  <c r="S44" i="1"/>
  <c r="J45" i="1"/>
  <c r="O46" i="1"/>
  <c r="AG46" i="1"/>
  <c r="AG48" i="1"/>
  <c r="O49" i="1"/>
  <c r="M49" i="1"/>
  <c r="P49" i="1"/>
  <c r="AI49" i="1"/>
  <c r="AG49" i="1"/>
  <c r="AG50" i="1"/>
  <c r="AH50" i="1"/>
  <c r="O52" i="1"/>
  <c r="N52" i="1"/>
  <c r="H52" i="1"/>
  <c r="P52" i="1"/>
  <c r="J52" i="1"/>
  <c r="T53" i="1"/>
  <c r="S53" i="1"/>
  <c r="AT54" i="1"/>
  <c r="AS54" i="1"/>
  <c r="AI57" i="1"/>
  <c r="AH57" i="1"/>
  <c r="AG57" i="1"/>
  <c r="O43" i="1"/>
  <c r="AB44" i="1"/>
  <c r="O47" i="1"/>
  <c r="AB48" i="1"/>
  <c r="O51" i="1"/>
  <c r="AB52" i="1"/>
  <c r="U53" i="1"/>
  <c r="AT53" i="1"/>
  <c r="H54" i="1"/>
  <c r="N54" i="1"/>
  <c r="AH54" i="1"/>
  <c r="O55" i="1"/>
  <c r="T56" i="1"/>
  <c r="U57" i="1"/>
  <c r="J58" i="1"/>
  <c r="AI59" i="1"/>
  <c r="H60" i="1"/>
  <c r="M61" i="1"/>
  <c r="T62" i="1"/>
  <c r="T64" i="1"/>
  <c r="S64" i="1"/>
  <c r="AG64" i="1"/>
  <c r="AI64" i="1"/>
  <c r="T66" i="1"/>
  <c r="S66" i="1"/>
  <c r="O54" i="1"/>
  <c r="AI54" i="1"/>
  <c r="N59" i="1"/>
  <c r="H59" i="1"/>
  <c r="P59" i="1"/>
  <c r="J60" i="1"/>
  <c r="AG61" i="1"/>
  <c r="M64" i="1"/>
  <c r="P64" i="1"/>
  <c r="J64" i="1"/>
  <c r="O64" i="1"/>
  <c r="U64" i="1"/>
  <c r="X64" i="1"/>
  <c r="AD65" i="1"/>
  <c r="Z65" i="1"/>
  <c r="AC65" i="1"/>
  <c r="AB65" i="1"/>
  <c r="Z44" i="1"/>
  <c r="Z48" i="1"/>
  <c r="Z52" i="1"/>
  <c r="AH52" i="1"/>
  <c r="J54" i="1"/>
  <c r="P54" i="1"/>
  <c r="AH56" i="1"/>
  <c r="H58" i="1"/>
  <c r="O58" i="1"/>
  <c r="J59" i="1"/>
  <c r="AD61" i="1"/>
  <c r="Z61" i="1"/>
  <c r="AB61" i="1"/>
  <c r="AC61" i="1"/>
  <c r="AI61" i="1"/>
  <c r="X62" i="1"/>
  <c r="AI62" i="1"/>
  <c r="AG62" i="1"/>
  <c r="AS62" i="1"/>
  <c r="AI63" i="1"/>
  <c r="H64" i="1"/>
  <c r="AT64" i="1"/>
  <c r="AS64" i="1"/>
  <c r="W65" i="1"/>
  <c r="Y65" i="1" s="1"/>
  <c r="AT65" i="1"/>
  <c r="AS65" i="1"/>
  <c r="AT57" i="1"/>
  <c r="P58" i="1"/>
  <c r="M59" i="1"/>
  <c r="AG59" i="1"/>
  <c r="M60" i="1"/>
  <c r="O60" i="1"/>
  <c r="P60" i="1"/>
  <c r="AG60" i="1"/>
  <c r="AI60" i="1"/>
  <c r="N61" i="1"/>
  <c r="H61" i="1"/>
  <c r="P61" i="1"/>
  <c r="J61" i="1"/>
  <c r="S63" i="1"/>
  <c r="N64" i="1"/>
  <c r="N65" i="1"/>
  <c r="H65" i="1"/>
  <c r="M65" i="1"/>
  <c r="P65" i="1"/>
  <c r="J65" i="1"/>
  <c r="AA65" i="1"/>
  <c r="M62" i="1"/>
  <c r="Z63" i="1"/>
  <c r="AD63" i="1"/>
  <c r="M66" i="1"/>
  <c r="U66" i="1"/>
  <c r="AD68" i="1"/>
  <c r="Z68" i="1"/>
  <c r="AB68" i="1"/>
  <c r="AC68" i="1"/>
  <c r="AI68" i="1"/>
  <c r="H69" i="1"/>
  <c r="M70" i="1"/>
  <c r="S70" i="1"/>
  <c r="AA72" i="1"/>
  <c r="W72" i="1"/>
  <c r="Y72" i="1" s="1"/>
  <c r="AD72" i="1"/>
  <c r="Z72" i="1"/>
  <c r="AB72" i="1"/>
  <c r="AT72" i="1"/>
  <c r="P73" i="1"/>
  <c r="J73" i="1"/>
  <c r="O73" i="1"/>
  <c r="N73" i="1"/>
  <c r="H73" i="1"/>
  <c r="M73" i="1"/>
  <c r="AH75" i="1"/>
  <c r="AG75" i="1"/>
  <c r="AI75" i="1"/>
  <c r="AT76" i="1"/>
  <c r="AS76" i="1"/>
  <c r="AG65" i="1"/>
  <c r="AB66" i="1"/>
  <c r="AD66" i="1"/>
  <c r="AA66" i="1"/>
  <c r="AG66" i="1"/>
  <c r="M67" i="1"/>
  <c r="O67" i="1"/>
  <c r="P67" i="1"/>
  <c r="AG67" i="1"/>
  <c r="AI67" i="1"/>
  <c r="AS67" i="1"/>
  <c r="N68" i="1"/>
  <c r="H68" i="1"/>
  <c r="P68" i="1"/>
  <c r="J68" i="1"/>
  <c r="J69" i="1"/>
  <c r="AG70" i="1"/>
  <c r="M71" i="1"/>
  <c r="O71" i="1"/>
  <c r="P71" i="1"/>
  <c r="AG71" i="1"/>
  <c r="AI71" i="1"/>
  <c r="AS71" i="1"/>
  <c r="N72" i="1"/>
  <c r="H72" i="1"/>
  <c r="P72" i="1"/>
  <c r="J72" i="1"/>
  <c r="T73" i="1"/>
  <c r="S73" i="1"/>
  <c r="AT74" i="1"/>
  <c r="AS74" i="1"/>
  <c r="N75" i="1"/>
  <c r="H75" i="1"/>
  <c r="M75" i="1"/>
  <c r="P75" i="1"/>
  <c r="J75" i="1"/>
  <c r="O75" i="1"/>
  <c r="O76" i="1"/>
  <c r="N76" i="1"/>
  <c r="H76" i="1"/>
  <c r="M76" i="1"/>
  <c r="P76" i="1"/>
  <c r="J76" i="1"/>
  <c r="AA76" i="1"/>
  <c r="W76" i="1"/>
  <c r="Y76" i="1" s="1"/>
  <c r="AD76" i="1"/>
  <c r="Z76" i="1"/>
  <c r="AC76" i="1"/>
  <c r="AB76" i="1"/>
  <c r="AH65" i="1"/>
  <c r="W66" i="1"/>
  <c r="Y66" i="1" s="1"/>
  <c r="AC66" i="1"/>
  <c r="AI66" i="1"/>
  <c r="H67" i="1"/>
  <c r="AH67" i="1"/>
  <c r="M68" i="1"/>
  <c r="AB70" i="1"/>
  <c r="AD70" i="1"/>
  <c r="Z70" i="1"/>
  <c r="AC70" i="1"/>
  <c r="AI70" i="1"/>
  <c r="H71" i="1"/>
  <c r="AH71" i="1"/>
  <c r="M72" i="1"/>
  <c r="AB73" i="1"/>
  <c r="AA73" i="1"/>
  <c r="W73" i="1"/>
  <c r="Y73" i="1" s="1"/>
  <c r="AD73" i="1"/>
  <c r="Z73" i="1"/>
  <c r="AC73" i="1"/>
  <c r="AC74" i="1"/>
  <c r="AB74" i="1"/>
  <c r="AA74" i="1"/>
  <c r="W74" i="1"/>
  <c r="Y74" i="1" s="1"/>
  <c r="AD74" i="1"/>
  <c r="Z74" i="1"/>
  <c r="T75" i="1"/>
  <c r="S75" i="1"/>
  <c r="O69" i="1"/>
  <c r="M69" i="1"/>
  <c r="P69" i="1"/>
  <c r="AI69" i="1"/>
  <c r="AG69" i="1"/>
  <c r="P70" i="1"/>
  <c r="J70" i="1"/>
  <c r="N70" i="1"/>
  <c r="H70" i="1"/>
  <c r="AI73" i="1"/>
  <c r="AH73" i="1"/>
  <c r="AG73" i="1"/>
  <c r="U73" i="1"/>
  <c r="AT73" i="1"/>
  <c r="H74" i="1"/>
  <c r="N74" i="1"/>
  <c r="AH74" i="1"/>
  <c r="T76" i="1"/>
  <c r="O74" i="1"/>
  <c r="AI74" i="1"/>
  <c r="X75" i="1"/>
  <c r="AS75" i="1"/>
  <c r="AG76" i="1"/>
  <c r="AH72" i="1"/>
  <c r="J74" i="1"/>
  <c r="P74" i="1"/>
  <c r="AH76" i="1"/>
  <c r="AY29" i="1"/>
  <c r="AW29" i="1"/>
  <c r="AU29" i="1"/>
  <c r="AQ29" i="1"/>
  <c r="AN29" i="1"/>
  <c r="AP29" i="1" s="1"/>
  <c r="AL29" i="1"/>
  <c r="AJ29" i="1"/>
  <c r="W29" i="1"/>
  <c r="Y29" i="1" s="1"/>
  <c r="U29" i="1"/>
  <c r="Q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29" i="1"/>
  <c r="AZ25" i="1"/>
  <c r="AY25" i="1" s="1"/>
  <c r="AZ18" i="1"/>
  <c r="AY18" i="1" s="1"/>
  <c r="AZ17" i="1"/>
  <c r="AY17" i="1" s="1"/>
  <c r="AZ16" i="1"/>
  <c r="AY16" i="1" s="1"/>
  <c r="AZ15" i="1"/>
  <c r="AY15" i="1" s="1"/>
  <c r="AZ14" i="1"/>
  <c r="AY14" i="1" s="1"/>
  <c r="AZ13" i="1"/>
  <c r="AY13" i="1" s="1"/>
  <c r="AZ12" i="1"/>
  <c r="AY12" i="1" s="1"/>
  <c r="AZ11" i="1"/>
  <c r="AY11" i="1" s="1"/>
  <c r="AS12" i="1"/>
  <c r="AT12" i="1"/>
  <c r="AS13" i="1"/>
  <c r="AT13" i="1"/>
  <c r="AS14" i="1"/>
  <c r="AT14" i="1"/>
  <c r="AS15" i="1"/>
  <c r="AT15" i="1"/>
  <c r="AS19" i="1"/>
  <c r="AT19" i="1"/>
  <c r="AS20" i="1"/>
  <c r="AT20" i="1"/>
  <c r="AS21" i="1"/>
  <c r="AT21" i="1"/>
  <c r="AS22" i="1"/>
  <c r="AT22" i="1"/>
  <c r="AS23" i="1"/>
  <c r="AT23" i="1"/>
  <c r="AS24" i="1"/>
  <c r="AT24" i="1"/>
  <c r="AS25" i="1"/>
  <c r="AT25" i="1"/>
  <c r="AT11" i="1"/>
  <c r="AS11" i="1"/>
  <c r="AO12" i="1"/>
  <c r="AN12" i="1" s="1"/>
  <c r="AP12" i="1" s="1"/>
  <c r="AO13" i="1"/>
  <c r="AN13" i="1" s="1"/>
  <c r="AP13" i="1" s="1"/>
  <c r="AO14" i="1"/>
  <c r="AN14" i="1" s="1"/>
  <c r="AP14" i="1" s="1"/>
  <c r="AO15" i="1"/>
  <c r="AN15" i="1" s="1"/>
  <c r="AP15" i="1" s="1"/>
  <c r="AO16" i="1"/>
  <c r="AN16" i="1" s="1"/>
  <c r="AP16" i="1" s="1"/>
  <c r="AO17" i="1"/>
  <c r="AN17" i="1" s="1"/>
  <c r="AP17" i="1" s="1"/>
  <c r="AO18" i="1"/>
  <c r="AN18" i="1" s="1"/>
  <c r="AP18" i="1" s="1"/>
  <c r="AO19" i="1"/>
  <c r="AN19" i="1" s="1"/>
  <c r="AP19" i="1" s="1"/>
  <c r="AO20" i="1"/>
  <c r="AN20" i="1" s="1"/>
  <c r="AP20" i="1" s="1"/>
  <c r="AO21" i="1"/>
  <c r="AN21" i="1" s="1"/>
  <c r="AP21" i="1" s="1"/>
  <c r="AO22" i="1"/>
  <c r="AN22" i="1" s="1"/>
  <c r="AP22" i="1" s="1"/>
  <c r="AO23" i="1"/>
  <c r="AN23" i="1" s="1"/>
  <c r="AP23" i="1" s="1"/>
  <c r="AO24" i="1"/>
  <c r="AN24" i="1" s="1"/>
  <c r="AP24" i="1" s="1"/>
  <c r="AO25" i="1"/>
  <c r="AN25" i="1" s="1"/>
  <c r="AP25" i="1" s="1"/>
  <c r="AO11" i="1"/>
  <c r="AN11" i="1" s="1"/>
  <c r="AP11" i="1" s="1"/>
  <c r="Z60" i="1" l="1"/>
  <c r="W60" i="1"/>
  <c r="Y60" i="1" s="1"/>
  <c r="AA59" i="1"/>
  <c r="W31" i="1"/>
  <c r="Y31" i="1" s="1"/>
  <c r="AB31" i="1"/>
  <c r="AA63" i="1"/>
  <c r="AA45" i="1"/>
  <c r="W58" i="1"/>
  <c r="Y58" i="1" s="1"/>
  <c r="AA55" i="1"/>
  <c r="AC63" i="1"/>
  <c r="Z55" i="1"/>
  <c r="AD58" i="1"/>
  <c r="W55" i="1"/>
  <c r="Y55" i="1" s="1"/>
  <c r="AB55" i="1"/>
  <c r="AA39" i="1"/>
  <c r="AA56" i="1"/>
  <c r="Z58" i="1"/>
  <c r="AC55" i="1"/>
  <c r="AD59" i="1"/>
  <c r="AA60" i="1"/>
  <c r="W41" i="1"/>
  <c r="Y41" i="1" s="1"/>
  <c r="AD40" i="1"/>
  <c r="W71" i="1"/>
  <c r="Y71" i="1" s="1"/>
  <c r="AA41" i="1"/>
  <c r="AC31" i="1"/>
  <c r="Z41" i="1"/>
  <c r="Z71" i="1"/>
  <c r="AA58" i="1"/>
  <c r="Z40" i="1"/>
  <c r="AB60" i="1"/>
  <c r="AB58" i="1"/>
  <c r="AC40" i="1"/>
  <c r="Z67" i="1"/>
  <c r="W67" i="1"/>
  <c r="Y67" i="1" s="1"/>
  <c r="AC67" i="1"/>
  <c r="AC60" i="1"/>
  <c r="Z31" i="1"/>
  <c r="W40" i="1"/>
  <c r="Y40" i="1" s="1"/>
  <c r="AB41" i="1"/>
  <c r="AB40" i="1"/>
  <c r="AC41" i="1"/>
  <c r="AA31" i="1"/>
  <c r="Z45" i="1"/>
  <c r="Z39" i="1"/>
  <c r="AA67" i="1"/>
  <c r="Z56" i="1"/>
  <c r="AB45" i="1"/>
  <c r="AD39" i="1"/>
  <c r="AC45" i="1"/>
  <c r="AB39" i="1"/>
  <c r="AA35" i="1"/>
  <c r="AD35" i="1"/>
  <c r="AB67" i="1"/>
  <c r="AD51" i="1"/>
  <c r="W45" i="1"/>
  <c r="Y45" i="1" s="1"/>
  <c r="W39" i="1"/>
  <c r="Y39" i="1" s="1"/>
  <c r="W35" i="1"/>
  <c r="Y35" i="1" s="1"/>
  <c r="AB35" i="1"/>
  <c r="AA71" i="1"/>
  <c r="Z59" i="1"/>
  <c r="W59" i="1"/>
  <c r="Y59" i="1" s="1"/>
  <c r="AC59" i="1"/>
  <c r="AA69" i="1"/>
  <c r="W51" i="1"/>
  <c r="Y51" i="1" s="1"/>
  <c r="AA51" i="1"/>
  <c r="AC49" i="1"/>
  <c r="AC69" i="1"/>
  <c r="Z69" i="1"/>
  <c r="AC51" i="1"/>
  <c r="W49" i="1"/>
  <c r="Y49" i="1" s="1"/>
  <c r="Z49" i="1"/>
  <c r="W69" i="1"/>
  <c r="Y69" i="1" s="1"/>
  <c r="AB69" i="1"/>
  <c r="Z51" i="1"/>
  <c r="AD56" i="1"/>
  <c r="AC56" i="1"/>
  <c r="W56" i="1"/>
  <c r="Y56" i="1" s="1"/>
  <c r="AD71" i="1"/>
  <c r="AB71" i="1"/>
  <c r="AD49" i="1"/>
  <c r="AB49" i="1"/>
  <c r="AC43" i="1"/>
  <c r="AA43" i="1"/>
  <c r="W43" i="1"/>
  <c r="Y43" i="1" s="1"/>
  <c r="Z43" i="1"/>
  <c r="AD43" i="1"/>
  <c r="AB43" i="1"/>
  <c r="AD75" i="1"/>
  <c r="Z75" i="1"/>
  <c r="AC75" i="1"/>
  <c r="AB75" i="1"/>
  <c r="AA75" i="1"/>
  <c r="W75" i="1"/>
  <c r="Y75" i="1" s="1"/>
  <c r="AA62" i="1"/>
  <c r="W62" i="1"/>
  <c r="Y62" i="1" s="1"/>
  <c r="AC62" i="1"/>
  <c r="Z62" i="1"/>
  <c r="AD62" i="1"/>
  <c r="AB62" i="1"/>
  <c r="AC64" i="1"/>
  <c r="AB64" i="1"/>
  <c r="AA64" i="1"/>
  <c r="W64" i="1"/>
  <c r="Y64" i="1" s="1"/>
  <c r="AD64" i="1"/>
  <c r="Z64" i="1"/>
  <c r="AC47" i="1"/>
  <c r="AA47" i="1"/>
  <c r="W47" i="1"/>
  <c r="Y47" i="1" s="1"/>
  <c r="AD47" i="1"/>
  <c r="AB47" i="1"/>
  <c r="Z47" i="1"/>
  <c r="AT29" i="1"/>
  <c r="AS29" i="1"/>
  <c r="Y25" i="1"/>
  <c r="Y12" i="1"/>
  <c r="Y13" i="1"/>
  <c r="Y14" i="1"/>
  <c r="Y15" i="1"/>
  <c r="Y16" i="1"/>
  <c r="X17" i="1"/>
  <c r="Y18" i="1"/>
  <c r="Y19" i="1"/>
  <c r="Y20" i="1"/>
  <c r="X21" i="1"/>
  <c r="Y22" i="1"/>
  <c r="Y23" i="1"/>
  <c r="Y24" i="1"/>
  <c r="X25" i="1"/>
  <c r="Z11" i="1"/>
  <c r="T29" i="1"/>
  <c r="S29" i="1"/>
  <c r="S12" i="1"/>
  <c r="T12" i="1"/>
  <c r="S13" i="1"/>
  <c r="T13" i="1"/>
  <c r="S14" i="1"/>
  <c r="T14" i="1"/>
  <c r="S15" i="1"/>
  <c r="T15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T11" i="1"/>
  <c r="S11" i="1"/>
  <c r="I12" i="1"/>
  <c r="I13" i="1"/>
  <c r="I16" i="1"/>
  <c r="I17" i="1"/>
  <c r="I20" i="1"/>
  <c r="I24" i="1"/>
  <c r="I25" i="1"/>
  <c r="I11" i="1"/>
  <c r="AZ24" i="1"/>
  <c r="AZ23" i="1"/>
  <c r="AZ22" i="1"/>
  <c r="AZ21" i="1"/>
  <c r="AZ20" i="1"/>
  <c r="AZ19" i="1"/>
  <c r="AX25" i="1"/>
  <c r="AX24" i="1"/>
  <c r="AX23" i="1"/>
  <c r="AX22" i="1"/>
  <c r="AX21" i="1"/>
  <c r="AX20" i="1"/>
  <c r="AX19" i="1"/>
  <c r="AX18" i="1"/>
  <c r="AX17" i="1"/>
  <c r="AX16" i="1"/>
  <c r="AX15" i="1"/>
  <c r="AX14" i="1"/>
  <c r="AX13" i="1"/>
  <c r="AX12" i="1"/>
  <c r="AX11" i="1"/>
  <c r="AV24" i="1"/>
  <c r="AV23" i="1"/>
  <c r="AV22" i="1"/>
  <c r="AV21" i="1"/>
  <c r="AV20" i="1"/>
  <c r="AV19" i="1"/>
  <c r="AV18" i="1"/>
  <c r="AV17" i="1"/>
  <c r="AV16" i="1"/>
  <c r="AV15" i="1"/>
  <c r="AV14" i="1"/>
  <c r="AV13" i="1"/>
  <c r="AV12" i="1"/>
  <c r="AV11" i="1"/>
  <c r="AR25" i="1"/>
  <c r="AR24" i="1"/>
  <c r="AR23" i="1"/>
  <c r="AR22" i="1"/>
  <c r="AR21" i="1"/>
  <c r="AR20" i="1"/>
  <c r="AR19" i="1"/>
  <c r="AR15" i="1"/>
  <c r="AR14" i="1"/>
  <c r="AR13" i="1"/>
  <c r="AR12" i="1"/>
  <c r="AR11" i="1"/>
  <c r="AQ18" i="1" s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F25" i="1"/>
  <c r="AF24" i="1"/>
  <c r="AF23" i="1"/>
  <c r="AF22" i="1"/>
  <c r="AF21" i="1"/>
  <c r="AF20" i="1"/>
  <c r="AF19" i="1"/>
  <c r="AF15" i="1"/>
  <c r="AF14" i="1"/>
  <c r="AF13" i="1"/>
  <c r="AF12" i="1"/>
  <c r="AF11" i="1"/>
  <c r="AE18" i="1" s="1"/>
  <c r="AF18" i="1" s="1"/>
  <c r="X24" i="1"/>
  <c r="X23" i="1"/>
  <c r="X22" i="1"/>
  <c r="X19" i="1"/>
  <c r="X16" i="1"/>
  <c r="X15" i="1"/>
  <c r="X14" i="1"/>
  <c r="X11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R25" i="1"/>
  <c r="R24" i="1"/>
  <c r="R23" i="1"/>
  <c r="R22" i="1"/>
  <c r="R21" i="1"/>
  <c r="R20" i="1"/>
  <c r="R19" i="1"/>
  <c r="R15" i="1"/>
  <c r="R14" i="1"/>
  <c r="R13" i="1"/>
  <c r="R12" i="1"/>
  <c r="R11" i="1"/>
  <c r="Q18" i="1" s="1"/>
  <c r="I23" i="1"/>
  <c r="I22" i="1"/>
  <c r="I21" i="1"/>
  <c r="I19" i="1"/>
  <c r="I18" i="1"/>
  <c r="I15" i="1"/>
  <c r="I14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11" i="1"/>
  <c r="E77" i="1"/>
  <c r="E78" i="1"/>
  <c r="E79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11" i="1"/>
  <c r="K23" i="1" l="1"/>
  <c r="L23" i="1"/>
  <c r="K20" i="1"/>
  <c r="L20" i="1"/>
  <c r="K17" i="1"/>
  <c r="L17" i="1"/>
  <c r="K14" i="1"/>
  <c r="L14" i="1"/>
  <c r="K21" i="1"/>
  <c r="L21" i="1"/>
  <c r="K25" i="1"/>
  <c r="L25" i="1"/>
  <c r="K16" i="1"/>
  <c r="L16" i="1"/>
  <c r="K18" i="1"/>
  <c r="L18" i="1"/>
  <c r="K12" i="1"/>
  <c r="L12" i="1"/>
  <c r="K19" i="1"/>
  <c r="L19" i="1"/>
  <c r="K11" i="1"/>
  <c r="L11" i="1"/>
  <c r="L15" i="1"/>
  <c r="K15" i="1"/>
  <c r="K22" i="1"/>
  <c r="L22" i="1"/>
  <c r="K24" i="1"/>
  <c r="L24" i="1"/>
  <c r="K13" i="1"/>
  <c r="L13" i="1"/>
  <c r="X20" i="1"/>
  <c r="X12" i="1"/>
  <c r="X18" i="1"/>
  <c r="X13" i="1"/>
  <c r="Y11" i="1"/>
  <c r="S18" i="1"/>
  <c r="T18" i="1"/>
  <c r="R18" i="1"/>
  <c r="AE16" i="1"/>
  <c r="AF16" i="1" s="1"/>
  <c r="Q16" i="1"/>
  <c r="AE17" i="1"/>
  <c r="AF17" i="1" s="1"/>
  <c r="Q17" i="1"/>
  <c r="Y21" i="1"/>
  <c r="Y17" i="1"/>
  <c r="AR18" i="1"/>
  <c r="AS18" i="1"/>
  <c r="AT18" i="1"/>
  <c r="AQ17" i="1"/>
  <c r="AQ16" i="1"/>
  <c r="S16" i="1" l="1"/>
  <c r="T16" i="1"/>
  <c r="AR17" i="1"/>
  <c r="AT17" i="1"/>
  <c r="AS17" i="1"/>
  <c r="S17" i="1"/>
  <c r="R17" i="1"/>
  <c r="T17" i="1"/>
  <c r="AR16" i="1"/>
  <c r="AS16" i="1"/>
  <c r="AT16" i="1"/>
  <c r="Z25" i="1" l="1"/>
  <c r="AA25" i="1" s="1"/>
  <c r="AB25" i="1" s="1"/>
  <c r="AC25" i="1" s="1"/>
  <c r="AD25" i="1" s="1"/>
  <c r="P29" i="1" l="1"/>
  <c r="O29" i="1"/>
  <c r="N29" i="1"/>
  <c r="M29" i="1"/>
  <c r="J29" i="1"/>
  <c r="H29" i="1"/>
  <c r="M12" i="1"/>
  <c r="N13" i="1"/>
  <c r="M14" i="1"/>
  <c r="M15" i="1"/>
  <c r="M16" i="1"/>
  <c r="M17" i="1"/>
  <c r="J18" i="1"/>
  <c r="O19" i="1"/>
  <c r="O20" i="1"/>
  <c r="J21" i="1"/>
  <c r="J22" i="1"/>
  <c r="O23" i="1"/>
  <c r="O24" i="1"/>
  <c r="O25" i="1"/>
  <c r="P11" i="1"/>
  <c r="J17" i="1" l="1"/>
  <c r="P17" i="1"/>
  <c r="N25" i="1"/>
  <c r="M25" i="1"/>
  <c r="P25" i="1"/>
  <c r="J25" i="1"/>
  <c r="N24" i="1"/>
  <c r="M24" i="1"/>
  <c r="P24" i="1"/>
  <c r="J24" i="1"/>
  <c r="N23" i="1"/>
  <c r="M23" i="1"/>
  <c r="P23" i="1"/>
  <c r="J23" i="1"/>
  <c r="O22" i="1"/>
  <c r="N22" i="1"/>
  <c r="M22" i="1"/>
  <c r="P22" i="1"/>
  <c r="O21" i="1"/>
  <c r="N21" i="1"/>
  <c r="M21" i="1"/>
  <c r="P21" i="1"/>
  <c r="N20" i="1"/>
  <c r="M20" i="1"/>
  <c r="P20" i="1"/>
  <c r="J20" i="1"/>
  <c r="N19" i="1"/>
  <c r="M19" i="1"/>
  <c r="P19" i="1"/>
  <c r="J19" i="1"/>
  <c r="O18" i="1"/>
  <c r="N18" i="1"/>
  <c r="M18" i="1"/>
  <c r="P18" i="1"/>
  <c r="O17" i="1"/>
  <c r="N17" i="1"/>
  <c r="P16" i="1"/>
  <c r="J16" i="1"/>
  <c r="O16" i="1"/>
  <c r="N16" i="1"/>
  <c r="P15" i="1"/>
  <c r="J15" i="1"/>
  <c r="O15" i="1"/>
  <c r="N15" i="1"/>
  <c r="P14" i="1"/>
  <c r="J14" i="1"/>
  <c r="O14" i="1"/>
  <c r="N14" i="1"/>
  <c r="M13" i="1"/>
  <c r="P13" i="1"/>
  <c r="J13" i="1"/>
  <c r="O13" i="1"/>
  <c r="P12" i="1"/>
  <c r="J12" i="1"/>
  <c r="O12" i="1"/>
  <c r="N12" i="1"/>
  <c r="O11" i="1"/>
  <c r="N11" i="1"/>
  <c r="J11" i="1"/>
  <c r="M11" i="1"/>
  <c r="AH16" i="1" l="1"/>
  <c r="AH17" i="1"/>
  <c r="AH18" i="1"/>
  <c r="AH29" i="1" l="1"/>
  <c r="AH12" i="1"/>
  <c r="AH13" i="1"/>
  <c r="AH14" i="1"/>
  <c r="AH15" i="1"/>
  <c r="AH19" i="1"/>
  <c r="AH20" i="1"/>
  <c r="AH21" i="1"/>
  <c r="AH22" i="1"/>
  <c r="AH23" i="1"/>
  <c r="AH24" i="1"/>
  <c r="AH25" i="1"/>
  <c r="AH11" i="1"/>
  <c r="AG21" i="1" l="1"/>
  <c r="AI21" i="1"/>
  <c r="AG19" i="1"/>
  <c r="AI19" i="1"/>
  <c r="AI18" i="1"/>
  <c r="AG18" i="1"/>
  <c r="AG25" i="1"/>
  <c r="AI25" i="1"/>
  <c r="AI17" i="1"/>
  <c r="AG17" i="1"/>
  <c r="AG23" i="1"/>
  <c r="AI23" i="1"/>
  <c r="AG22" i="1"/>
  <c r="AI22" i="1"/>
  <c r="AG20" i="1"/>
  <c r="AI20" i="1"/>
  <c r="AG24" i="1"/>
  <c r="AI24" i="1"/>
  <c r="AG16" i="1"/>
  <c r="AI16" i="1"/>
  <c r="AI29" i="1"/>
  <c r="AG29" i="1"/>
  <c r="AG12" i="1"/>
  <c r="AI12" i="1"/>
  <c r="AG13" i="1"/>
  <c r="AI13" i="1"/>
  <c r="AG14" i="1"/>
  <c r="AI14" i="1"/>
  <c r="AG15" i="1"/>
  <c r="AI15" i="1"/>
  <c r="AI11" i="1"/>
  <c r="AG11" i="1"/>
  <c r="AD29" i="1"/>
  <c r="AC29" i="1"/>
  <c r="AB29" i="1"/>
  <c r="AA29" i="1"/>
  <c r="Z29" i="1"/>
  <c r="AD12" i="1"/>
  <c r="AB13" i="1"/>
  <c r="AD14" i="1"/>
  <c r="AA15" i="1"/>
  <c r="AC16" i="1"/>
  <c r="AB17" i="1"/>
  <c r="AD18" i="1"/>
  <c r="AC19" i="1"/>
  <c r="AC20" i="1"/>
  <c r="AD21" i="1"/>
  <c r="AC22" i="1"/>
  <c r="AA23" i="1"/>
  <c r="AA24" i="1"/>
  <c r="AD11" i="1"/>
  <c r="D77" i="1"/>
  <c r="D75" i="1"/>
  <c r="D73" i="1"/>
  <c r="D69" i="1"/>
  <c r="D67" i="1"/>
  <c r="D65" i="1"/>
  <c r="D63" i="1"/>
  <c r="D61" i="1"/>
  <c r="D59" i="1"/>
  <c r="D57" i="1"/>
  <c r="D55" i="1"/>
  <c r="D53" i="1"/>
  <c r="D51" i="1"/>
  <c r="D49" i="1"/>
  <c r="D47" i="1"/>
  <c r="D45" i="1"/>
  <c r="D43" i="1"/>
  <c r="D41" i="1"/>
  <c r="D39" i="1"/>
  <c r="D37" i="1"/>
  <c r="D35" i="1"/>
  <c r="D33" i="1"/>
  <c r="D31" i="1"/>
  <c r="D25" i="1"/>
  <c r="D24" i="1"/>
  <c r="D18" i="1"/>
  <c r="D16" i="1"/>
  <c r="D14" i="1"/>
  <c r="D12" i="1"/>
  <c r="D30" i="1"/>
  <c r="D32" i="1"/>
  <c r="D34" i="1"/>
  <c r="D36" i="1"/>
  <c r="D38" i="1"/>
  <c r="D40" i="1"/>
  <c r="D42" i="1"/>
  <c r="D44" i="1"/>
  <c r="D46" i="1"/>
  <c r="D48" i="1"/>
  <c r="D50" i="1"/>
  <c r="D52" i="1"/>
  <c r="D54" i="1"/>
  <c r="D56" i="1"/>
  <c r="D58" i="1"/>
  <c r="D60" i="1"/>
  <c r="D62" i="1"/>
  <c r="D64" i="1"/>
  <c r="D66" i="1"/>
  <c r="D68" i="1"/>
  <c r="D70" i="1"/>
  <c r="D71" i="1"/>
  <c r="D72" i="1"/>
  <c r="D74" i="1"/>
  <c r="D76" i="1"/>
  <c r="D78" i="1"/>
  <c r="D79" i="1"/>
  <c r="D29" i="1"/>
  <c r="D23" i="1"/>
  <c r="D22" i="1"/>
  <c r="D21" i="1"/>
  <c r="D20" i="1"/>
  <c r="D19" i="1"/>
  <c r="D17" i="1"/>
  <c r="D15" i="1"/>
  <c r="D13" i="1"/>
  <c r="D11" i="1"/>
  <c r="AB19" i="1" l="1"/>
  <c r="AD20" i="1"/>
  <c r="AB20" i="1"/>
  <c r="AD13" i="1"/>
  <c r="AA13" i="1"/>
  <c r="AC13" i="1"/>
  <c r="AA14" i="1"/>
  <c r="AA16" i="1"/>
  <c r="AB11" i="1"/>
  <c r="Z14" i="1"/>
  <c r="Z13" i="1"/>
  <c r="Z21" i="1"/>
  <c r="AC14" i="1"/>
  <c r="AC23" i="1"/>
  <c r="AA22" i="1"/>
  <c r="Z19" i="1"/>
  <c r="AD19" i="1"/>
  <c r="AC17" i="1"/>
  <c r="Z17" i="1"/>
  <c r="AD16" i="1"/>
  <c r="Z16" i="1"/>
  <c r="AB16" i="1"/>
  <c r="AB14" i="1"/>
  <c r="Z12" i="1"/>
  <c r="AA11" i="1"/>
  <c r="AC11" i="1"/>
  <c r="AA17" i="1"/>
  <c r="Z20" i="1"/>
  <c r="AC18" i="1"/>
  <c r="AD17" i="1"/>
  <c r="AC24" i="1"/>
  <c r="AB21" i="1"/>
  <c r="Z18" i="1"/>
  <c r="AB15" i="1"/>
  <c r="AB12" i="1"/>
  <c r="AA18" i="1"/>
  <c r="AC21" i="1"/>
  <c r="AB18" i="1"/>
  <c r="AA12" i="1"/>
  <c r="AC12" i="1"/>
  <c r="AC15" i="1"/>
  <c r="AD15" i="1"/>
  <c r="Z15" i="1"/>
  <c r="R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Peet Kotzé</author>
  </authors>
  <commentList>
    <comment ref="M43" authorId="0" shapeId="0" xr:uid="{80762239-DEB5-453D-B016-6D4E2E3A08CF}">
      <text>
        <r>
          <rPr>
            <b/>
            <sz val="9"/>
            <color indexed="81"/>
            <rFont val="Tahoma"/>
            <family val="2"/>
          </rPr>
          <t>Peet Kotzé:</t>
        </r>
        <r>
          <rPr>
            <sz val="9"/>
            <color indexed="81"/>
            <rFont val="Tahoma"/>
            <family val="2"/>
          </rPr>
          <t xml:space="preserve">
2017 - R 675 300
2018 - +15% (MPS)
2019 - + 12.5% (Ethiqal 10-15%)</t>
        </r>
      </text>
    </comment>
  </commentList>
</comments>
</file>

<file path=xl/sharedStrings.xml><?xml version="1.0" encoding="utf-8"?>
<sst xmlns="http://schemas.openxmlformats.org/spreadsheetml/2006/main" count="300" uniqueCount="199">
  <si>
    <t>Code</t>
  </si>
  <si>
    <t>Terminology</t>
  </si>
  <si>
    <t>Average Duration Professional</t>
  </si>
  <si>
    <t>Consultations:</t>
  </si>
  <si>
    <t>Procedures</t>
  </si>
  <si>
    <t>Units</t>
  </si>
  <si>
    <t>R</t>
  </si>
  <si>
    <t>0109</t>
  </si>
  <si>
    <t>Hospital follow-up visit</t>
  </si>
  <si>
    <t>0129</t>
  </si>
  <si>
    <t>Prolonged first/follow-up consultation : 15 min</t>
  </si>
  <si>
    <t>0130</t>
  </si>
  <si>
    <t>Telephone consultation (all hours)</t>
  </si>
  <si>
    <t>0132</t>
  </si>
  <si>
    <t>Repeat Script</t>
  </si>
  <si>
    <t>0133</t>
  </si>
  <si>
    <t>Writing of special motivations</t>
  </si>
  <si>
    <t>0145</t>
  </si>
  <si>
    <t>Consultation : Away from doctor's room</t>
  </si>
  <si>
    <t>0146</t>
  </si>
  <si>
    <t xml:space="preserve">Unscheduled consultation: Emergency (cons.room) </t>
  </si>
  <si>
    <t>0147</t>
  </si>
  <si>
    <t>Unscheduled consultation:Emergency(not cons.room)</t>
  </si>
  <si>
    <t>0173</t>
  </si>
  <si>
    <t>Hospital Consultation</t>
  </si>
  <si>
    <t>0174</t>
  </si>
  <si>
    <t>0175</t>
  </si>
  <si>
    <t>0190</t>
  </si>
  <si>
    <t>Consultation</t>
  </si>
  <si>
    <t>0191</t>
  </si>
  <si>
    <t>0192</t>
  </si>
  <si>
    <t>0199</t>
  </si>
  <si>
    <t>Chronic Medicine Forms</t>
  </si>
  <si>
    <t>3627*</t>
  </si>
  <si>
    <t>Disclaimer:</t>
  </si>
  <si>
    <t>See the Notes below for All Tariffs</t>
  </si>
  <si>
    <t>Inguinal or femoral hernia: Adult</t>
  </si>
  <si>
    <t>Radical with regional lymph adenectomy for tumour</t>
  </si>
  <si>
    <t>Nephrolithotomy</t>
  </si>
  <si>
    <t>Nephrolithotomy: Multiple calculi: Repeat open operation + 25%</t>
  </si>
  <si>
    <t>Pyeloplasty</t>
  </si>
  <si>
    <t>Ureterolithotomy</t>
  </si>
  <si>
    <t>Cystoscopy: Hospital equipment</t>
  </si>
  <si>
    <t>And retrograde pyelography or retrograde ureteral catheterisation: Unilateral or bilateral</t>
  </si>
  <si>
    <t>J J Stent catheter</t>
  </si>
  <si>
    <t>Uretroscopy</t>
  </si>
  <si>
    <t>And bilateral ureteric catheterisation with differential function studies requiring additional attention time</t>
  </si>
  <si>
    <t>With dilatation of the ureter or ureters</t>
  </si>
  <si>
    <t>With manipulation of ureteral calculus</t>
  </si>
  <si>
    <t>With removal of foreign body or calculus from urethra or bladder</t>
  </si>
  <si>
    <t>And cold biopsy</t>
  </si>
  <si>
    <t>Optic urethrotomy</t>
  </si>
  <si>
    <t>Internal urethrotomy: Female</t>
  </si>
  <si>
    <t>Internal urethrotomy: Male</t>
  </si>
  <si>
    <t>Transurethral resection of bladder tumour</t>
  </si>
  <si>
    <t>Transurethral resection of bladder tumours: Large multiple tumours</t>
  </si>
  <si>
    <t>Transurethral resection of bladder neck: Male</t>
  </si>
  <si>
    <t>Cystometrogram</t>
  </si>
  <si>
    <t>Without videocystograph</t>
  </si>
  <si>
    <t>Vesico-urethropexy with rectus sling</t>
  </si>
  <si>
    <t>Evacuation of clots from bladder: Other than post-operative</t>
  </si>
  <si>
    <t>Bladder neck plasty: Male</t>
  </si>
  <si>
    <t>Dilatation of urethra stricture: By passage sound: Initial (male)</t>
  </si>
  <si>
    <t>Circumcision: Surgical excision other than by clamp or dorsal slit, any age</t>
  </si>
  <si>
    <t>Hypospadias: Urethraplasty: Complete, one stage for hypospadias</t>
  </si>
  <si>
    <t>Operation for maldescended testicle: Including herniotomy</t>
  </si>
  <si>
    <t>Operation for hydrocele or spermatocele</t>
  </si>
  <si>
    <t>Vasectomy: Unilateral or bilateral (no extra fee to be charged if done in combination with prostatectomy)</t>
  </si>
  <si>
    <t>Seminal Vesiculectomy</t>
  </si>
  <si>
    <t>Biopsy prostate: Needle or punch, single or multiple, any approach</t>
  </si>
  <si>
    <t>Biopsy prostate: Incisional, any approach</t>
  </si>
  <si>
    <t>Trans-urethral resection of prostate</t>
  </si>
  <si>
    <t>Prostatectomy: Perineal: Radical</t>
  </si>
  <si>
    <t>Pelvic lymph adenectomy</t>
  </si>
  <si>
    <t>Retropubic: Sub-total</t>
  </si>
  <si>
    <t>Retropubic: Radical</t>
  </si>
  <si>
    <t>Prostate brachytherapy</t>
  </si>
  <si>
    <t>Repair of recurrent enterocele or vault prolapse (except at the time of hysterectomy)</t>
  </si>
  <si>
    <t>Other operations for prolapse: Anterior repair - with or without posterior repair</t>
  </si>
  <si>
    <t>Operation for stress incontinence: Use of tape</t>
  </si>
  <si>
    <t>Operations for stress incontinence: Urethro-vesicopexy: Combined abdominal and vaginal approach</t>
  </si>
  <si>
    <t>Electromyography: First</t>
  </si>
  <si>
    <t>Procedures for pain relief: Peripheral nerve block</t>
  </si>
  <si>
    <t>Transrectal ultrasonographic prostate volume study for prostate brachytherapy (using own equipment)</t>
  </si>
  <si>
    <t>Renal tract</t>
  </si>
  <si>
    <t>High definition (small parts) scan: Thyroid, breast lump, scrotum, etc.</t>
  </si>
  <si>
    <t>Ultrasound examination includes whole abdomen and pelvic organs, where pelvic organs are clinically indicated (including liver, gall bladder, spleen, pancreas, abdominal vascular anatomy, para-aortic area, renal tract, pelvic organs)</t>
  </si>
  <si>
    <t>Note:</t>
  </si>
  <si>
    <t xml:space="preserve">The above schedule is based on information avaiable to HealthMan and HealthMan will NOT be held responsible for any losses incurred by practitioners resulting from the use of this schedule. </t>
  </si>
  <si>
    <t>Profmed 
RCF</t>
  </si>
  <si>
    <t>Legend:</t>
  </si>
  <si>
    <t>DPA = Direct Payment Arrangement</t>
  </si>
  <si>
    <t>Prem = Premier</t>
  </si>
  <si>
    <t>R = Rand</t>
  </si>
  <si>
    <t>RCF = Rand Conversion Factor (Rand Value per Unit)</t>
  </si>
  <si>
    <t>VAT = Value Added Tax</t>
  </si>
  <si>
    <t>2. Tariffs may differ due to rounding</t>
  </si>
  <si>
    <t>3. Above codes are the most frequently used codes and is not all inclusive of all the codes</t>
  </si>
  <si>
    <t xml:space="preserve">6. Payment Arrangement Rates have NOT been split between In-Hospital &amp; Out-Hospital.  Use as appropriate.  </t>
  </si>
  <si>
    <t>0215</t>
  </si>
  <si>
    <t>0017</t>
  </si>
  <si>
    <t>Conults</t>
  </si>
  <si>
    <t>GP Consults</t>
  </si>
  <si>
    <t>2614 (New)</t>
  </si>
  <si>
    <t>2615 (New)</t>
  </si>
  <si>
    <t>MPS (Obs Potrion)</t>
  </si>
  <si>
    <t>Ave Deliveies p/a</t>
  </si>
  <si>
    <t>Schem Units
2614</t>
  </si>
  <si>
    <t>Schem Units
2615</t>
  </si>
  <si>
    <t>SAMA Units 2614</t>
  </si>
  <si>
    <t>SAMA Units 2615</t>
  </si>
  <si>
    <t>Clin. Pro</t>
  </si>
  <si>
    <t>Radiology</t>
  </si>
  <si>
    <t>Clin. Path</t>
  </si>
  <si>
    <t>Ultra</t>
  </si>
  <si>
    <t>Anat. Cy</t>
  </si>
  <si>
    <t>Bankmed</t>
  </si>
  <si>
    <t>Bonitas</t>
  </si>
  <si>
    <t>Discovery</t>
  </si>
  <si>
    <t>Discovery - GP Network</t>
  </si>
  <si>
    <t>FedHealth</t>
  </si>
  <si>
    <t>GEMS (non) - GP</t>
  </si>
  <si>
    <t>GEMS (non) - Paeds</t>
  </si>
  <si>
    <t>GEMS (non) - Gyn</t>
  </si>
  <si>
    <t>GEMS (Con) - GP</t>
  </si>
  <si>
    <t>GEMS (Con) - Paeds</t>
  </si>
  <si>
    <t>GEMS (Con) - Gyn</t>
  </si>
  <si>
    <t>GEMS (Con)
- 17 
-18
- 19
- 20
- 21
- 31</t>
  </si>
  <si>
    <t>GEMS</t>
  </si>
  <si>
    <t>KeyHealth</t>
  </si>
  <si>
    <t>Polmed</t>
  </si>
  <si>
    <t>Bestmed</t>
  </si>
  <si>
    <t>Medihelp</t>
  </si>
  <si>
    <t>ProfMed</t>
  </si>
  <si>
    <t>HealthMan - Specialists</t>
  </si>
  <si>
    <t>HealthMan - Psychiatry</t>
  </si>
  <si>
    <t>HealthMan - GP</t>
  </si>
  <si>
    <t>COMPARATIVE TARIFFS</t>
  </si>
  <si>
    <t>New &amp; Updated Procedures (Coding Changes)</t>
  </si>
  <si>
    <t>Removal foreign body: Deep penile tissue (eg., plastic implant)</t>
  </si>
  <si>
    <t>Removal of foreign body: Scrotum</t>
  </si>
  <si>
    <t>Interstitial device(s): Single or multiple placement (via needle, any approach), of for radiation therapy guidance (eg., fiducial markers, dosimeter), prostate</t>
  </si>
  <si>
    <t xml:space="preserve">1. Codes, Descriptors and Unit Values have been extracted from the SAMA Electronic Medical Doctors Coding Manual (eMDCM) previously known as the SAMA Doctors Billing Manual (DBM).  </t>
  </si>
  <si>
    <t>7. The Healthman tariff for codes that relate to equipment have been retained at Profmed rate*</t>
  </si>
  <si>
    <t>9. All Fees marked in "Green" have not been published by the particular Scheme, the tariffs were calculated based on the relvant RCF, e.g. Consulting RCF (please refer to the Disclaimer)</t>
  </si>
  <si>
    <t>HealthMan</t>
  </si>
  <si>
    <t>BankMed</t>
  </si>
  <si>
    <t>POLMED</t>
  </si>
  <si>
    <t>Other</t>
  </si>
  <si>
    <t>Private 
Tariff</t>
  </si>
  <si>
    <t>RCF</t>
  </si>
  <si>
    <t>Non-Network
Base Rate</t>
  </si>
  <si>
    <t>Non-Network
RCF</t>
  </si>
  <si>
    <t xml:space="preserve">            Network Base Rate</t>
  </si>
  <si>
    <t xml:space="preserve">            Network
RCF</t>
  </si>
  <si>
    <t>Base
Rate</t>
  </si>
  <si>
    <t>DPA</t>
  </si>
  <si>
    <t>KeyCare</t>
  </si>
  <si>
    <t>Prem A 
(IH)</t>
  </si>
  <si>
    <t>Prem A 
(OH)</t>
  </si>
  <si>
    <t>Prem B</t>
  </si>
  <si>
    <t>Classic Rate</t>
  </si>
  <si>
    <t>Exec Rate</t>
  </si>
  <si>
    <t>Base 
Rate</t>
  </si>
  <si>
    <t xml:space="preserve">
Non-Contracted Base Rate</t>
  </si>
  <si>
    <t>Non-Contracted
RCF</t>
  </si>
  <si>
    <t>Contracted Base Rate</t>
  </si>
  <si>
    <t>Contracted
RCF</t>
  </si>
  <si>
    <t>Base Rate</t>
  </si>
  <si>
    <t>POLMED 
DPA</t>
  </si>
  <si>
    <t>BestMed Base Rate</t>
  </si>
  <si>
    <t>BestMed
RCF</t>
  </si>
  <si>
    <t>Medihelp Base Rate</t>
  </si>
  <si>
    <t>Medihelp RCF</t>
  </si>
  <si>
    <t>Profmed
Base Rate</t>
  </si>
  <si>
    <t xml:space="preserve">10. The new and updated procedure codes were approved by SAUA, Surgicom, ASSA, SAPPF and SAMA in 2015.  We encourage practitioners to use it. </t>
  </si>
  <si>
    <t>Unique 
ICU RCF</t>
  </si>
  <si>
    <t>Bonitas - Network</t>
  </si>
  <si>
    <t>BestMed Network</t>
  </si>
  <si>
    <t>Bonitas - non Network</t>
  </si>
  <si>
    <t>Discovery ICU - Non Network</t>
  </si>
  <si>
    <t>Discovery ICU - Network</t>
  </si>
  <si>
    <t>HEALTHMAN UROLOGY COSTING GUIDE 2019</t>
  </si>
  <si>
    <t>Code/Scheme</t>
  </si>
  <si>
    <t>Units --&gt;</t>
  </si>
  <si>
    <t>8.9 (GP) /13.4 (S)</t>
  </si>
  <si>
    <t xml:space="preserve">GEMS (non)
-- Physician Fraternity
   - 17, 18, 19, 20, 21, 31
- Surgical Fraternity (From 2019)
   - '24, 26, 28, 30, 36, 42, 44, 46, 114  
</t>
  </si>
  <si>
    <t xml:space="preserve">GEMS (Con)
- Physician Fraternity
   - 17, 18, 19, 20, 21, 31
</t>
  </si>
  <si>
    <t xml:space="preserve">GEMS (non)
- Physician Fraternity
   - 17, 18, 19, 20, 21, 31
- Surgical Fraternity
  - 24, 26, 28, 30, 36, 42, 44, 46, 114  
</t>
  </si>
  <si>
    <t xml:space="preserve">GEMS (Con) - Surgeons
- Surgical Fraternity
  - 24, 26, 28, 30, 36, 42, 44, 46, 114 </t>
  </si>
  <si>
    <t xml:space="preserve">
    Please note that many of the descriptors are shortened versions.  For the full descriptors please refer to the 2019 SAMA eMDCM.</t>
  </si>
  <si>
    <t>4. The HealthMan Rate increased by 7%</t>
  </si>
  <si>
    <t>5.1 Please familiarise yourself with the changes in the Bankmed DPA, effective 1 January 2019</t>
  </si>
  <si>
    <t>5.3 The Discovery Classic DPA OH consult base rate, above which you can balance bill the patient.</t>
  </si>
  <si>
    <t xml:space="preserve">5.4 GEMS has launched a DPA for the following Surgical Discipplines:  24, 26, 28, 30, 36, 42, 44, 46, 114 </t>
  </si>
  <si>
    <t>5.5 Medihelp terminated the CPT-4 coding contract with General surgeons and launched a DPA at 140%</t>
  </si>
  <si>
    <t>5.6 Please note that Discovery ICU coding has separate RCFs  since 2017.</t>
  </si>
  <si>
    <t>8. All Tariffs are inlcusive of VAT (15%)</t>
  </si>
  <si>
    <t>5.2 Bankmed now has one of two DPA's to choose from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</si>
</sst>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_ * #,##0.000_ ;_ * \-#,##0.000_ ;_ * &quot;-&quot;??_ ;_ @_ "/>
    <numFmt numFmtId="166" formatCode="_ * #,##0_ ;_ * \-#,##0_ ;_ * &quot;-&quot;??_ ;_ @_ "/>
    <numFmt numFmtId="167" formatCode="_ * #,##0.0_ ;_ * \-#,##0.0_ ;_ * &quot;-&quot;??_ ;_ @_ "/>
    <numFmt numFmtId="168" formatCode="0.000"/>
  </numFmts>
  <fonts count="34" x14ac:knownFonts="1">
    <font>
      <sz val="10"/>
      <name val="Arial"/>
    </font>
    <font>
      <sz val="10"/>
      <name val="Arial"/>
      <family val="2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2"/>
      <name val="Calibri"/>
      <family val="2"/>
      <scheme val="minor"/>
    </font>
    <font>
      <b/>
      <i/>
      <u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u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i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rgb="FF00B050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b/>
      <i/>
      <sz val="10"/>
      <color rgb="FF7030A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0"/>
      <color rgb="FF7030A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0"/>
      <color rgb="FFC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78">
    <xf numFmtId="0" fontId="0" fillId="0" borderId="0" xfId="0"/>
    <xf numFmtId="0" fontId="2" fillId="3" borderId="2" xfId="0" applyFont="1" applyFill="1" applyBorder="1" applyAlignment="1" applyProtection="1">
      <protection hidden="1"/>
    </xf>
    <xf numFmtId="0" fontId="2" fillId="3" borderId="3" xfId="0" applyFont="1" applyFill="1" applyBorder="1" applyAlignment="1" applyProtection="1">
      <protection hidden="1"/>
    </xf>
    <xf numFmtId="0" fontId="2" fillId="3" borderId="9" xfId="0" applyFont="1" applyFill="1" applyBorder="1" applyAlignment="1" applyProtection="1">
      <protection hidden="1"/>
    </xf>
    <xf numFmtId="0" fontId="3" fillId="2" borderId="0" xfId="0" applyFont="1" applyFill="1" applyBorder="1" applyProtection="1">
      <protection hidden="1"/>
    </xf>
    <xf numFmtId="49" fontId="3" fillId="2" borderId="4" xfId="0" applyNumberFormat="1" applyFont="1" applyFill="1" applyBorder="1" applyProtection="1">
      <protection hidden="1"/>
    </xf>
    <xf numFmtId="0" fontId="4" fillId="2" borderId="0" xfId="0" applyFont="1" applyFill="1" applyBorder="1" applyAlignment="1" applyProtection="1">
      <alignment horizontal="left" wrapText="1"/>
      <protection hidden="1"/>
    </xf>
    <xf numFmtId="164" fontId="4" fillId="2" borderId="0" xfId="1" applyFont="1" applyFill="1" applyBorder="1" applyProtection="1">
      <protection hidden="1"/>
    </xf>
    <xf numFmtId="164" fontId="3" fillId="2" borderId="0" xfId="1" applyFont="1" applyFill="1" applyBorder="1" applyProtection="1">
      <protection hidden="1"/>
    </xf>
    <xf numFmtId="165" fontId="3" fillId="2" borderId="0" xfId="1" applyNumberFormat="1" applyFont="1" applyFill="1" applyBorder="1" applyProtection="1">
      <protection hidden="1"/>
    </xf>
    <xf numFmtId="164" fontId="5" fillId="2" borderId="0" xfId="1" applyFont="1" applyFill="1" applyBorder="1" applyProtection="1">
      <protection hidden="1"/>
    </xf>
    <xf numFmtId="165" fontId="5" fillId="2" borderId="0" xfId="1" applyNumberFormat="1" applyFont="1" applyFill="1" applyBorder="1" applyProtection="1">
      <protection hidden="1"/>
    </xf>
    <xf numFmtId="49" fontId="5" fillId="5" borderId="1" xfId="0" applyNumberFormat="1" applyFont="1" applyFill="1" applyBorder="1" applyAlignment="1" applyProtection="1">
      <alignment horizontal="center"/>
      <protection hidden="1"/>
    </xf>
    <xf numFmtId="0" fontId="5" fillId="2" borderId="9" xfId="0" applyFont="1" applyFill="1" applyBorder="1" applyAlignment="1" applyProtection="1">
      <alignment horizontal="center" wrapText="1"/>
      <protection hidden="1"/>
    </xf>
    <xf numFmtId="164" fontId="5" fillId="5" borderId="1" xfId="1" applyFont="1" applyFill="1" applyBorder="1" applyAlignment="1" applyProtection="1">
      <alignment horizontal="center" wrapText="1"/>
      <protection hidden="1"/>
    </xf>
    <xf numFmtId="165" fontId="5" fillId="5" borderId="1" xfId="1" applyNumberFormat="1" applyFont="1" applyFill="1" applyBorder="1" applyAlignment="1" applyProtection="1">
      <alignment horizontal="center" wrapText="1"/>
      <protection hidden="1"/>
    </xf>
    <xf numFmtId="49" fontId="5" fillId="2" borderId="4" xfId="0" applyNumberFormat="1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left" wrapText="1"/>
      <protection hidden="1"/>
    </xf>
    <xf numFmtId="164" fontId="5" fillId="4" borderId="1" xfId="1" applyFont="1" applyFill="1" applyBorder="1" applyAlignment="1" applyProtection="1">
      <alignment horizontal="center" wrapText="1"/>
      <protection hidden="1"/>
    </xf>
    <xf numFmtId="165" fontId="5" fillId="4" borderId="1" xfId="1" applyNumberFormat="1" applyFont="1" applyFill="1" applyBorder="1" applyAlignment="1" applyProtection="1">
      <alignment wrapText="1"/>
      <protection hidden="1"/>
    </xf>
    <xf numFmtId="165" fontId="5" fillId="4" borderId="1" xfId="1" applyNumberFormat="1" applyFont="1" applyFill="1" applyBorder="1" applyAlignment="1" applyProtection="1">
      <alignment horizontal="center" wrapText="1"/>
      <protection hidden="1"/>
    </xf>
    <xf numFmtId="9" fontId="5" fillId="4" borderId="1" xfId="0" applyNumberFormat="1" applyFont="1" applyFill="1" applyBorder="1" applyAlignment="1" applyProtection="1">
      <alignment horizontal="center" wrapText="1"/>
      <protection hidden="1"/>
    </xf>
    <xf numFmtId="9" fontId="5" fillId="4" borderId="1" xfId="2" applyFont="1" applyFill="1" applyBorder="1" applyAlignment="1" applyProtection="1">
      <alignment horizontal="center" wrapText="1"/>
      <protection hidden="1"/>
    </xf>
    <xf numFmtId="49" fontId="5" fillId="3" borderId="2" xfId="0" applyNumberFormat="1" applyFont="1" applyFill="1" applyBorder="1" applyAlignment="1" applyProtection="1">
      <alignment horizontal="center"/>
      <protection hidden="1"/>
    </xf>
    <xf numFmtId="0" fontId="8" fillId="3" borderId="3" xfId="0" applyFont="1" applyFill="1" applyBorder="1" applyAlignment="1" applyProtection="1">
      <alignment horizontal="left" wrapText="1"/>
      <protection hidden="1"/>
    </xf>
    <xf numFmtId="0" fontId="3" fillId="3" borderId="3" xfId="1" applyNumberFormat="1" applyFont="1" applyFill="1" applyBorder="1" applyProtection="1">
      <protection hidden="1"/>
    </xf>
    <xf numFmtId="164" fontId="3" fillId="3" borderId="3" xfId="1" applyFont="1" applyFill="1" applyBorder="1" applyProtection="1">
      <protection hidden="1"/>
    </xf>
    <xf numFmtId="165" fontId="3" fillId="3" borderId="3" xfId="1" applyNumberFormat="1" applyFont="1" applyFill="1" applyBorder="1" applyProtection="1">
      <protection hidden="1"/>
    </xf>
    <xf numFmtId="164" fontId="5" fillId="3" borderId="3" xfId="1" applyFont="1" applyFill="1" applyBorder="1" applyProtection="1">
      <protection hidden="1"/>
    </xf>
    <xf numFmtId="9" fontId="5" fillId="3" borderId="3" xfId="0" applyNumberFormat="1" applyFont="1" applyFill="1" applyBorder="1" applyProtection="1">
      <protection hidden="1"/>
    </xf>
    <xf numFmtId="0" fontId="5" fillId="3" borderId="3" xfId="0" applyFont="1" applyFill="1" applyBorder="1" applyProtection="1">
      <protection hidden="1"/>
    </xf>
    <xf numFmtId="164" fontId="3" fillId="3" borderId="9" xfId="1" applyFont="1" applyFill="1" applyBorder="1" applyProtection="1">
      <protection hidden="1"/>
    </xf>
    <xf numFmtId="49" fontId="5" fillId="2" borderId="22" xfId="0" applyNumberFormat="1" applyFont="1" applyFill="1" applyBorder="1" applyAlignment="1" applyProtection="1">
      <alignment horizontal="center"/>
      <protection hidden="1"/>
    </xf>
    <xf numFmtId="0" fontId="8" fillId="2" borderId="23" xfId="0" applyFont="1" applyFill="1" applyBorder="1" applyAlignment="1" applyProtection="1">
      <alignment horizontal="left" wrapText="1"/>
      <protection hidden="1"/>
    </xf>
    <xf numFmtId="0" fontId="3" fillId="2" borderId="24" xfId="0" applyFont="1" applyFill="1" applyBorder="1" applyProtection="1">
      <protection hidden="1"/>
    </xf>
    <xf numFmtId="164" fontId="3" fillId="2" borderId="24" xfId="1" applyFont="1" applyFill="1" applyBorder="1" applyProtection="1">
      <protection hidden="1"/>
    </xf>
    <xf numFmtId="165" fontId="3" fillId="2" borderId="24" xfId="1" applyNumberFormat="1" applyFont="1" applyFill="1" applyBorder="1" applyProtection="1">
      <protection hidden="1"/>
    </xf>
    <xf numFmtId="164" fontId="5" fillId="2" borderId="24" xfId="1" applyFont="1" applyFill="1" applyBorder="1" applyProtection="1">
      <protection hidden="1"/>
    </xf>
    <xf numFmtId="165" fontId="5" fillId="2" borderId="24" xfId="1" applyNumberFormat="1" applyFont="1" applyFill="1" applyBorder="1" applyProtection="1">
      <protection hidden="1"/>
    </xf>
    <xf numFmtId="49" fontId="9" fillId="2" borderId="7" xfId="0" applyNumberFormat="1" applyFont="1" applyFill="1" applyBorder="1" applyAlignment="1" applyProtection="1">
      <alignment horizontal="center"/>
      <protection hidden="1"/>
    </xf>
    <xf numFmtId="0" fontId="10" fillId="2" borderId="17" xfId="0" applyFont="1" applyFill="1" applyBorder="1" applyAlignment="1" applyProtection="1">
      <alignment horizontal="left" wrapText="1"/>
      <protection hidden="1"/>
    </xf>
    <xf numFmtId="0" fontId="11" fillId="2" borderId="20" xfId="0" applyFont="1" applyFill="1" applyBorder="1" applyProtection="1">
      <protection hidden="1"/>
    </xf>
    <xf numFmtId="164" fontId="11" fillId="2" borderId="20" xfId="1" applyFont="1" applyFill="1" applyBorder="1" applyProtection="1">
      <protection hidden="1"/>
    </xf>
    <xf numFmtId="165" fontId="5" fillId="2" borderId="20" xfId="1" applyNumberFormat="1" applyFont="1" applyFill="1" applyBorder="1" applyProtection="1">
      <protection hidden="1"/>
    </xf>
    <xf numFmtId="164" fontId="5" fillId="2" borderId="20" xfId="1" applyFont="1" applyFill="1" applyBorder="1" applyProtection="1">
      <protection hidden="1"/>
    </xf>
    <xf numFmtId="164" fontId="9" fillId="2" borderId="20" xfId="1" applyFont="1" applyFill="1" applyBorder="1" applyProtection="1">
      <protection hidden="1"/>
    </xf>
    <xf numFmtId="49" fontId="12" fillId="2" borderId="7" xfId="0" applyNumberFormat="1" applyFont="1" applyFill="1" applyBorder="1" applyProtection="1">
      <protection hidden="1"/>
    </xf>
    <xf numFmtId="0" fontId="5" fillId="2" borderId="17" xfId="0" applyFont="1" applyFill="1" applyBorder="1" applyAlignment="1" applyProtection="1">
      <alignment horizontal="left" wrapText="1"/>
      <protection hidden="1"/>
    </xf>
    <xf numFmtId="0" fontId="5" fillId="2" borderId="20" xfId="1" applyNumberFormat="1" applyFont="1" applyFill="1" applyBorder="1" applyProtection="1">
      <protection hidden="1"/>
    </xf>
    <xf numFmtId="49" fontId="5" fillId="2" borderId="7" xfId="0" applyNumberFormat="1" applyFont="1" applyFill="1" applyBorder="1" applyAlignment="1" applyProtection="1">
      <alignment horizontal="left"/>
      <protection hidden="1"/>
    </xf>
    <xf numFmtId="49" fontId="5" fillId="2" borderId="8" xfId="0" applyNumberFormat="1" applyFont="1" applyFill="1" applyBorder="1" applyProtection="1">
      <protection hidden="1"/>
    </xf>
    <xf numFmtId="0" fontId="12" fillId="2" borderId="18" xfId="0" applyFont="1" applyFill="1" applyBorder="1" applyAlignment="1" applyProtection="1">
      <alignment horizontal="left" wrapText="1"/>
      <protection hidden="1"/>
    </xf>
    <xf numFmtId="164" fontId="5" fillId="2" borderId="21" xfId="1" applyFont="1" applyFill="1" applyBorder="1" applyProtection="1">
      <protection hidden="1"/>
    </xf>
    <xf numFmtId="165" fontId="5" fillId="2" borderId="21" xfId="1" applyNumberFormat="1" applyFont="1" applyFill="1" applyBorder="1" applyProtection="1">
      <protection hidden="1"/>
    </xf>
    <xf numFmtId="49" fontId="5" fillId="2" borderId="6" xfId="0" applyNumberFormat="1" applyFont="1" applyFill="1" applyBorder="1" applyProtection="1">
      <protection hidden="1"/>
    </xf>
    <xf numFmtId="0" fontId="13" fillId="2" borderId="16" xfId="0" applyFont="1" applyFill="1" applyBorder="1" applyAlignment="1" applyProtection="1">
      <alignment horizontal="left" wrapText="1"/>
      <protection hidden="1"/>
    </xf>
    <xf numFmtId="0" fontId="12" fillId="2" borderId="19" xfId="0" applyFont="1" applyFill="1" applyBorder="1" applyProtection="1">
      <protection hidden="1"/>
    </xf>
    <xf numFmtId="164" fontId="5" fillId="2" borderId="19" xfId="1" applyFont="1" applyFill="1" applyBorder="1" applyProtection="1">
      <protection hidden="1"/>
    </xf>
    <xf numFmtId="165" fontId="5" fillId="2" borderId="19" xfId="1" applyNumberFormat="1" applyFont="1" applyFill="1" applyBorder="1" applyProtection="1">
      <protection hidden="1"/>
    </xf>
    <xf numFmtId="164" fontId="9" fillId="2" borderId="19" xfId="1" applyFont="1" applyFill="1" applyBorder="1" applyProtection="1">
      <protection hidden="1"/>
    </xf>
    <xf numFmtId="49" fontId="5" fillId="2" borderId="7" xfId="0" applyNumberFormat="1" applyFont="1" applyFill="1" applyBorder="1" applyProtection="1">
      <protection hidden="1"/>
    </xf>
    <xf numFmtId="0" fontId="12" fillId="2" borderId="17" xfId="0" applyFont="1" applyFill="1" applyBorder="1" applyAlignment="1" applyProtection="1">
      <alignment horizontal="left" wrapText="1"/>
      <protection hidden="1"/>
    </xf>
    <xf numFmtId="0" fontId="12" fillId="2" borderId="20" xfId="0" applyNumberFormat="1" applyFont="1" applyFill="1" applyBorder="1" applyProtection="1">
      <protection hidden="1"/>
    </xf>
    <xf numFmtId="49" fontId="14" fillId="2" borderId="7" xfId="0" applyNumberFormat="1" applyFont="1" applyFill="1" applyBorder="1" applyProtection="1">
      <protection hidden="1"/>
    </xf>
    <xf numFmtId="164" fontId="14" fillId="2" borderId="20" xfId="1" applyFont="1" applyFill="1" applyBorder="1" applyProtection="1">
      <protection hidden="1"/>
    </xf>
    <xf numFmtId="165" fontId="14" fillId="2" borderId="20" xfId="1" applyNumberFormat="1" applyFont="1" applyFill="1" applyBorder="1" applyProtection="1">
      <protection hidden="1"/>
    </xf>
    <xf numFmtId="49" fontId="3" fillId="2" borderId="25" xfId="0" applyNumberFormat="1" applyFont="1" applyFill="1" applyBorder="1" applyProtection="1">
      <protection hidden="1"/>
    </xf>
    <xf numFmtId="0" fontId="3" fillId="2" borderId="26" xfId="0" applyFont="1" applyFill="1" applyBorder="1" applyAlignment="1" applyProtection="1">
      <alignment horizontal="left" wrapText="1"/>
      <protection hidden="1"/>
    </xf>
    <xf numFmtId="0" fontId="3" fillId="2" borderId="27" xfId="0" applyFont="1" applyFill="1" applyBorder="1" applyProtection="1">
      <protection hidden="1"/>
    </xf>
    <xf numFmtId="164" fontId="3" fillId="2" borderId="27" xfId="1" applyFont="1" applyFill="1" applyBorder="1" applyProtection="1">
      <protection hidden="1"/>
    </xf>
    <xf numFmtId="165" fontId="3" fillId="2" borderId="27" xfId="1" applyNumberFormat="1" applyFont="1" applyFill="1" applyBorder="1" applyProtection="1">
      <protection hidden="1"/>
    </xf>
    <xf numFmtId="164" fontId="5" fillId="2" borderId="27" xfId="1" applyFont="1" applyFill="1" applyBorder="1" applyProtection="1">
      <protection hidden="1"/>
    </xf>
    <xf numFmtId="165" fontId="5" fillId="2" borderId="27" xfId="1" applyNumberFormat="1" applyFont="1" applyFill="1" applyBorder="1" applyProtection="1">
      <protection hidden="1"/>
    </xf>
    <xf numFmtId="164" fontId="9" fillId="2" borderId="27" xfId="1" applyFont="1" applyFill="1" applyBorder="1" applyProtection="1">
      <protection hidden="1"/>
    </xf>
    <xf numFmtId="0" fontId="3" fillId="2" borderId="12" xfId="0" applyFont="1" applyFill="1" applyBorder="1" applyAlignment="1" applyProtection="1">
      <alignment wrapText="1"/>
      <protection hidden="1"/>
    </xf>
    <xf numFmtId="0" fontId="3" fillId="2" borderId="12" xfId="1" applyNumberFormat="1" applyFont="1" applyFill="1" applyBorder="1" applyAlignment="1" applyProtection="1">
      <alignment wrapText="1"/>
      <protection hidden="1"/>
    </xf>
    <xf numFmtId="164" fontId="3" fillId="2" borderId="12" xfId="1" applyFont="1" applyFill="1" applyBorder="1" applyAlignment="1" applyProtection="1">
      <alignment wrapText="1"/>
      <protection hidden="1"/>
    </xf>
    <xf numFmtId="165" fontId="3" fillId="2" borderId="12" xfId="1" applyNumberFormat="1" applyFont="1" applyFill="1" applyBorder="1" applyAlignment="1" applyProtection="1">
      <alignment wrapText="1"/>
      <protection hidden="1"/>
    </xf>
    <xf numFmtId="164" fontId="3" fillId="2" borderId="12" xfId="1" applyNumberFormat="1" applyFont="1" applyFill="1" applyBorder="1" applyAlignment="1" applyProtection="1">
      <alignment wrapText="1"/>
      <protection hidden="1"/>
    </xf>
    <xf numFmtId="165" fontId="3" fillId="2" borderId="13" xfId="1" applyNumberFormat="1" applyFont="1" applyFill="1" applyBorder="1" applyAlignment="1" applyProtection="1">
      <alignment wrapText="1"/>
      <protection hidden="1"/>
    </xf>
    <xf numFmtId="0" fontId="3" fillId="2" borderId="0" xfId="0" applyFont="1" applyFill="1" applyBorder="1" applyAlignment="1" applyProtection="1">
      <alignment wrapText="1"/>
      <protection hidden="1"/>
    </xf>
    <xf numFmtId="164" fontId="3" fillId="2" borderId="0" xfId="1" applyFont="1" applyFill="1" applyBorder="1" applyAlignment="1" applyProtection="1">
      <alignment wrapText="1"/>
      <protection hidden="1"/>
    </xf>
    <xf numFmtId="165" fontId="3" fillId="2" borderId="0" xfId="1" applyNumberFormat="1" applyFont="1" applyFill="1" applyBorder="1" applyAlignment="1" applyProtection="1">
      <alignment wrapText="1"/>
      <protection hidden="1"/>
    </xf>
    <xf numFmtId="164" fontId="3" fillId="2" borderId="0" xfId="1" applyNumberFormat="1" applyFont="1" applyFill="1" applyBorder="1" applyAlignment="1" applyProtection="1">
      <alignment wrapText="1"/>
      <protection hidden="1"/>
    </xf>
    <xf numFmtId="165" fontId="3" fillId="2" borderId="10" xfId="1" applyNumberFormat="1" applyFont="1" applyFill="1" applyBorder="1" applyAlignment="1" applyProtection="1">
      <alignment wrapText="1"/>
      <protection hidden="1"/>
    </xf>
    <xf numFmtId="0" fontId="18" fillId="2" borderId="0" xfId="0" applyFont="1" applyFill="1" applyBorder="1" applyAlignment="1" applyProtection="1">
      <alignment wrapText="1"/>
      <protection hidden="1"/>
    </xf>
    <xf numFmtId="0" fontId="17" fillId="2" borderId="0" xfId="0" applyFont="1" applyFill="1" applyBorder="1" applyProtection="1">
      <protection hidden="1"/>
    </xf>
    <xf numFmtId="0" fontId="17" fillId="2" borderId="0" xfId="0" applyFont="1" applyFill="1" applyBorder="1" applyAlignment="1" applyProtection="1">
      <alignment wrapText="1"/>
      <protection hidden="1"/>
    </xf>
    <xf numFmtId="164" fontId="17" fillId="2" borderId="0" xfId="1" applyFont="1" applyFill="1" applyBorder="1" applyAlignment="1" applyProtection="1">
      <alignment wrapText="1"/>
      <protection hidden="1"/>
    </xf>
    <xf numFmtId="165" fontId="17" fillId="2" borderId="0" xfId="1" applyNumberFormat="1" applyFont="1" applyFill="1" applyBorder="1" applyAlignment="1" applyProtection="1">
      <alignment wrapText="1"/>
      <protection hidden="1"/>
    </xf>
    <xf numFmtId="164" fontId="17" fillId="2" borderId="0" xfId="1" applyNumberFormat="1" applyFont="1" applyFill="1" applyBorder="1" applyAlignment="1" applyProtection="1">
      <alignment wrapText="1"/>
      <protection hidden="1"/>
    </xf>
    <xf numFmtId="165" fontId="17" fillId="2" borderId="10" xfId="1" applyNumberFormat="1" applyFont="1" applyFill="1" applyBorder="1" applyAlignment="1" applyProtection="1">
      <alignment wrapText="1"/>
      <protection hidden="1"/>
    </xf>
    <xf numFmtId="0" fontId="7" fillId="5" borderId="11" xfId="0" applyFont="1" applyFill="1" applyBorder="1" applyProtection="1">
      <protection hidden="1"/>
    </xf>
    <xf numFmtId="0" fontId="3" fillId="5" borderId="12" xfId="0" applyFont="1" applyFill="1" applyBorder="1" applyAlignment="1" applyProtection="1">
      <alignment wrapText="1"/>
      <protection hidden="1"/>
    </xf>
    <xf numFmtId="0" fontId="3" fillId="5" borderId="12" xfId="1" applyNumberFormat="1" applyFont="1" applyFill="1" applyBorder="1" applyAlignment="1" applyProtection="1">
      <alignment wrapText="1"/>
      <protection hidden="1"/>
    </xf>
    <xf numFmtId="164" fontId="3" fillId="5" borderId="12" xfId="1" applyFont="1" applyFill="1" applyBorder="1" applyAlignment="1" applyProtection="1">
      <alignment wrapText="1"/>
      <protection hidden="1"/>
    </xf>
    <xf numFmtId="165" fontId="3" fillId="5" borderId="12" xfId="1" applyNumberFormat="1" applyFont="1" applyFill="1" applyBorder="1" applyAlignment="1" applyProtection="1">
      <alignment wrapText="1"/>
      <protection hidden="1"/>
    </xf>
    <xf numFmtId="164" fontId="3" fillId="5" borderId="12" xfId="1" applyNumberFormat="1" applyFont="1" applyFill="1" applyBorder="1" applyAlignment="1" applyProtection="1">
      <alignment wrapText="1"/>
      <protection hidden="1"/>
    </xf>
    <xf numFmtId="165" fontId="3" fillId="5" borderId="13" xfId="1" applyNumberFormat="1" applyFont="1" applyFill="1" applyBorder="1" applyAlignment="1" applyProtection="1">
      <alignment wrapText="1"/>
      <protection hidden="1"/>
    </xf>
    <xf numFmtId="0" fontId="18" fillId="5" borderId="4" xfId="0" applyFont="1" applyFill="1" applyBorder="1" applyAlignment="1" applyProtection="1">
      <protection hidden="1"/>
    </xf>
    <xf numFmtId="0" fontId="18" fillId="5" borderId="0" xfId="0" applyFont="1" applyFill="1" applyBorder="1" applyAlignment="1" applyProtection="1">
      <alignment wrapText="1"/>
      <protection hidden="1"/>
    </xf>
    <xf numFmtId="164" fontId="18" fillId="5" borderId="0" xfId="0" applyNumberFormat="1" applyFont="1" applyFill="1" applyBorder="1" applyAlignment="1" applyProtection="1">
      <alignment wrapText="1"/>
      <protection hidden="1"/>
    </xf>
    <xf numFmtId="0" fontId="18" fillId="5" borderId="10" xfId="0" applyFont="1" applyFill="1" applyBorder="1" applyAlignment="1" applyProtection="1">
      <alignment wrapText="1"/>
      <protection hidden="1"/>
    </xf>
    <xf numFmtId="0" fontId="3" fillId="5" borderId="14" xfId="0" applyFont="1" applyFill="1" applyBorder="1" applyProtection="1">
      <protection hidden="1"/>
    </xf>
    <xf numFmtId="0" fontId="3" fillId="5" borderId="5" xfId="0" applyFont="1" applyFill="1" applyBorder="1" applyAlignment="1" applyProtection="1">
      <alignment wrapText="1"/>
      <protection hidden="1"/>
    </xf>
    <xf numFmtId="0" fontId="3" fillId="5" borderId="5" xfId="1" applyNumberFormat="1" applyFont="1" applyFill="1" applyBorder="1" applyAlignment="1" applyProtection="1">
      <alignment wrapText="1"/>
      <protection hidden="1"/>
    </xf>
    <xf numFmtId="164" fontId="3" fillId="5" borderId="5" xfId="1" applyFont="1" applyFill="1" applyBorder="1" applyAlignment="1" applyProtection="1">
      <alignment wrapText="1"/>
      <protection hidden="1"/>
    </xf>
    <xf numFmtId="165" fontId="3" fillId="5" borderId="5" xfId="1" applyNumberFormat="1" applyFont="1" applyFill="1" applyBorder="1" applyAlignment="1" applyProtection="1">
      <alignment wrapText="1"/>
      <protection hidden="1"/>
    </xf>
    <xf numFmtId="164" fontId="3" fillId="5" borderId="5" xfId="1" applyNumberFormat="1" applyFont="1" applyFill="1" applyBorder="1" applyAlignment="1" applyProtection="1">
      <alignment wrapText="1"/>
      <protection hidden="1"/>
    </xf>
    <xf numFmtId="165" fontId="3" fillId="5" borderId="15" xfId="1" applyNumberFormat="1" applyFont="1" applyFill="1" applyBorder="1" applyAlignment="1" applyProtection="1">
      <alignment wrapText="1"/>
      <protection hidden="1"/>
    </xf>
    <xf numFmtId="49" fontId="3" fillId="2" borderId="0" xfId="0" applyNumberFormat="1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left" wrapText="1"/>
      <protection hidden="1"/>
    </xf>
    <xf numFmtId="164" fontId="2" fillId="3" borderId="3" xfId="1" applyFont="1" applyFill="1" applyBorder="1" applyAlignment="1" applyProtection="1">
      <protection hidden="1"/>
    </xf>
    <xf numFmtId="164" fontId="5" fillId="4" borderId="1" xfId="1" applyFont="1" applyFill="1" applyBorder="1" applyAlignment="1" applyProtection="1">
      <alignment wrapText="1"/>
      <protection hidden="1"/>
    </xf>
    <xf numFmtId="164" fontId="18" fillId="5" borderId="0" xfId="1" applyFont="1" applyFill="1" applyBorder="1" applyAlignment="1" applyProtection="1">
      <alignment wrapText="1"/>
      <protection hidden="1"/>
    </xf>
    <xf numFmtId="165" fontId="3" fillId="6" borderId="24" xfId="1" applyNumberFormat="1" applyFont="1" applyFill="1" applyBorder="1" applyProtection="1">
      <protection hidden="1"/>
    </xf>
    <xf numFmtId="0" fontId="3" fillId="6" borderId="24" xfId="0" applyFont="1" applyFill="1" applyBorder="1" applyProtection="1">
      <protection hidden="1"/>
    </xf>
    <xf numFmtId="164" fontId="3" fillId="6" borderId="24" xfId="1" applyFont="1" applyFill="1" applyBorder="1" applyProtection="1">
      <protection hidden="1"/>
    </xf>
    <xf numFmtId="165" fontId="5" fillId="6" borderId="20" xfId="1" applyNumberFormat="1" applyFont="1" applyFill="1" applyBorder="1" applyProtection="1">
      <protection hidden="1"/>
    </xf>
    <xf numFmtId="0" fontId="3" fillId="6" borderId="20" xfId="0" applyFont="1" applyFill="1" applyBorder="1" applyProtection="1">
      <protection hidden="1"/>
    </xf>
    <xf numFmtId="164" fontId="5" fillId="6" borderId="20" xfId="1" applyFont="1" applyFill="1" applyBorder="1" applyProtection="1">
      <protection hidden="1"/>
    </xf>
    <xf numFmtId="165" fontId="5" fillId="6" borderId="21" xfId="1" applyNumberFormat="1" applyFont="1" applyFill="1" applyBorder="1" applyProtection="1">
      <protection hidden="1"/>
    </xf>
    <xf numFmtId="0" fontId="3" fillId="6" borderId="21" xfId="0" applyFont="1" applyFill="1" applyBorder="1" applyProtection="1">
      <protection hidden="1"/>
    </xf>
    <xf numFmtId="164" fontId="5" fillId="6" borderId="21" xfId="1" applyFont="1" applyFill="1" applyBorder="1" applyProtection="1">
      <protection hidden="1"/>
    </xf>
    <xf numFmtId="165" fontId="5" fillId="6" borderId="19" xfId="1" applyNumberFormat="1" applyFont="1" applyFill="1" applyBorder="1" applyProtection="1">
      <protection hidden="1"/>
    </xf>
    <xf numFmtId="0" fontId="3" fillId="6" borderId="19" xfId="0" applyFont="1" applyFill="1" applyBorder="1" applyProtection="1">
      <protection hidden="1"/>
    </xf>
    <xf numFmtId="164" fontId="5" fillId="6" borderId="19" xfId="1" applyFont="1" applyFill="1" applyBorder="1" applyProtection="1">
      <protection hidden="1"/>
    </xf>
    <xf numFmtId="165" fontId="5" fillId="6" borderId="27" xfId="1" applyNumberFormat="1" applyFont="1" applyFill="1" applyBorder="1" applyProtection="1">
      <protection hidden="1"/>
    </xf>
    <xf numFmtId="164" fontId="5" fillId="6" borderId="27" xfId="1" applyFont="1" applyFill="1" applyBorder="1" applyProtection="1">
      <protection hidden="1"/>
    </xf>
    <xf numFmtId="164" fontId="3" fillId="6" borderId="27" xfId="1" applyFont="1" applyFill="1" applyBorder="1" applyProtection="1">
      <protection hidden="1"/>
    </xf>
    <xf numFmtId="0" fontId="6" fillId="3" borderId="2" xfId="0" applyFont="1" applyFill="1" applyBorder="1" applyAlignment="1" applyProtection="1">
      <protection hidden="1"/>
    </xf>
    <xf numFmtId="0" fontId="6" fillId="3" borderId="3" xfId="0" applyFont="1" applyFill="1" applyBorder="1" applyAlignment="1" applyProtection="1">
      <protection hidden="1"/>
    </xf>
    <xf numFmtId="0" fontId="6" fillId="3" borderId="9" xfId="0" applyFont="1" applyFill="1" applyBorder="1" applyAlignment="1" applyProtection="1">
      <protection hidden="1"/>
    </xf>
    <xf numFmtId="165" fontId="5" fillId="0" borderId="20" xfId="1" applyNumberFormat="1" applyFont="1" applyFill="1" applyBorder="1" applyProtection="1">
      <protection hidden="1"/>
    </xf>
    <xf numFmtId="164" fontId="5" fillId="0" borderId="20" xfId="1" applyFont="1" applyFill="1" applyBorder="1" applyProtection="1">
      <protection hidden="1"/>
    </xf>
    <xf numFmtId="0" fontId="5" fillId="5" borderId="1" xfId="1" applyNumberFormat="1" applyFont="1" applyFill="1" applyBorder="1" applyAlignment="1" applyProtection="1">
      <alignment horizontal="center" wrapText="1"/>
      <protection hidden="1"/>
    </xf>
    <xf numFmtId="0" fontId="5" fillId="4" borderId="1" xfId="1" applyNumberFormat="1" applyFont="1" applyFill="1" applyBorder="1" applyAlignment="1" applyProtection="1">
      <alignment horizontal="center" wrapText="1"/>
      <protection hidden="1"/>
    </xf>
    <xf numFmtId="0" fontId="6" fillId="3" borderId="2" xfId="0" applyFont="1" applyFill="1" applyBorder="1" applyAlignment="1" applyProtection="1">
      <alignment horizontal="center"/>
      <protection hidden="1"/>
    </xf>
    <xf numFmtId="0" fontId="6" fillId="3" borderId="3" xfId="0" applyFont="1" applyFill="1" applyBorder="1" applyAlignment="1" applyProtection="1">
      <alignment horizontal="center"/>
      <protection hidden="1"/>
    </xf>
    <xf numFmtId="165" fontId="3" fillId="2" borderId="10" xfId="1" applyNumberFormat="1" applyFont="1" applyFill="1" applyBorder="1" applyProtection="1">
      <protection hidden="1"/>
    </xf>
    <xf numFmtId="165" fontId="3" fillId="3" borderId="9" xfId="1" applyNumberFormat="1" applyFont="1" applyFill="1" applyBorder="1" applyProtection="1">
      <protection hidden="1"/>
    </xf>
    <xf numFmtId="0" fontId="13" fillId="2" borderId="16" xfId="0" applyFont="1" applyFill="1" applyBorder="1" applyAlignment="1" applyProtection="1">
      <alignment wrapText="1"/>
      <protection hidden="1"/>
    </xf>
    <xf numFmtId="164" fontId="12" fillId="2" borderId="19" xfId="1" applyFont="1" applyFill="1" applyBorder="1" applyProtection="1">
      <protection hidden="1"/>
    </xf>
    <xf numFmtId="164" fontId="9" fillId="6" borderId="19" xfId="1" applyFont="1" applyFill="1" applyBorder="1" applyProtection="1">
      <protection hidden="1"/>
    </xf>
    <xf numFmtId="164" fontId="5" fillId="2" borderId="19" xfId="1" applyNumberFormat="1" applyFont="1" applyFill="1" applyBorder="1" applyProtection="1">
      <protection hidden="1"/>
    </xf>
    <xf numFmtId="49" fontId="5" fillId="2" borderId="17" xfId="0" applyNumberFormat="1" applyFont="1" applyFill="1" applyBorder="1" applyAlignment="1" applyProtection="1">
      <alignment wrapText="1"/>
      <protection hidden="1"/>
    </xf>
    <xf numFmtId="164" fontId="22" fillId="2" borderId="20" xfId="1" applyFont="1" applyFill="1" applyBorder="1" applyProtection="1">
      <protection hidden="1"/>
    </xf>
    <xf numFmtId="165" fontId="22" fillId="0" borderId="20" xfId="1" applyNumberFormat="1" applyFont="1" applyFill="1" applyBorder="1" applyProtection="1">
      <protection hidden="1"/>
    </xf>
    <xf numFmtId="164" fontId="22" fillId="6" borderId="20" xfId="1" applyFont="1" applyFill="1" applyBorder="1" applyProtection="1">
      <protection hidden="1"/>
    </xf>
    <xf numFmtId="0" fontId="5" fillId="2" borderId="0" xfId="0" applyFont="1" applyFill="1" applyBorder="1" applyProtection="1">
      <protection hidden="1"/>
    </xf>
    <xf numFmtId="49" fontId="5" fillId="2" borderId="25" xfId="0" applyNumberFormat="1" applyFont="1" applyFill="1" applyBorder="1" applyProtection="1">
      <protection hidden="1"/>
    </xf>
    <xf numFmtId="49" fontId="5" fillId="2" borderId="26" xfId="0" applyNumberFormat="1" applyFont="1" applyFill="1" applyBorder="1" applyAlignment="1" applyProtection="1">
      <alignment wrapText="1"/>
      <protection hidden="1"/>
    </xf>
    <xf numFmtId="165" fontId="23" fillId="0" borderId="27" xfId="1" applyNumberFormat="1" applyFont="1" applyFill="1" applyBorder="1" applyProtection="1">
      <protection hidden="1"/>
    </xf>
    <xf numFmtId="164" fontId="23" fillId="0" borderId="27" xfId="1" applyFont="1" applyFill="1" applyBorder="1" applyProtection="1">
      <protection hidden="1"/>
    </xf>
    <xf numFmtId="164" fontId="22" fillId="2" borderId="27" xfId="1" applyFont="1" applyFill="1" applyBorder="1" applyProtection="1">
      <protection hidden="1"/>
    </xf>
    <xf numFmtId="165" fontId="22" fillId="0" borderId="27" xfId="1" applyNumberFormat="1" applyFont="1" applyFill="1" applyBorder="1" applyProtection="1">
      <protection hidden="1"/>
    </xf>
    <xf numFmtId="164" fontId="22" fillId="6" borderId="27" xfId="1" applyFont="1" applyFill="1" applyBorder="1" applyProtection="1">
      <protection hidden="1"/>
    </xf>
    <xf numFmtId="0" fontId="15" fillId="2" borderId="11" xfId="0" applyFont="1" applyFill="1" applyBorder="1" applyAlignment="1" applyProtection="1">
      <protection hidden="1"/>
    </xf>
    <xf numFmtId="0" fontId="18" fillId="2" borderId="4" xfId="0" applyFont="1" applyFill="1" applyBorder="1" applyAlignment="1" applyProtection="1">
      <protection hidden="1"/>
    </xf>
    <xf numFmtId="0" fontId="18" fillId="2" borderId="0" xfId="0" applyFont="1" applyFill="1" applyBorder="1" applyAlignment="1" applyProtection="1">
      <protection hidden="1"/>
    </xf>
    <xf numFmtId="164" fontId="18" fillId="2" borderId="0" xfId="1" applyFont="1" applyFill="1" applyBorder="1" applyAlignment="1" applyProtection="1">
      <protection hidden="1"/>
    </xf>
    <xf numFmtId="0" fontId="18" fillId="2" borderId="0" xfId="0" applyFont="1" applyFill="1" applyBorder="1" applyAlignment="1" applyProtection="1">
      <alignment horizontal="left" wrapText="1"/>
      <protection hidden="1"/>
    </xf>
    <xf numFmtId="164" fontId="18" fillId="2" borderId="0" xfId="1" applyNumberFormat="1" applyFont="1" applyFill="1" applyBorder="1" applyAlignment="1" applyProtection="1">
      <alignment wrapText="1"/>
      <protection hidden="1"/>
    </xf>
    <xf numFmtId="164" fontId="18" fillId="2" borderId="0" xfId="1" applyFont="1" applyFill="1" applyBorder="1" applyAlignment="1" applyProtection="1">
      <alignment wrapText="1"/>
      <protection hidden="1"/>
    </xf>
    <xf numFmtId="165" fontId="18" fillId="2" borderId="0" xfId="1" applyNumberFormat="1" applyFont="1" applyFill="1" applyBorder="1" applyAlignment="1" applyProtection="1">
      <alignment wrapText="1"/>
      <protection hidden="1"/>
    </xf>
    <xf numFmtId="0" fontId="18" fillId="2" borderId="10" xfId="0" applyFont="1" applyFill="1" applyBorder="1" applyAlignment="1" applyProtection="1">
      <alignment wrapText="1"/>
      <protection hidden="1"/>
    </xf>
    <xf numFmtId="0" fontId="18" fillId="2" borderId="4" xfId="0" applyFont="1" applyFill="1" applyBorder="1" applyAlignment="1" applyProtection="1">
      <alignment horizontal="left"/>
      <protection hidden="1"/>
    </xf>
    <xf numFmtId="0" fontId="16" fillId="2" borderId="4" xfId="0" applyFont="1" applyFill="1" applyBorder="1" applyAlignment="1" applyProtection="1">
      <protection hidden="1"/>
    </xf>
    <xf numFmtId="0" fontId="24" fillId="2" borderId="4" xfId="0" applyFont="1" applyFill="1" applyBorder="1" applyAlignment="1" applyProtection="1">
      <protection hidden="1"/>
    </xf>
    <xf numFmtId="0" fontId="25" fillId="2" borderId="0" xfId="0" applyFont="1" applyFill="1" applyBorder="1" applyAlignment="1" applyProtection="1">
      <alignment wrapText="1"/>
      <protection hidden="1"/>
    </xf>
    <xf numFmtId="164" fontId="25" fillId="2" borderId="0" xfId="1" applyFont="1" applyFill="1" applyBorder="1" applyAlignment="1" applyProtection="1">
      <alignment wrapText="1"/>
      <protection hidden="1"/>
    </xf>
    <xf numFmtId="165" fontId="25" fillId="2" borderId="0" xfId="1" applyNumberFormat="1" applyFont="1" applyFill="1" applyBorder="1" applyAlignment="1" applyProtection="1">
      <alignment wrapText="1"/>
      <protection hidden="1"/>
    </xf>
    <xf numFmtId="164" fontId="25" fillId="2" borderId="0" xfId="1" applyNumberFormat="1" applyFont="1" applyFill="1" applyBorder="1" applyAlignment="1" applyProtection="1">
      <alignment wrapText="1"/>
      <protection hidden="1"/>
    </xf>
    <xf numFmtId="165" fontId="25" fillId="2" borderId="10" xfId="1" applyNumberFormat="1" applyFont="1" applyFill="1" applyBorder="1" applyAlignment="1" applyProtection="1">
      <alignment wrapText="1"/>
      <protection hidden="1"/>
    </xf>
    <xf numFmtId="0" fontId="25" fillId="2" borderId="0" xfId="0" applyFont="1" applyFill="1" applyBorder="1" applyProtection="1">
      <protection hidden="1"/>
    </xf>
    <xf numFmtId="0" fontId="26" fillId="2" borderId="4" xfId="0" applyFont="1" applyFill="1" applyBorder="1" applyAlignment="1" applyProtection="1">
      <protection hidden="1"/>
    </xf>
    <xf numFmtId="164" fontId="18" fillId="5" borderId="0" xfId="1" applyNumberFormat="1" applyFont="1" applyFill="1" applyBorder="1" applyAlignment="1" applyProtection="1">
      <alignment wrapText="1"/>
      <protection hidden="1"/>
    </xf>
    <xf numFmtId="165" fontId="18" fillId="5" borderId="0" xfId="1" applyNumberFormat="1" applyFont="1" applyFill="1" applyBorder="1" applyAlignment="1" applyProtection="1">
      <alignment wrapText="1"/>
      <protection hidden="1"/>
    </xf>
    <xf numFmtId="0" fontId="3" fillId="5" borderId="4" xfId="0" applyFont="1" applyFill="1" applyBorder="1" applyProtection="1">
      <protection hidden="1"/>
    </xf>
    <xf numFmtId="0" fontId="3" fillId="5" borderId="0" xfId="0" applyFont="1" applyFill="1" applyBorder="1" applyAlignment="1" applyProtection="1">
      <alignment wrapText="1"/>
      <protection hidden="1"/>
    </xf>
    <xf numFmtId="0" fontId="3" fillId="5" borderId="0" xfId="1" applyNumberFormat="1" applyFont="1" applyFill="1" applyBorder="1" applyAlignment="1" applyProtection="1">
      <alignment wrapText="1"/>
      <protection hidden="1"/>
    </xf>
    <xf numFmtId="164" fontId="3" fillId="5" borderId="0" xfId="1" applyFont="1" applyFill="1" applyBorder="1" applyAlignment="1" applyProtection="1">
      <alignment wrapText="1"/>
      <protection hidden="1"/>
    </xf>
    <xf numFmtId="165" fontId="3" fillId="5" borderId="0" xfId="1" applyNumberFormat="1" applyFont="1" applyFill="1" applyBorder="1" applyAlignment="1" applyProtection="1">
      <alignment wrapText="1"/>
      <protection hidden="1"/>
    </xf>
    <xf numFmtId="164" fontId="3" fillId="5" borderId="0" xfId="1" applyNumberFormat="1" applyFont="1" applyFill="1" applyBorder="1" applyAlignment="1" applyProtection="1">
      <alignment wrapText="1"/>
      <protection hidden="1"/>
    </xf>
    <xf numFmtId="165" fontId="3" fillId="5" borderId="10" xfId="1" applyNumberFormat="1" applyFont="1" applyFill="1" applyBorder="1" applyAlignment="1" applyProtection="1">
      <alignment wrapText="1"/>
      <protection hidden="1"/>
    </xf>
    <xf numFmtId="164" fontId="5" fillId="2" borderId="0" xfId="1" applyFont="1" applyFill="1" applyBorder="1" applyAlignment="1" applyProtection="1">
      <alignment wrapText="1"/>
      <protection hidden="1"/>
    </xf>
    <xf numFmtId="165" fontId="5" fillId="2" borderId="0" xfId="1" applyNumberFormat="1" applyFont="1" applyFill="1" applyBorder="1" applyAlignment="1" applyProtection="1">
      <alignment wrapText="1"/>
      <protection hidden="1"/>
    </xf>
    <xf numFmtId="0" fontId="3" fillId="2" borderId="0" xfId="0" applyNumberFormat="1" applyFont="1" applyFill="1" applyBorder="1" applyProtection="1">
      <protection hidden="1"/>
    </xf>
    <xf numFmtId="164" fontId="11" fillId="2" borderId="0" xfId="1" applyFont="1" applyFill="1" applyBorder="1" applyProtection="1">
      <protection hidden="1"/>
    </xf>
    <xf numFmtId="168" fontId="11" fillId="2" borderId="0" xfId="0" applyNumberFormat="1" applyFont="1" applyFill="1" applyBorder="1" applyProtection="1">
      <protection hidden="1"/>
    </xf>
    <xf numFmtId="165" fontId="11" fillId="2" borderId="0" xfId="1" applyNumberFormat="1" applyFont="1" applyFill="1" applyBorder="1" applyProtection="1">
      <protection hidden="1"/>
    </xf>
    <xf numFmtId="0" fontId="11" fillId="2" borderId="0" xfId="0" applyFont="1" applyFill="1" applyBorder="1" applyProtection="1">
      <protection hidden="1"/>
    </xf>
    <xf numFmtId="2" fontId="11" fillId="2" borderId="0" xfId="0" applyNumberFormat="1" applyFont="1" applyFill="1" applyBorder="1" applyProtection="1">
      <protection hidden="1"/>
    </xf>
    <xf numFmtId="0" fontId="6" fillId="3" borderId="5" xfId="0" applyFont="1" applyFill="1" applyBorder="1" applyAlignment="1" applyProtection="1">
      <alignment horizontal="center" wrapText="1"/>
      <protection hidden="1"/>
    </xf>
    <xf numFmtId="0" fontId="5" fillId="5" borderId="1" xfId="0" applyFont="1" applyFill="1" applyBorder="1" applyAlignment="1" applyProtection="1">
      <alignment horizontal="center" wrapText="1"/>
      <protection hidden="1"/>
    </xf>
    <xf numFmtId="164" fontId="5" fillId="5" borderId="1" xfId="1" applyNumberFormat="1" applyFont="1" applyFill="1" applyBorder="1" applyAlignment="1" applyProtection="1">
      <alignment horizontal="center" wrapText="1"/>
      <protection hidden="1"/>
    </xf>
    <xf numFmtId="164" fontId="5" fillId="4" borderId="1" xfId="1" applyNumberFormat="1" applyFont="1" applyFill="1" applyBorder="1" applyAlignment="1" applyProtection="1">
      <alignment wrapText="1"/>
      <protection hidden="1"/>
    </xf>
    <xf numFmtId="0" fontId="7" fillId="5" borderId="28" xfId="1" applyNumberFormat="1" applyFont="1" applyFill="1" applyBorder="1" applyAlignment="1" applyProtection="1">
      <alignment horizontal="center" wrapText="1"/>
      <protection hidden="1"/>
    </xf>
    <xf numFmtId="164" fontId="7" fillId="5" borderId="28" xfId="1" applyFont="1" applyFill="1" applyBorder="1" applyAlignment="1" applyProtection="1">
      <alignment horizontal="center" wrapText="1"/>
      <protection hidden="1"/>
    </xf>
    <xf numFmtId="165" fontId="7" fillId="5" borderId="28" xfId="1" applyNumberFormat="1" applyFont="1" applyFill="1" applyBorder="1" applyAlignment="1" applyProtection="1">
      <alignment horizontal="center" wrapText="1"/>
      <protection hidden="1"/>
    </xf>
    <xf numFmtId="164" fontId="7" fillId="5" borderId="28" xfId="1" applyNumberFormat="1" applyFont="1" applyFill="1" applyBorder="1" applyAlignment="1" applyProtection="1">
      <alignment horizontal="center" wrapText="1"/>
      <protection hidden="1"/>
    </xf>
    <xf numFmtId="164" fontId="27" fillId="0" borderId="20" xfId="1" applyFont="1" applyFill="1" applyBorder="1" applyProtection="1">
      <protection hidden="1"/>
    </xf>
    <xf numFmtId="164" fontId="27" fillId="2" borderId="20" xfId="1" applyFont="1" applyFill="1" applyBorder="1" applyProtection="1">
      <protection hidden="1"/>
    </xf>
    <xf numFmtId="165" fontId="22" fillId="2" borderId="20" xfId="1" applyNumberFormat="1" applyFont="1" applyFill="1" applyBorder="1" applyProtection="1">
      <protection hidden="1"/>
    </xf>
    <xf numFmtId="0" fontId="28" fillId="2" borderId="0" xfId="0" applyFont="1" applyFill="1" applyBorder="1" applyProtection="1">
      <protection hidden="1"/>
    </xf>
    <xf numFmtId="164" fontId="29" fillId="2" borderId="20" xfId="1" applyFont="1" applyFill="1" applyBorder="1" applyProtection="1">
      <protection hidden="1"/>
    </xf>
    <xf numFmtId="0" fontId="19" fillId="0" borderId="0" xfId="0" applyFont="1" applyFill="1" applyProtection="1">
      <protection hidden="1"/>
    </xf>
    <xf numFmtId="165" fontId="20" fillId="7" borderId="1" xfId="1" applyNumberFormat="1" applyFont="1" applyFill="1" applyBorder="1" applyAlignment="1" applyProtection="1">
      <alignment horizontal="center"/>
      <protection hidden="1"/>
    </xf>
    <xf numFmtId="165" fontId="20" fillId="7" borderId="1" xfId="1" applyNumberFormat="1" applyFont="1" applyFill="1" applyBorder="1" applyProtection="1">
      <protection hidden="1"/>
    </xf>
    <xf numFmtId="165" fontId="20" fillId="7" borderId="1" xfId="1" applyNumberFormat="1" applyFont="1" applyFill="1" applyBorder="1" applyAlignment="1" applyProtection="1">
      <alignment horizontal="center" wrapText="1"/>
      <protection hidden="1"/>
    </xf>
    <xf numFmtId="0" fontId="20" fillId="0" borderId="0" xfId="0" applyFont="1" applyFill="1" applyProtection="1">
      <protection hidden="1"/>
    </xf>
    <xf numFmtId="165" fontId="20" fillId="0" borderId="1" xfId="1" applyNumberFormat="1" applyFont="1" applyFill="1" applyBorder="1" applyAlignment="1" applyProtection="1">
      <alignment horizontal="center"/>
      <protection hidden="1"/>
    </xf>
    <xf numFmtId="165" fontId="20" fillId="0" borderId="1" xfId="1" applyNumberFormat="1" applyFont="1" applyFill="1" applyBorder="1" applyProtection="1">
      <protection hidden="1"/>
    </xf>
    <xf numFmtId="165" fontId="20" fillId="0" borderId="1" xfId="1" applyNumberFormat="1" applyFont="1" applyFill="1" applyBorder="1" applyAlignment="1" applyProtection="1">
      <alignment horizontal="center" wrapText="1"/>
      <protection hidden="1"/>
    </xf>
    <xf numFmtId="165" fontId="21" fillId="7" borderId="1" xfId="1" applyNumberFormat="1" applyFont="1" applyFill="1" applyBorder="1" applyProtection="1">
      <protection hidden="1"/>
    </xf>
    <xf numFmtId="166" fontId="21" fillId="7" borderId="1" xfId="1" applyNumberFormat="1" applyFont="1" applyFill="1" applyBorder="1" applyAlignment="1" applyProtection="1">
      <alignment wrapText="1"/>
      <protection hidden="1"/>
    </xf>
    <xf numFmtId="167" fontId="21" fillId="7" borderId="1" xfId="1" applyNumberFormat="1" applyFont="1" applyFill="1" applyBorder="1" applyAlignment="1" applyProtection="1">
      <alignment wrapText="1"/>
      <protection hidden="1"/>
    </xf>
    <xf numFmtId="165" fontId="21" fillId="0" borderId="1" xfId="1" applyNumberFormat="1" applyFont="1" applyFill="1" applyBorder="1" applyProtection="1">
      <protection hidden="1"/>
    </xf>
    <xf numFmtId="166" fontId="20" fillId="7" borderId="1" xfId="1" applyNumberFormat="1" applyFont="1" applyFill="1" applyBorder="1" applyAlignment="1" applyProtection="1">
      <alignment horizontal="center" wrapText="1"/>
      <protection hidden="1"/>
    </xf>
    <xf numFmtId="167" fontId="20" fillId="7" borderId="1" xfId="1" applyNumberFormat="1" applyFont="1" applyFill="1" applyBorder="1" applyAlignment="1" applyProtection="1">
      <alignment horizontal="center" wrapText="1"/>
      <protection hidden="1"/>
    </xf>
    <xf numFmtId="166" fontId="20" fillId="0" borderId="1" xfId="1" applyNumberFormat="1" applyFont="1" applyFill="1" applyBorder="1" applyAlignment="1" applyProtection="1">
      <alignment horizontal="center" wrapText="1"/>
      <protection hidden="1"/>
    </xf>
    <xf numFmtId="167" fontId="20" fillId="0" borderId="1" xfId="1" applyNumberFormat="1" applyFont="1" applyFill="1" applyBorder="1" applyAlignment="1" applyProtection="1">
      <alignment horizontal="center" wrapText="1"/>
      <protection hidden="1"/>
    </xf>
    <xf numFmtId="0" fontId="19" fillId="0" borderId="0" xfId="0" applyFont="1" applyFill="1" applyAlignment="1" applyProtection="1">
      <alignment horizontal="center"/>
      <protection hidden="1"/>
    </xf>
    <xf numFmtId="0" fontId="20" fillId="0" borderId="0" xfId="0" applyFont="1" applyFill="1" applyAlignment="1" applyProtection="1">
      <alignment horizontal="center"/>
      <protection hidden="1"/>
    </xf>
    <xf numFmtId="165" fontId="20" fillId="0" borderId="0" xfId="1" applyNumberFormat="1" applyFont="1" applyFill="1" applyAlignment="1" applyProtection="1">
      <alignment horizontal="center"/>
      <protection hidden="1"/>
    </xf>
    <xf numFmtId="166" fontId="20" fillId="0" borderId="0" xfId="1" applyNumberFormat="1" applyFont="1" applyFill="1" applyAlignment="1" applyProtection="1">
      <alignment horizontal="center" wrapText="1"/>
      <protection hidden="1"/>
    </xf>
    <xf numFmtId="167" fontId="20" fillId="0" borderId="0" xfId="1" applyNumberFormat="1" applyFont="1" applyFill="1" applyAlignment="1" applyProtection="1">
      <alignment horizontal="center" wrapText="1"/>
      <protection hidden="1"/>
    </xf>
    <xf numFmtId="0" fontId="30" fillId="8" borderId="1" xfId="0" applyFont="1" applyFill="1" applyBorder="1" applyProtection="1">
      <protection hidden="1"/>
    </xf>
    <xf numFmtId="0" fontId="30" fillId="8" borderId="1" xfId="0" applyFont="1" applyFill="1" applyBorder="1" applyAlignment="1" applyProtection="1">
      <alignment horizontal="center"/>
      <protection hidden="1"/>
    </xf>
    <xf numFmtId="0" fontId="30" fillId="8" borderId="1" xfId="0" quotePrefix="1" applyFont="1" applyFill="1" applyBorder="1" applyAlignment="1" applyProtection="1">
      <alignment horizontal="center"/>
      <protection hidden="1"/>
    </xf>
    <xf numFmtId="0" fontId="30" fillId="8" borderId="1" xfId="0" applyFont="1" applyFill="1" applyBorder="1" applyAlignment="1" applyProtection="1">
      <alignment horizontal="center" wrapText="1"/>
      <protection hidden="1"/>
    </xf>
    <xf numFmtId="165" fontId="30" fillId="8" borderId="1" xfId="1" applyNumberFormat="1" applyFont="1" applyFill="1" applyBorder="1" applyAlignment="1" applyProtection="1">
      <alignment horizontal="center"/>
      <protection hidden="1"/>
    </xf>
    <xf numFmtId="166" fontId="30" fillId="8" borderId="1" xfId="1" applyNumberFormat="1" applyFont="1" applyFill="1" applyBorder="1" applyAlignment="1" applyProtection="1">
      <alignment horizontal="center" wrapText="1"/>
      <protection hidden="1"/>
    </xf>
    <xf numFmtId="167" fontId="30" fillId="8" borderId="1" xfId="1" applyNumberFormat="1" applyFont="1" applyFill="1" applyBorder="1" applyAlignment="1" applyProtection="1">
      <alignment horizontal="center" wrapText="1"/>
      <protection hidden="1"/>
    </xf>
    <xf numFmtId="0" fontId="30" fillId="8" borderId="1" xfId="0" applyFont="1" applyFill="1" applyBorder="1" applyAlignment="1" applyProtection="1">
      <alignment wrapText="1"/>
      <protection hidden="1"/>
    </xf>
    <xf numFmtId="0" fontId="30" fillId="8" borderId="1" xfId="0" quotePrefix="1" applyFont="1" applyFill="1" applyBorder="1" applyAlignment="1" applyProtection="1">
      <alignment horizontal="center" wrapText="1"/>
      <protection hidden="1"/>
    </xf>
    <xf numFmtId="165" fontId="30" fillId="8" borderId="1" xfId="1" applyNumberFormat="1" applyFont="1" applyFill="1" applyBorder="1" applyAlignment="1" applyProtection="1">
      <alignment horizontal="center" wrapText="1"/>
      <protection hidden="1"/>
    </xf>
    <xf numFmtId="0" fontId="19" fillId="0" borderId="0" xfId="0" applyFont="1" applyFill="1" applyAlignment="1" applyProtection="1">
      <alignment wrapText="1"/>
      <protection hidden="1"/>
    </xf>
    <xf numFmtId="0" fontId="19" fillId="7" borderId="1" xfId="0" applyFont="1" applyFill="1" applyBorder="1" applyProtection="1">
      <protection hidden="1"/>
    </xf>
    <xf numFmtId="0" fontId="19" fillId="7" borderId="1" xfId="0" applyFont="1" applyFill="1" applyBorder="1" applyAlignment="1" applyProtection="1">
      <alignment horizontal="center"/>
      <protection hidden="1"/>
    </xf>
    <xf numFmtId="0" fontId="19" fillId="0" borderId="1" xfId="0" applyFont="1" applyFill="1" applyBorder="1" applyProtection="1">
      <protection hidden="1"/>
    </xf>
    <xf numFmtId="0" fontId="19" fillId="0" borderId="1" xfId="0" applyFont="1" applyFill="1" applyBorder="1" applyAlignment="1" applyProtection="1">
      <alignment horizontal="center"/>
      <protection hidden="1"/>
    </xf>
    <xf numFmtId="0" fontId="19" fillId="7" borderId="1" xfId="0" applyFont="1" applyFill="1" applyBorder="1" applyAlignment="1" applyProtection="1">
      <alignment wrapText="1"/>
      <protection hidden="1"/>
    </xf>
    <xf numFmtId="165" fontId="20" fillId="9" borderId="1" xfId="1" applyNumberFormat="1" applyFont="1" applyFill="1" applyBorder="1" applyAlignment="1" applyProtection="1">
      <alignment horizontal="center"/>
      <protection hidden="1"/>
    </xf>
    <xf numFmtId="0" fontId="19" fillId="0" borderId="1" xfId="0" applyFont="1" applyFill="1" applyBorder="1" applyAlignment="1" applyProtection="1">
      <alignment wrapText="1"/>
      <protection hidden="1"/>
    </xf>
    <xf numFmtId="0" fontId="20" fillId="7" borderId="1" xfId="0" applyFont="1" applyFill="1" applyBorder="1" applyAlignment="1" applyProtection="1">
      <alignment horizontal="center"/>
      <protection hidden="1"/>
    </xf>
    <xf numFmtId="0" fontId="20" fillId="7" borderId="1" xfId="0" applyFont="1" applyFill="1" applyBorder="1" applyProtection="1">
      <protection hidden="1"/>
    </xf>
    <xf numFmtId="0" fontId="20" fillId="0" borderId="1" xfId="0" applyFont="1" applyFill="1" applyBorder="1" applyAlignment="1" applyProtection="1">
      <alignment horizontal="center"/>
      <protection hidden="1"/>
    </xf>
    <xf numFmtId="0" fontId="20" fillId="0" borderId="1" xfId="0" applyFont="1" applyFill="1" applyBorder="1" applyProtection="1">
      <protection hidden="1"/>
    </xf>
    <xf numFmtId="166" fontId="30" fillId="10" borderId="1" xfId="1" applyNumberFormat="1" applyFont="1" applyFill="1" applyBorder="1" applyAlignment="1" applyProtection="1">
      <alignment wrapText="1"/>
      <protection hidden="1"/>
    </xf>
    <xf numFmtId="167" fontId="30" fillId="10" borderId="1" xfId="1" applyNumberFormat="1" applyFont="1" applyFill="1" applyBorder="1" applyAlignment="1" applyProtection="1">
      <alignment wrapText="1"/>
      <protection hidden="1"/>
    </xf>
    <xf numFmtId="0" fontId="19" fillId="8" borderId="1" xfId="0" applyFont="1" applyFill="1" applyBorder="1" applyProtection="1">
      <protection hidden="1"/>
    </xf>
    <xf numFmtId="0" fontId="19" fillId="8" borderId="1" xfId="0" applyFont="1" applyFill="1" applyBorder="1" applyAlignment="1" applyProtection="1">
      <alignment horizontal="center"/>
      <protection hidden="1"/>
    </xf>
    <xf numFmtId="0" fontId="20" fillId="8" borderId="1" xfId="0" applyFont="1" applyFill="1" applyBorder="1" applyAlignment="1" applyProtection="1">
      <alignment horizontal="center"/>
      <protection hidden="1"/>
    </xf>
    <xf numFmtId="0" fontId="20" fillId="8" borderId="1" xfId="0" applyFont="1" applyFill="1" applyBorder="1" applyProtection="1">
      <protection hidden="1"/>
    </xf>
    <xf numFmtId="165" fontId="21" fillId="8" borderId="1" xfId="1" applyNumberFormat="1" applyFont="1" applyFill="1" applyBorder="1" applyProtection="1">
      <protection hidden="1"/>
    </xf>
    <xf numFmtId="166" fontId="21" fillId="8" borderId="1" xfId="1" applyNumberFormat="1" applyFont="1" applyFill="1" applyBorder="1" applyAlignment="1" applyProtection="1">
      <alignment wrapText="1"/>
      <protection hidden="1"/>
    </xf>
    <xf numFmtId="167" fontId="21" fillId="8" borderId="1" xfId="1" applyNumberFormat="1" applyFont="1" applyFill="1" applyBorder="1" applyAlignment="1" applyProtection="1">
      <alignment wrapText="1"/>
      <protection hidden="1"/>
    </xf>
    <xf numFmtId="0" fontId="19" fillId="8" borderId="0" xfId="0" applyFont="1" applyFill="1" applyProtection="1">
      <protection hidden="1"/>
    </xf>
    <xf numFmtId="0" fontId="19" fillId="8" borderId="0" xfId="0" applyFont="1" applyFill="1" applyAlignment="1" applyProtection="1">
      <alignment horizontal="center"/>
      <protection hidden="1"/>
    </xf>
    <xf numFmtId="0" fontId="20" fillId="8" borderId="0" xfId="0" applyFont="1" applyFill="1" applyAlignment="1" applyProtection="1">
      <alignment horizontal="center"/>
      <protection hidden="1"/>
    </xf>
    <xf numFmtId="0" fontId="20" fillId="8" borderId="0" xfId="0" applyFont="1" applyFill="1" applyProtection="1">
      <protection hidden="1"/>
    </xf>
    <xf numFmtId="165" fontId="20" fillId="8" borderId="0" xfId="1" applyNumberFormat="1" applyFont="1" applyFill="1" applyAlignment="1" applyProtection="1">
      <alignment horizontal="center"/>
      <protection hidden="1"/>
    </xf>
    <xf numFmtId="166" fontId="20" fillId="8" borderId="0" xfId="1" applyNumberFormat="1" applyFont="1" applyFill="1" applyAlignment="1" applyProtection="1">
      <alignment horizontal="center" wrapText="1"/>
      <protection hidden="1"/>
    </xf>
    <xf numFmtId="167" fontId="20" fillId="8" borderId="0" xfId="1" applyNumberFormat="1" applyFont="1" applyFill="1" applyAlignment="1" applyProtection="1">
      <alignment horizontal="center" wrapText="1"/>
      <protection hidden="1"/>
    </xf>
    <xf numFmtId="0" fontId="18" fillId="0" borderId="4" xfId="0" applyFont="1" applyFill="1" applyBorder="1" applyAlignment="1" applyProtection="1">
      <protection hidden="1"/>
    </xf>
    <xf numFmtId="0" fontId="33" fillId="2" borderId="4" xfId="0" applyFont="1" applyFill="1" applyBorder="1" applyAlignment="1" applyProtection="1">
      <protection hidden="1"/>
    </xf>
    <xf numFmtId="0" fontId="6" fillId="0" borderId="14" xfId="0" applyFont="1" applyFill="1" applyBorder="1" applyAlignment="1" applyProtection="1">
      <alignment horizontal="center"/>
      <protection hidden="1"/>
    </xf>
    <xf numFmtId="0" fontId="6" fillId="0" borderId="5" xfId="0" applyFont="1" applyFill="1" applyBorder="1" applyAlignment="1" applyProtection="1">
      <alignment horizontal="center"/>
      <protection hidden="1"/>
    </xf>
    <xf numFmtId="0" fontId="6" fillId="0" borderId="15" xfId="0" applyFont="1" applyFill="1" applyBorder="1" applyAlignment="1" applyProtection="1">
      <alignment horizontal="center"/>
      <protection hidden="1"/>
    </xf>
    <xf numFmtId="0" fontId="6" fillId="2" borderId="14" xfId="0" applyFont="1" applyFill="1" applyBorder="1" applyAlignment="1" applyProtection="1">
      <alignment horizontal="center"/>
      <protection hidden="1"/>
    </xf>
    <xf numFmtId="0" fontId="6" fillId="2" borderId="5" xfId="0" applyFont="1" applyFill="1" applyBorder="1" applyAlignment="1" applyProtection="1">
      <alignment horizontal="center"/>
      <protection hidden="1"/>
    </xf>
    <xf numFmtId="164" fontId="6" fillId="2" borderId="14" xfId="1" applyFont="1" applyFill="1" applyBorder="1" applyAlignment="1" applyProtection="1">
      <alignment horizontal="center"/>
      <protection hidden="1"/>
    </xf>
    <xf numFmtId="164" fontId="6" fillId="2" borderId="5" xfId="1" applyFont="1" applyFill="1" applyBorder="1" applyAlignment="1" applyProtection="1">
      <alignment horizontal="center"/>
      <protection hidden="1"/>
    </xf>
    <xf numFmtId="164" fontId="6" fillId="2" borderId="15" xfId="1" applyFont="1" applyFill="1" applyBorder="1" applyAlignment="1" applyProtection="1">
      <alignment horizontal="center"/>
      <protection hidden="1"/>
    </xf>
    <xf numFmtId="0" fontId="6" fillId="0" borderId="2" xfId="0" applyFont="1" applyFill="1" applyBorder="1" applyAlignment="1" applyProtection="1">
      <alignment horizontal="center"/>
      <protection hidden="1"/>
    </xf>
    <xf numFmtId="0" fontId="6" fillId="0" borderId="3" xfId="0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center"/>
      <protection hidden="1"/>
    </xf>
  </cellXfs>
  <cellStyles count="4">
    <cellStyle name="Comma" xfId="1" builtinId="3"/>
    <cellStyle name="Normal" xfId="0" builtinId="0"/>
    <cellStyle name="Normal 2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313272</xdr:colOff>
      <xdr:row>4</xdr:row>
      <xdr:rowOff>50796</xdr:rowOff>
    </xdr:from>
    <xdr:to>
      <xdr:col>1</xdr:col>
      <xdr:colOff>4038605</xdr:colOff>
      <xdr:row>4</xdr:row>
      <xdr:rowOff>922971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872" y="721356"/>
          <a:ext cx="3725333" cy="8721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ewald/Local%20Settings/Temporary%20Internet%20Files/Content.IE5/TFZJTDCA/PSYCHIATRY%20CMS%20MODEL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e Items"/>
      <sheetName val="Labour"/>
      <sheetName val="Standard Equipment"/>
      <sheetName val="Special Equipment"/>
      <sheetName val="Overheads"/>
      <sheetName val="Responsibility Values"/>
      <sheetName val="Parameters"/>
      <sheetName val="Surve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0">
          <cell r="C20">
            <v>0.14000000000000001</v>
          </cell>
        </row>
        <row r="38">
          <cell r="C38">
            <v>5.7141124834168489</v>
          </cell>
        </row>
        <row r="45">
          <cell r="C45">
            <v>9.1992054483541423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119"/>
  <sheetViews>
    <sheetView tabSelected="1" zoomScale="80" zoomScaleNormal="80" workbookViewId="0">
      <pane xSplit="3" ySplit="7" topLeftCell="AF8" activePane="bottomRight" state="frozen"/>
      <selection pane="topRight" activeCell="D1" sqref="D1"/>
      <selection pane="bottomLeft" activeCell="A8" sqref="A8"/>
      <selection pane="bottomRight" activeCell="B19" sqref="B19"/>
    </sheetView>
  </sheetViews>
  <sheetFormatPr defaultColWidth="9.140625" defaultRowHeight="12.75" x14ac:dyDescent="0.2"/>
  <cols>
    <col min="1" max="1" width="8.85546875" style="110" bestFit="1" customWidth="1"/>
    <col min="2" max="2" width="65.42578125" style="111" bestFit="1" customWidth="1"/>
    <col min="3" max="3" width="11.7109375" style="4" bestFit="1" customWidth="1"/>
    <col min="4" max="4" width="10.28515625" style="8" bestFit="1" customWidth="1"/>
    <col min="5" max="5" width="10.7109375" style="9" bestFit="1" customWidth="1"/>
    <col min="6" max="6" width="10.7109375" style="8" customWidth="1"/>
    <col min="7" max="7" width="10.7109375" style="9" customWidth="1"/>
    <col min="8" max="8" width="10.7109375" style="8" customWidth="1"/>
    <col min="9" max="9" width="10.7109375" style="9" customWidth="1"/>
    <col min="10" max="12" width="11.28515625" style="9" customWidth="1"/>
    <col min="13" max="14" width="14.42578125" style="9" bestFit="1" customWidth="1"/>
    <col min="15" max="16" width="11.28515625" style="9" customWidth="1"/>
    <col min="17" max="17" width="10" style="10" customWidth="1"/>
    <col min="18" max="18" width="7.7109375" style="11" customWidth="1"/>
    <col min="19" max="20" width="11.28515625" style="9" customWidth="1"/>
    <col min="21" max="21" width="10" style="10" customWidth="1"/>
    <col min="22" max="22" width="9" style="11" customWidth="1"/>
    <col min="23" max="23" width="10" style="10" customWidth="1"/>
    <col min="24" max="24" width="9.28515625" style="11" customWidth="1"/>
    <col min="25" max="26" width="9.28515625" style="4" customWidth="1"/>
    <col min="27" max="27" width="9.85546875" style="4" customWidth="1"/>
    <col min="28" max="29" width="9.28515625" style="4" customWidth="1"/>
    <col min="30" max="30" width="10.5703125" style="4" bestFit="1" customWidth="1"/>
    <col min="31" max="31" width="10" style="8" customWidth="1"/>
    <col min="32" max="32" width="10.28515625" style="8" customWidth="1"/>
    <col min="33" max="35" width="12" style="8" customWidth="1"/>
    <col min="36" max="36" width="11.42578125" style="8" customWidth="1"/>
    <col min="37" max="37" width="10.5703125" style="9" customWidth="1"/>
    <col min="38" max="38" width="10.85546875" style="8" customWidth="1"/>
    <col min="39" max="39" width="7.7109375" style="9" customWidth="1"/>
    <col min="40" max="40" width="10" style="8" customWidth="1"/>
    <col min="41" max="41" width="10.28515625" style="8" customWidth="1"/>
    <col min="42" max="42" width="12" style="8" customWidth="1"/>
    <col min="43" max="43" width="10" style="8" customWidth="1"/>
    <col min="44" max="44" width="10.28515625" style="8" customWidth="1"/>
    <col min="45" max="46" width="12" style="8" customWidth="1"/>
    <col min="47" max="47" width="10" style="8" customWidth="1"/>
    <col min="48" max="48" width="10.28515625" style="8" customWidth="1"/>
    <col min="49" max="49" width="10" style="8" customWidth="1"/>
    <col min="50" max="50" width="10.28515625" style="8" customWidth="1"/>
    <col min="51" max="52" width="11.28515625" style="9" customWidth="1"/>
    <col min="53" max="16384" width="9.140625" style="4"/>
  </cols>
  <sheetData>
    <row r="1" spans="1:52" ht="23.25" x14ac:dyDescent="0.35">
      <c r="A1" s="1" t="s">
        <v>182</v>
      </c>
      <c r="B1" s="2"/>
      <c r="C1" s="2"/>
      <c r="D1" s="2"/>
      <c r="E1" s="2"/>
      <c r="F1" s="112"/>
      <c r="G1" s="2"/>
      <c r="H1" s="11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3"/>
    </row>
    <row r="2" spans="1:52" x14ac:dyDescent="0.2">
      <c r="A2" s="5"/>
      <c r="B2" s="6"/>
      <c r="C2" s="7"/>
      <c r="AZ2" s="139"/>
    </row>
    <row r="3" spans="1:52" ht="15.75" x14ac:dyDescent="0.25">
      <c r="A3" s="130" t="s">
        <v>137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2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2"/>
    </row>
    <row r="4" spans="1:52" ht="15.75" x14ac:dyDescent="0.25">
      <c r="A4" s="137"/>
      <c r="B4" s="138"/>
      <c r="C4" s="193"/>
      <c r="D4" s="267" t="s">
        <v>145</v>
      </c>
      <c r="E4" s="269"/>
      <c r="F4" s="275" t="s">
        <v>146</v>
      </c>
      <c r="G4" s="276"/>
      <c r="H4" s="276"/>
      <c r="I4" s="276"/>
      <c r="J4" s="276"/>
      <c r="K4" s="276"/>
      <c r="L4" s="276"/>
      <c r="M4" s="276"/>
      <c r="N4" s="276"/>
      <c r="O4" s="276"/>
      <c r="P4" s="277"/>
      <c r="Q4" s="267" t="s">
        <v>117</v>
      </c>
      <c r="R4" s="268"/>
      <c r="S4" s="268"/>
      <c r="T4" s="269"/>
      <c r="U4" s="267" t="s">
        <v>118</v>
      </c>
      <c r="V4" s="268"/>
      <c r="W4" s="268"/>
      <c r="X4" s="268"/>
      <c r="Y4" s="268"/>
      <c r="Z4" s="268"/>
      <c r="AA4" s="268"/>
      <c r="AB4" s="268"/>
      <c r="AC4" s="268"/>
      <c r="AD4" s="269"/>
      <c r="AE4" s="267" t="s">
        <v>120</v>
      </c>
      <c r="AF4" s="268"/>
      <c r="AG4" s="268"/>
      <c r="AH4" s="268"/>
      <c r="AI4" s="269"/>
      <c r="AJ4" s="267" t="s">
        <v>128</v>
      </c>
      <c r="AK4" s="268"/>
      <c r="AL4" s="268"/>
      <c r="AM4" s="269"/>
      <c r="AN4" s="267" t="s">
        <v>129</v>
      </c>
      <c r="AO4" s="268"/>
      <c r="AP4" s="269"/>
      <c r="AQ4" s="270" t="s">
        <v>147</v>
      </c>
      <c r="AR4" s="271"/>
      <c r="AS4" s="271"/>
      <c r="AT4" s="271"/>
      <c r="AU4" s="272" t="s">
        <v>148</v>
      </c>
      <c r="AV4" s="273"/>
      <c r="AW4" s="273"/>
      <c r="AX4" s="273"/>
      <c r="AY4" s="273"/>
      <c r="AZ4" s="274"/>
    </row>
    <row r="5" spans="1:52" ht="84" customHeight="1" x14ac:dyDescent="0.2">
      <c r="A5" s="12" t="s">
        <v>0</v>
      </c>
      <c r="B5" s="13" t="s">
        <v>1</v>
      </c>
      <c r="C5" s="135" t="s">
        <v>2</v>
      </c>
      <c r="D5" s="14" t="s">
        <v>149</v>
      </c>
      <c r="E5" s="15" t="s">
        <v>150</v>
      </c>
      <c r="F5" s="14" t="s">
        <v>151</v>
      </c>
      <c r="G5" s="14" t="s">
        <v>152</v>
      </c>
      <c r="H5" s="14" t="s">
        <v>153</v>
      </c>
      <c r="I5" s="14" t="s">
        <v>154</v>
      </c>
      <c r="J5" s="15" t="s">
        <v>156</v>
      </c>
      <c r="K5" s="15" t="s">
        <v>156</v>
      </c>
      <c r="L5" s="15" t="s">
        <v>156</v>
      </c>
      <c r="M5" s="15" t="s">
        <v>156</v>
      </c>
      <c r="N5" s="15" t="s">
        <v>156</v>
      </c>
      <c r="O5" s="15" t="s">
        <v>156</v>
      </c>
      <c r="P5" s="15" t="s">
        <v>156</v>
      </c>
      <c r="Q5" s="14" t="s">
        <v>155</v>
      </c>
      <c r="R5" s="15" t="s">
        <v>150</v>
      </c>
      <c r="S5" s="15" t="s">
        <v>156</v>
      </c>
      <c r="T5" s="15" t="s">
        <v>156</v>
      </c>
      <c r="U5" s="14" t="s">
        <v>151</v>
      </c>
      <c r="V5" s="15" t="s">
        <v>152</v>
      </c>
      <c r="W5" s="14" t="s">
        <v>153</v>
      </c>
      <c r="X5" s="14" t="s">
        <v>154</v>
      </c>
      <c r="Y5" s="194" t="s">
        <v>157</v>
      </c>
      <c r="Z5" s="194" t="s">
        <v>158</v>
      </c>
      <c r="AA5" s="194" t="s">
        <v>159</v>
      </c>
      <c r="AB5" s="194" t="s">
        <v>160</v>
      </c>
      <c r="AC5" s="194" t="s">
        <v>161</v>
      </c>
      <c r="AD5" s="194" t="s">
        <v>162</v>
      </c>
      <c r="AE5" s="14" t="s">
        <v>163</v>
      </c>
      <c r="AF5" s="14" t="s">
        <v>150</v>
      </c>
      <c r="AG5" s="14" t="s">
        <v>156</v>
      </c>
      <c r="AH5" s="14" t="s">
        <v>156</v>
      </c>
      <c r="AI5" s="14" t="s">
        <v>156</v>
      </c>
      <c r="AJ5" s="14" t="s">
        <v>164</v>
      </c>
      <c r="AK5" s="14" t="s">
        <v>165</v>
      </c>
      <c r="AL5" s="14" t="s">
        <v>166</v>
      </c>
      <c r="AM5" s="14" t="s">
        <v>167</v>
      </c>
      <c r="AN5" s="195" t="s">
        <v>168</v>
      </c>
      <c r="AO5" s="15" t="s">
        <v>150</v>
      </c>
      <c r="AP5" s="15" t="s">
        <v>156</v>
      </c>
      <c r="AQ5" s="14" t="s">
        <v>168</v>
      </c>
      <c r="AR5" s="15" t="s">
        <v>150</v>
      </c>
      <c r="AS5" s="14" t="s">
        <v>169</v>
      </c>
      <c r="AT5" s="14" t="s">
        <v>169</v>
      </c>
      <c r="AU5" s="14" t="s">
        <v>170</v>
      </c>
      <c r="AV5" s="14" t="s">
        <v>171</v>
      </c>
      <c r="AW5" s="14" t="s">
        <v>172</v>
      </c>
      <c r="AX5" s="15" t="s">
        <v>173</v>
      </c>
      <c r="AY5" s="14" t="s">
        <v>174</v>
      </c>
      <c r="AZ5" s="15" t="s">
        <v>89</v>
      </c>
    </row>
    <row r="6" spans="1:52" ht="13.5" customHeight="1" x14ac:dyDescent="0.2">
      <c r="A6" s="16"/>
      <c r="B6" s="17"/>
      <c r="C6" s="136"/>
      <c r="D6" s="18"/>
      <c r="E6" s="19"/>
      <c r="F6" s="113"/>
      <c r="G6" s="19"/>
      <c r="H6" s="113"/>
      <c r="I6" s="19"/>
      <c r="J6" s="22">
        <v>1.1000000000000001</v>
      </c>
      <c r="K6" s="22">
        <v>1.37</v>
      </c>
      <c r="L6" s="22">
        <v>1.47</v>
      </c>
      <c r="M6" s="22">
        <v>1.62</v>
      </c>
      <c r="N6" s="22">
        <v>2</v>
      </c>
      <c r="O6" s="22">
        <v>2.15</v>
      </c>
      <c r="P6" s="22">
        <v>3</v>
      </c>
      <c r="Q6" s="113"/>
      <c r="R6" s="19"/>
      <c r="S6" s="22">
        <v>1.3</v>
      </c>
      <c r="T6" s="22">
        <v>1.5</v>
      </c>
      <c r="U6" s="18"/>
      <c r="V6" s="20"/>
      <c r="W6" s="18"/>
      <c r="X6" s="20"/>
      <c r="Y6" s="21">
        <v>1.1000000000000001</v>
      </c>
      <c r="Z6" s="21">
        <v>1.37</v>
      </c>
      <c r="AA6" s="21">
        <v>1.62</v>
      </c>
      <c r="AB6" s="21">
        <v>1.47</v>
      </c>
      <c r="AC6" s="21">
        <v>2.17</v>
      </c>
      <c r="AD6" s="21">
        <v>3</v>
      </c>
      <c r="AE6" s="18"/>
      <c r="AF6" s="18"/>
      <c r="AG6" s="22">
        <v>1.65</v>
      </c>
      <c r="AH6" s="22">
        <v>2.1</v>
      </c>
      <c r="AI6" s="22">
        <v>3</v>
      </c>
      <c r="AJ6" s="18"/>
      <c r="AK6" s="20"/>
      <c r="AL6" s="18"/>
      <c r="AM6" s="20"/>
      <c r="AN6" s="196"/>
      <c r="AO6" s="19"/>
      <c r="AP6" s="22">
        <v>1.5</v>
      </c>
      <c r="AQ6" s="18"/>
      <c r="AR6" s="18"/>
      <c r="AS6" s="22">
        <v>1.3</v>
      </c>
      <c r="AT6" s="22">
        <v>1.45</v>
      </c>
      <c r="AU6" s="18"/>
      <c r="AV6" s="18"/>
      <c r="AW6" s="18"/>
      <c r="AX6" s="20"/>
      <c r="AY6" s="19"/>
      <c r="AZ6" s="19"/>
    </row>
    <row r="7" spans="1:52" ht="13.5" customHeight="1" x14ac:dyDescent="0.2">
      <c r="A7" s="16"/>
      <c r="B7" s="17"/>
      <c r="C7" s="197" t="s">
        <v>5</v>
      </c>
      <c r="D7" s="198" t="s">
        <v>6</v>
      </c>
      <c r="E7" s="199" t="s">
        <v>6</v>
      </c>
      <c r="F7" s="198" t="s">
        <v>6</v>
      </c>
      <c r="G7" s="199" t="s">
        <v>6</v>
      </c>
      <c r="H7" s="199" t="s">
        <v>6</v>
      </c>
      <c r="I7" s="199" t="s">
        <v>6</v>
      </c>
      <c r="J7" s="199" t="s">
        <v>6</v>
      </c>
      <c r="K7" s="199"/>
      <c r="L7" s="199"/>
      <c r="M7" s="199" t="s">
        <v>6</v>
      </c>
      <c r="N7" s="199" t="s">
        <v>6</v>
      </c>
      <c r="O7" s="199" t="s">
        <v>6</v>
      </c>
      <c r="P7" s="199" t="s">
        <v>6</v>
      </c>
      <c r="Q7" s="199" t="s">
        <v>6</v>
      </c>
      <c r="R7" s="199" t="s">
        <v>6</v>
      </c>
      <c r="S7" s="199" t="s">
        <v>6</v>
      </c>
      <c r="T7" s="199" t="s">
        <v>6</v>
      </c>
      <c r="U7" s="199" t="s">
        <v>6</v>
      </c>
      <c r="V7" s="199" t="s">
        <v>6</v>
      </c>
      <c r="W7" s="199" t="s">
        <v>6</v>
      </c>
      <c r="X7" s="199" t="s">
        <v>6</v>
      </c>
      <c r="Y7" s="199" t="s">
        <v>6</v>
      </c>
      <c r="Z7" s="199" t="s">
        <v>6</v>
      </c>
      <c r="AA7" s="199" t="s">
        <v>6</v>
      </c>
      <c r="AB7" s="199" t="s">
        <v>6</v>
      </c>
      <c r="AC7" s="199" t="s">
        <v>6</v>
      </c>
      <c r="AD7" s="199" t="s">
        <v>6</v>
      </c>
      <c r="AE7" s="199" t="s">
        <v>6</v>
      </c>
      <c r="AF7" s="199" t="s">
        <v>6</v>
      </c>
      <c r="AG7" s="199" t="s">
        <v>6</v>
      </c>
      <c r="AH7" s="199" t="s">
        <v>6</v>
      </c>
      <c r="AI7" s="199" t="s">
        <v>6</v>
      </c>
      <c r="AJ7" s="199" t="s">
        <v>6</v>
      </c>
      <c r="AK7" s="199" t="s">
        <v>6</v>
      </c>
      <c r="AL7" s="199" t="s">
        <v>6</v>
      </c>
      <c r="AM7" s="199" t="s">
        <v>6</v>
      </c>
      <c r="AN7" s="200" t="s">
        <v>6</v>
      </c>
      <c r="AO7" s="199" t="s">
        <v>6</v>
      </c>
      <c r="AP7" s="199" t="s">
        <v>6</v>
      </c>
      <c r="AQ7" s="198" t="s">
        <v>6</v>
      </c>
      <c r="AR7" s="199" t="s">
        <v>6</v>
      </c>
      <c r="AS7" s="199" t="s">
        <v>6</v>
      </c>
      <c r="AT7" s="199" t="s">
        <v>6</v>
      </c>
      <c r="AU7" s="198" t="s">
        <v>6</v>
      </c>
      <c r="AV7" s="199" t="s">
        <v>6</v>
      </c>
      <c r="AW7" s="198" t="s">
        <v>6</v>
      </c>
      <c r="AX7" s="199" t="s">
        <v>6</v>
      </c>
      <c r="AY7" s="199" t="s">
        <v>6</v>
      </c>
      <c r="AZ7" s="199" t="s">
        <v>6</v>
      </c>
    </row>
    <row r="8" spans="1:52" x14ac:dyDescent="0.2">
      <c r="A8" s="23"/>
      <c r="B8" s="24" t="s">
        <v>3</v>
      </c>
      <c r="C8" s="25"/>
      <c r="D8" s="26"/>
      <c r="E8" s="27"/>
      <c r="F8" s="26"/>
      <c r="G8" s="27"/>
      <c r="H8" s="26"/>
      <c r="I8" s="27"/>
      <c r="J8" s="27"/>
      <c r="K8" s="27"/>
      <c r="L8" s="27"/>
      <c r="M8" s="27"/>
      <c r="N8" s="27"/>
      <c r="O8" s="27"/>
      <c r="P8" s="27"/>
      <c r="Q8" s="28"/>
      <c r="R8" s="27"/>
      <c r="S8" s="27"/>
      <c r="T8" s="27"/>
      <c r="U8" s="28"/>
      <c r="V8" s="27"/>
      <c r="W8" s="28"/>
      <c r="X8" s="27"/>
      <c r="Y8" s="29"/>
      <c r="Z8" s="29"/>
      <c r="AA8" s="30"/>
      <c r="AB8" s="30"/>
      <c r="AC8" s="30"/>
      <c r="AD8" s="30"/>
      <c r="AE8" s="26"/>
      <c r="AF8" s="26"/>
      <c r="AG8" s="26"/>
      <c r="AH8" s="26"/>
      <c r="AI8" s="31"/>
      <c r="AJ8" s="28"/>
      <c r="AK8" s="27"/>
      <c r="AL8" s="28"/>
      <c r="AM8" s="27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7"/>
      <c r="AZ8" s="27"/>
    </row>
    <row r="9" spans="1:52" x14ac:dyDescent="0.2">
      <c r="A9" s="32"/>
      <c r="B9" s="33"/>
      <c r="C9" s="34"/>
      <c r="D9" s="35"/>
      <c r="E9" s="36"/>
      <c r="F9" s="35"/>
      <c r="G9" s="36"/>
      <c r="H9" s="35"/>
      <c r="I9" s="36"/>
      <c r="J9" s="115"/>
      <c r="K9" s="115"/>
      <c r="L9" s="115"/>
      <c r="M9" s="115"/>
      <c r="N9" s="115"/>
      <c r="O9" s="115"/>
      <c r="P9" s="115"/>
      <c r="Q9" s="37"/>
      <c r="R9" s="38"/>
      <c r="S9" s="115"/>
      <c r="T9" s="115"/>
      <c r="U9" s="37"/>
      <c r="V9" s="38"/>
      <c r="W9" s="37"/>
      <c r="X9" s="38"/>
      <c r="Y9" s="116"/>
      <c r="Z9" s="116"/>
      <c r="AA9" s="116"/>
      <c r="AB9" s="116"/>
      <c r="AC9" s="116"/>
      <c r="AD9" s="116"/>
      <c r="AE9" s="35"/>
      <c r="AF9" s="35"/>
      <c r="AG9" s="117"/>
      <c r="AH9" s="117"/>
      <c r="AI9" s="117"/>
      <c r="AJ9" s="37"/>
      <c r="AK9" s="36"/>
      <c r="AL9" s="37"/>
      <c r="AM9" s="36"/>
      <c r="AN9" s="35"/>
      <c r="AO9" s="35"/>
      <c r="AP9" s="117"/>
      <c r="AQ9" s="35"/>
      <c r="AR9" s="35"/>
      <c r="AS9" s="117"/>
      <c r="AT9" s="117"/>
      <c r="AU9" s="35"/>
      <c r="AV9" s="35"/>
      <c r="AW9" s="35"/>
      <c r="AX9" s="35"/>
      <c r="AY9" s="37"/>
      <c r="AZ9" s="36"/>
    </row>
    <row r="10" spans="1:52" x14ac:dyDescent="0.2">
      <c r="A10" s="39"/>
      <c r="B10" s="40" t="s">
        <v>35</v>
      </c>
      <c r="C10" s="41"/>
      <c r="D10" s="42"/>
      <c r="E10" s="43"/>
      <c r="F10" s="44"/>
      <c r="G10" s="43"/>
      <c r="H10" s="44"/>
      <c r="I10" s="43"/>
      <c r="J10" s="118"/>
      <c r="K10" s="118"/>
      <c r="L10" s="118"/>
      <c r="M10" s="118"/>
      <c r="N10" s="118"/>
      <c r="O10" s="118"/>
      <c r="P10" s="118"/>
      <c r="Q10" s="44"/>
      <c r="R10" s="43"/>
      <c r="S10" s="118"/>
      <c r="T10" s="118"/>
      <c r="U10" s="44"/>
      <c r="V10" s="43"/>
      <c r="W10" s="44"/>
      <c r="X10" s="43"/>
      <c r="Y10" s="119"/>
      <c r="Z10" s="119"/>
      <c r="AA10" s="119"/>
      <c r="AB10" s="119"/>
      <c r="AC10" s="119"/>
      <c r="AD10" s="119"/>
      <c r="AE10" s="44"/>
      <c r="AF10" s="43"/>
      <c r="AG10" s="120"/>
      <c r="AH10" s="120"/>
      <c r="AI10" s="120"/>
      <c r="AJ10" s="45"/>
      <c r="AK10" s="43"/>
      <c r="AL10" s="45"/>
      <c r="AM10" s="43"/>
      <c r="AN10" s="44"/>
      <c r="AO10" s="43"/>
      <c r="AP10" s="120"/>
      <c r="AQ10" s="44"/>
      <c r="AR10" s="43"/>
      <c r="AS10" s="120"/>
      <c r="AT10" s="120"/>
      <c r="AU10" s="44"/>
      <c r="AV10" s="43"/>
      <c r="AW10" s="205"/>
      <c r="AX10" s="43"/>
      <c r="AY10" s="45"/>
      <c r="AZ10" s="43"/>
    </row>
    <row r="11" spans="1:52" x14ac:dyDescent="0.2">
      <c r="A11" s="46" t="s">
        <v>7</v>
      </c>
      <c r="B11" s="47" t="s">
        <v>8</v>
      </c>
      <c r="C11" s="48">
        <v>15</v>
      </c>
      <c r="D11" s="44">
        <f t="shared" ref="D11:D25" si="0">ROUND(E11*C11,1)</f>
        <v>753.2</v>
      </c>
      <c r="E11" s="43">
        <f>RCF!C$43</f>
        <v>50.210999999999999</v>
      </c>
      <c r="F11" s="134">
        <v>330.4</v>
      </c>
      <c r="G11" s="43">
        <f>F11/$C11</f>
        <v>22.026666666666664</v>
      </c>
      <c r="H11" s="134">
        <f t="shared" ref="H11:H25" si="1">ROUNDDOWN(F11*1.039,1)</f>
        <v>343.2</v>
      </c>
      <c r="I11" s="43">
        <f>H11/$C11</f>
        <v>22.88</v>
      </c>
      <c r="J11" s="120">
        <f t="shared" ref="J11:P25" si="2">ROUND($C11*$I11*J$6,1)</f>
        <v>377.5</v>
      </c>
      <c r="K11" s="120">
        <f t="shared" si="2"/>
        <v>470.2</v>
      </c>
      <c r="L11" s="120">
        <f t="shared" si="2"/>
        <v>504.5</v>
      </c>
      <c r="M11" s="120">
        <f t="shared" si="2"/>
        <v>556</v>
      </c>
      <c r="N11" s="120">
        <f t="shared" si="2"/>
        <v>686.4</v>
      </c>
      <c r="O11" s="120">
        <f t="shared" si="2"/>
        <v>737.9</v>
      </c>
      <c r="P11" s="120">
        <f t="shared" si="2"/>
        <v>1029.5999999999999</v>
      </c>
      <c r="Q11" s="134">
        <v>336.8</v>
      </c>
      <c r="R11" s="43">
        <f>Q11/$C11</f>
        <v>22.453333333333333</v>
      </c>
      <c r="S11" s="120">
        <f>ROUNDDOWN($Q11*S$6,1)</f>
        <v>437.8</v>
      </c>
      <c r="T11" s="120">
        <f>ROUNDDOWN($Q11*T$6,1)</f>
        <v>505.2</v>
      </c>
      <c r="U11" s="134">
        <v>223.2</v>
      </c>
      <c r="V11" s="43">
        <f>U11/$C11</f>
        <v>14.879999999999999</v>
      </c>
      <c r="W11" s="134">
        <v>237.8</v>
      </c>
      <c r="X11" s="43">
        <f>W11/$C11</f>
        <v>15.853333333333333</v>
      </c>
      <c r="Y11" s="120">
        <f>ROUNDDOWN($W11*Y$6,1)</f>
        <v>261.5</v>
      </c>
      <c r="Z11" s="120">
        <f>ROUNDDOWN($W11*Z$6,1)</f>
        <v>325.7</v>
      </c>
      <c r="AA11" s="120">
        <f t="shared" ref="AA11:AD18" si="3">ROUND($C11*$X11*AA$6,1)</f>
        <v>385.2</v>
      </c>
      <c r="AB11" s="120">
        <f t="shared" si="3"/>
        <v>349.6</v>
      </c>
      <c r="AC11" s="120">
        <f t="shared" si="3"/>
        <v>516</v>
      </c>
      <c r="AD11" s="120">
        <f t="shared" si="3"/>
        <v>713.4</v>
      </c>
      <c r="AE11" s="44">
        <v>336.5</v>
      </c>
      <c r="AF11" s="43">
        <f>AE11/$C11</f>
        <v>22.433333333333334</v>
      </c>
      <c r="AG11" s="120">
        <f t="shared" ref="AG11:AI25" si="4">ROUND($AE11*AG$6,1)</f>
        <v>555.20000000000005</v>
      </c>
      <c r="AH11" s="120">
        <f t="shared" si="4"/>
        <v>706.7</v>
      </c>
      <c r="AI11" s="120">
        <f t="shared" si="4"/>
        <v>1009.5</v>
      </c>
      <c r="AJ11" s="134">
        <v>335.7</v>
      </c>
      <c r="AK11" s="43">
        <f>AJ11/$C11</f>
        <v>22.38</v>
      </c>
      <c r="AL11" s="134">
        <v>439.7</v>
      </c>
      <c r="AM11" s="43">
        <f>AL11/$C11</f>
        <v>29.313333333333333</v>
      </c>
      <c r="AN11" s="202">
        <f>ROUNDDOWN(C11*AO11,1)</f>
        <v>350.7</v>
      </c>
      <c r="AO11" s="133">
        <f>RCF!I$33</f>
        <v>23.384</v>
      </c>
      <c r="AP11" s="120">
        <f>ROUNDDOWN($AN11*AP$6,1)</f>
        <v>526</v>
      </c>
      <c r="AQ11" s="44">
        <v>353.6</v>
      </c>
      <c r="AR11" s="43">
        <f>AQ11/$C11</f>
        <v>23.573333333333334</v>
      </c>
      <c r="AS11" s="120">
        <f>ROUNDDOWN($AQ11*AS$6,1)</f>
        <v>459.6</v>
      </c>
      <c r="AT11" s="120">
        <f>ROUNDDOWN($AQ11*AT$6,1)</f>
        <v>512.70000000000005</v>
      </c>
      <c r="AU11" s="44">
        <v>345.1</v>
      </c>
      <c r="AV11" s="43">
        <f>AU11/$C11</f>
        <v>23.006666666666668</v>
      </c>
      <c r="AW11" s="44">
        <v>351.8</v>
      </c>
      <c r="AX11" s="43">
        <f>AW11/$C11</f>
        <v>23.453333333333333</v>
      </c>
      <c r="AY11" s="202">
        <f>ROUNDDOWN(C11*AZ11,1)</f>
        <v>344.7</v>
      </c>
      <c r="AZ11" s="43">
        <f>RCF!I$41</f>
        <v>22.981999999999999</v>
      </c>
    </row>
    <row r="12" spans="1:52" x14ac:dyDescent="0.2">
      <c r="A12" s="46" t="s">
        <v>9</v>
      </c>
      <c r="B12" s="47" t="s">
        <v>10</v>
      </c>
      <c r="C12" s="48">
        <v>15</v>
      </c>
      <c r="D12" s="44">
        <f t="shared" si="0"/>
        <v>753.2</v>
      </c>
      <c r="E12" s="43">
        <f>RCF!C$43</f>
        <v>50.210999999999999</v>
      </c>
      <c r="F12" s="134">
        <v>330.4</v>
      </c>
      <c r="G12" s="43">
        <f t="shared" ref="G12:I25" si="5">F12/$C12</f>
        <v>22.026666666666664</v>
      </c>
      <c r="H12" s="134">
        <f t="shared" si="1"/>
        <v>343.2</v>
      </c>
      <c r="I12" s="43">
        <f t="shared" si="5"/>
        <v>22.88</v>
      </c>
      <c r="J12" s="120">
        <f t="shared" si="2"/>
        <v>377.5</v>
      </c>
      <c r="K12" s="120">
        <f t="shared" si="2"/>
        <v>470.2</v>
      </c>
      <c r="L12" s="120">
        <f t="shared" si="2"/>
        <v>504.5</v>
      </c>
      <c r="M12" s="120">
        <f t="shared" si="2"/>
        <v>556</v>
      </c>
      <c r="N12" s="120">
        <f t="shared" si="2"/>
        <v>686.4</v>
      </c>
      <c r="O12" s="120">
        <f t="shared" si="2"/>
        <v>737.9</v>
      </c>
      <c r="P12" s="120">
        <f t="shared" si="2"/>
        <v>1029.5999999999999</v>
      </c>
      <c r="Q12" s="134">
        <v>336.8</v>
      </c>
      <c r="R12" s="43">
        <f t="shared" ref="R12" si="6">Q12/$C12</f>
        <v>22.453333333333333</v>
      </c>
      <c r="S12" s="120">
        <f t="shared" ref="S12:T25" si="7">ROUNDDOWN($Q12*S$6,1)</f>
        <v>437.8</v>
      </c>
      <c r="T12" s="120">
        <f t="shared" si="7"/>
        <v>505.2</v>
      </c>
      <c r="U12" s="134">
        <v>311.39999999999998</v>
      </c>
      <c r="V12" s="43">
        <f t="shared" ref="V12" si="8">U12/$C12</f>
        <v>20.759999999999998</v>
      </c>
      <c r="W12" s="134">
        <v>331.6</v>
      </c>
      <c r="X12" s="43">
        <f t="shared" ref="X12" si="9">W12/$C12</f>
        <v>22.106666666666669</v>
      </c>
      <c r="Y12" s="120">
        <f t="shared" ref="Y12:Y24" si="10">ROUNDDOWN($W12*Y$6,1)</f>
        <v>364.7</v>
      </c>
      <c r="Z12" s="120">
        <f t="shared" ref="Z12:Z21" si="11">ROUND($C12*$X12*Z$6,1)</f>
        <v>454.3</v>
      </c>
      <c r="AA12" s="120">
        <f t="shared" si="3"/>
        <v>537.20000000000005</v>
      </c>
      <c r="AB12" s="120">
        <f t="shared" si="3"/>
        <v>487.5</v>
      </c>
      <c r="AC12" s="120">
        <f t="shared" si="3"/>
        <v>719.6</v>
      </c>
      <c r="AD12" s="120">
        <f t="shared" si="3"/>
        <v>994.8</v>
      </c>
      <c r="AE12" s="44">
        <v>336.5</v>
      </c>
      <c r="AF12" s="43">
        <f t="shared" ref="AF12" si="12">AE12/$C12</f>
        <v>22.433333333333334</v>
      </c>
      <c r="AG12" s="120">
        <f t="shared" si="4"/>
        <v>555.20000000000005</v>
      </c>
      <c r="AH12" s="120">
        <f t="shared" si="4"/>
        <v>706.7</v>
      </c>
      <c r="AI12" s="120">
        <f t="shared" si="4"/>
        <v>1009.5</v>
      </c>
      <c r="AJ12" s="134">
        <v>0</v>
      </c>
      <c r="AK12" s="43">
        <f t="shared" ref="AK12" si="13">AJ12/$C12</f>
        <v>0</v>
      </c>
      <c r="AL12" s="134">
        <v>0</v>
      </c>
      <c r="AM12" s="43">
        <f t="shared" ref="AM12" si="14">AL12/$C12</f>
        <v>0</v>
      </c>
      <c r="AN12" s="202">
        <f t="shared" ref="AN12:AN25" si="15">ROUNDDOWN(C12*AO12,1)</f>
        <v>350.7</v>
      </c>
      <c r="AO12" s="133">
        <f>RCF!I$33</f>
        <v>23.384</v>
      </c>
      <c r="AP12" s="120">
        <f t="shared" ref="AP12:AP25" si="16">ROUNDDOWN($AN12*AP$6,1)</f>
        <v>526</v>
      </c>
      <c r="AQ12" s="44">
        <v>353.6</v>
      </c>
      <c r="AR12" s="43">
        <f t="shared" ref="AR12" si="17">AQ12/$C12</f>
        <v>23.573333333333334</v>
      </c>
      <c r="AS12" s="120">
        <f t="shared" ref="AS12:AT25" si="18">ROUNDDOWN($AQ12*AS$6,1)</f>
        <v>459.6</v>
      </c>
      <c r="AT12" s="120">
        <f t="shared" si="18"/>
        <v>512.70000000000005</v>
      </c>
      <c r="AU12" s="44">
        <v>345.1</v>
      </c>
      <c r="AV12" s="43">
        <f t="shared" ref="AV12" si="19">AU12/$C12</f>
        <v>23.006666666666668</v>
      </c>
      <c r="AW12" s="44">
        <v>351.8</v>
      </c>
      <c r="AX12" s="43">
        <f t="shared" ref="AX12" si="20">AW12/$C12</f>
        <v>23.453333333333333</v>
      </c>
      <c r="AY12" s="202">
        <f t="shared" ref="AY12:AY18" si="21">ROUNDDOWN(C12*AZ12,1)</f>
        <v>344.7</v>
      </c>
      <c r="AZ12" s="43">
        <f>RCF!I$41</f>
        <v>22.981999999999999</v>
      </c>
    </row>
    <row r="13" spans="1:52" x14ac:dyDescent="0.2">
      <c r="A13" s="49" t="s">
        <v>11</v>
      </c>
      <c r="B13" s="47" t="s">
        <v>12</v>
      </c>
      <c r="C13" s="48">
        <v>12</v>
      </c>
      <c r="D13" s="44">
        <f t="shared" si="0"/>
        <v>602.5</v>
      </c>
      <c r="E13" s="43">
        <f>RCF!C$43</f>
        <v>50.210999999999999</v>
      </c>
      <c r="F13" s="134">
        <v>264.39999999999998</v>
      </c>
      <c r="G13" s="43">
        <f t="shared" si="5"/>
        <v>22.033333333333331</v>
      </c>
      <c r="H13" s="134">
        <f t="shared" si="1"/>
        <v>274.7</v>
      </c>
      <c r="I13" s="43">
        <f t="shared" si="5"/>
        <v>22.891666666666666</v>
      </c>
      <c r="J13" s="120">
        <f t="shared" si="2"/>
        <v>302.2</v>
      </c>
      <c r="K13" s="120">
        <f t="shared" si="2"/>
        <v>376.3</v>
      </c>
      <c r="L13" s="120">
        <f t="shared" si="2"/>
        <v>403.8</v>
      </c>
      <c r="M13" s="120">
        <f t="shared" si="2"/>
        <v>445</v>
      </c>
      <c r="N13" s="120">
        <f t="shared" si="2"/>
        <v>549.4</v>
      </c>
      <c r="O13" s="120">
        <f t="shared" si="2"/>
        <v>590.6</v>
      </c>
      <c r="P13" s="120">
        <f t="shared" si="2"/>
        <v>824.1</v>
      </c>
      <c r="Q13" s="134">
        <v>269.5</v>
      </c>
      <c r="R13" s="43">
        <f t="shared" ref="R13" si="22">Q13/$C13</f>
        <v>22.458333333333332</v>
      </c>
      <c r="S13" s="120">
        <f t="shared" si="7"/>
        <v>350.3</v>
      </c>
      <c r="T13" s="120">
        <f t="shared" si="7"/>
        <v>404.2</v>
      </c>
      <c r="U13" s="134">
        <v>249.4</v>
      </c>
      <c r="V13" s="43">
        <f t="shared" ref="V13" si="23">U13/$C13</f>
        <v>20.783333333333335</v>
      </c>
      <c r="W13" s="134">
        <v>265.5</v>
      </c>
      <c r="X13" s="43">
        <f t="shared" ref="X13" si="24">W13/$C13</f>
        <v>22.125</v>
      </c>
      <c r="Y13" s="120">
        <f t="shared" si="10"/>
        <v>292</v>
      </c>
      <c r="Z13" s="120">
        <f t="shared" si="11"/>
        <v>363.7</v>
      </c>
      <c r="AA13" s="120">
        <f t="shared" si="3"/>
        <v>430.1</v>
      </c>
      <c r="AB13" s="120">
        <f t="shared" si="3"/>
        <v>390.3</v>
      </c>
      <c r="AC13" s="120">
        <f t="shared" si="3"/>
        <v>576.1</v>
      </c>
      <c r="AD13" s="120">
        <f t="shared" si="3"/>
        <v>796.5</v>
      </c>
      <c r="AE13" s="44">
        <v>269.39999999999998</v>
      </c>
      <c r="AF13" s="43">
        <f t="shared" ref="AF13" si="25">AE13/$C13</f>
        <v>22.45</v>
      </c>
      <c r="AG13" s="120">
        <f t="shared" si="4"/>
        <v>444.5</v>
      </c>
      <c r="AH13" s="120">
        <f t="shared" si="4"/>
        <v>565.70000000000005</v>
      </c>
      <c r="AI13" s="120">
        <f t="shared" si="4"/>
        <v>808.2</v>
      </c>
      <c r="AJ13" s="134">
        <v>261.8</v>
      </c>
      <c r="AK13" s="43">
        <f t="shared" ref="AK13" si="26">AJ13/$C13</f>
        <v>21.816666666666666</v>
      </c>
      <c r="AL13" s="134">
        <v>343</v>
      </c>
      <c r="AM13" s="43">
        <f t="shared" ref="AM13" si="27">AL13/$C13</f>
        <v>28.583333333333332</v>
      </c>
      <c r="AN13" s="202">
        <f t="shared" si="15"/>
        <v>280.60000000000002</v>
      </c>
      <c r="AO13" s="133">
        <f>RCF!I$33</f>
        <v>23.384</v>
      </c>
      <c r="AP13" s="120">
        <f t="shared" si="16"/>
        <v>420.9</v>
      </c>
      <c r="AQ13" s="44">
        <v>283.3</v>
      </c>
      <c r="AR13" s="43">
        <f t="shared" ref="AR13" si="28">AQ13/$C13</f>
        <v>23.608333333333334</v>
      </c>
      <c r="AS13" s="120">
        <f t="shared" si="18"/>
        <v>368.2</v>
      </c>
      <c r="AT13" s="120">
        <f t="shared" si="18"/>
        <v>410.7</v>
      </c>
      <c r="AU13" s="44">
        <v>276.2</v>
      </c>
      <c r="AV13" s="43">
        <f t="shared" ref="AV13" si="29">AU13/$C13</f>
        <v>23.016666666666666</v>
      </c>
      <c r="AW13" s="44">
        <v>281.39999999999998</v>
      </c>
      <c r="AX13" s="43">
        <f t="shared" ref="AX13" si="30">AW13/$C13</f>
        <v>23.45</v>
      </c>
      <c r="AY13" s="202">
        <f t="shared" si="21"/>
        <v>275.7</v>
      </c>
      <c r="AZ13" s="43">
        <f>RCF!I$41</f>
        <v>22.981999999999999</v>
      </c>
    </row>
    <row r="14" spans="1:52" x14ac:dyDescent="0.2">
      <c r="A14" s="46" t="s">
        <v>13</v>
      </c>
      <c r="B14" s="47" t="s">
        <v>14</v>
      </c>
      <c r="C14" s="48">
        <v>5</v>
      </c>
      <c r="D14" s="44">
        <f t="shared" si="0"/>
        <v>251.1</v>
      </c>
      <c r="E14" s="43">
        <f>RCF!C$43</f>
        <v>50.210999999999999</v>
      </c>
      <c r="F14" s="134">
        <v>110.3</v>
      </c>
      <c r="G14" s="43">
        <f t="shared" si="5"/>
        <v>22.06</v>
      </c>
      <c r="H14" s="134">
        <f t="shared" si="1"/>
        <v>114.6</v>
      </c>
      <c r="I14" s="43">
        <f t="shared" si="5"/>
        <v>22.919999999999998</v>
      </c>
      <c r="J14" s="120">
        <f t="shared" si="2"/>
        <v>126.1</v>
      </c>
      <c r="K14" s="120">
        <f t="shared" si="2"/>
        <v>157</v>
      </c>
      <c r="L14" s="120">
        <f t="shared" si="2"/>
        <v>168.5</v>
      </c>
      <c r="M14" s="120">
        <f t="shared" si="2"/>
        <v>185.7</v>
      </c>
      <c r="N14" s="120">
        <f t="shared" si="2"/>
        <v>229.2</v>
      </c>
      <c r="O14" s="120">
        <f t="shared" si="2"/>
        <v>246.4</v>
      </c>
      <c r="P14" s="120">
        <f t="shared" si="2"/>
        <v>343.8</v>
      </c>
      <c r="Q14" s="134">
        <v>112.6</v>
      </c>
      <c r="R14" s="43">
        <f t="shared" ref="R14" si="31">Q14/$C14</f>
        <v>22.52</v>
      </c>
      <c r="S14" s="120">
        <f t="shared" si="7"/>
        <v>146.30000000000001</v>
      </c>
      <c r="T14" s="120">
        <f t="shared" si="7"/>
        <v>168.9</v>
      </c>
      <c r="U14" s="134">
        <v>103.7</v>
      </c>
      <c r="V14" s="43">
        <f t="shared" ref="V14" si="32">U14/$C14</f>
        <v>20.740000000000002</v>
      </c>
      <c r="W14" s="134">
        <v>110.4</v>
      </c>
      <c r="X14" s="43">
        <f t="shared" ref="X14" si="33">W14/$C14</f>
        <v>22.080000000000002</v>
      </c>
      <c r="Y14" s="120">
        <f t="shared" si="10"/>
        <v>121.4</v>
      </c>
      <c r="Z14" s="120">
        <f t="shared" si="11"/>
        <v>151.19999999999999</v>
      </c>
      <c r="AA14" s="120">
        <f t="shared" si="3"/>
        <v>178.8</v>
      </c>
      <c r="AB14" s="120">
        <f t="shared" si="3"/>
        <v>162.30000000000001</v>
      </c>
      <c r="AC14" s="120">
        <f t="shared" si="3"/>
        <v>239.6</v>
      </c>
      <c r="AD14" s="120">
        <f t="shared" si="3"/>
        <v>331.2</v>
      </c>
      <c r="AE14" s="44">
        <v>112.5</v>
      </c>
      <c r="AF14" s="43">
        <f t="shared" ref="AF14" si="34">AE14/$C14</f>
        <v>22.5</v>
      </c>
      <c r="AG14" s="120">
        <f t="shared" si="4"/>
        <v>185.6</v>
      </c>
      <c r="AH14" s="120">
        <f t="shared" si="4"/>
        <v>236.3</v>
      </c>
      <c r="AI14" s="120">
        <f t="shared" si="4"/>
        <v>337.5</v>
      </c>
      <c r="AJ14" s="134">
        <v>111.9</v>
      </c>
      <c r="AK14" s="43">
        <f t="shared" ref="AK14" si="35">AJ14/$C14</f>
        <v>22.380000000000003</v>
      </c>
      <c r="AL14" s="134">
        <v>146.6</v>
      </c>
      <c r="AM14" s="43">
        <f t="shared" ref="AM14" si="36">AL14/$C14</f>
        <v>29.32</v>
      </c>
      <c r="AN14" s="202">
        <f t="shared" si="15"/>
        <v>116.9</v>
      </c>
      <c r="AO14" s="133">
        <f>RCF!I$33</f>
        <v>23.384</v>
      </c>
      <c r="AP14" s="120">
        <f t="shared" si="16"/>
        <v>175.3</v>
      </c>
      <c r="AQ14" s="44">
        <v>117.8</v>
      </c>
      <c r="AR14" s="43">
        <f t="shared" ref="AR14" si="37">AQ14/$C14</f>
        <v>23.56</v>
      </c>
      <c r="AS14" s="120">
        <f t="shared" si="18"/>
        <v>153.1</v>
      </c>
      <c r="AT14" s="120">
        <f t="shared" si="18"/>
        <v>170.8</v>
      </c>
      <c r="AU14" s="44">
        <v>115.1</v>
      </c>
      <c r="AV14" s="43">
        <f t="shared" ref="AV14" si="38">AU14/$C14</f>
        <v>23.02</v>
      </c>
      <c r="AW14" s="44">
        <v>117.3</v>
      </c>
      <c r="AX14" s="43">
        <f t="shared" ref="AX14" si="39">AW14/$C14</f>
        <v>23.46</v>
      </c>
      <c r="AY14" s="202">
        <f t="shared" si="21"/>
        <v>114.9</v>
      </c>
      <c r="AZ14" s="43">
        <f>RCF!I$41</f>
        <v>22.981999999999999</v>
      </c>
    </row>
    <row r="15" spans="1:52" x14ac:dyDescent="0.2">
      <c r="A15" s="46" t="s">
        <v>15</v>
      </c>
      <c r="B15" s="47" t="s">
        <v>16</v>
      </c>
      <c r="C15" s="48">
        <v>9</v>
      </c>
      <c r="D15" s="44">
        <f t="shared" si="0"/>
        <v>451.9</v>
      </c>
      <c r="E15" s="43">
        <f>RCF!C$43</f>
        <v>50.210999999999999</v>
      </c>
      <c r="F15" s="134">
        <v>198.2</v>
      </c>
      <c r="G15" s="43">
        <f t="shared" si="5"/>
        <v>22.022222222222222</v>
      </c>
      <c r="H15" s="134">
        <f t="shared" si="1"/>
        <v>205.9</v>
      </c>
      <c r="I15" s="43">
        <f t="shared" si="5"/>
        <v>22.87777777777778</v>
      </c>
      <c r="J15" s="120">
        <f t="shared" si="2"/>
        <v>226.5</v>
      </c>
      <c r="K15" s="120">
        <f t="shared" si="2"/>
        <v>282.10000000000002</v>
      </c>
      <c r="L15" s="120">
        <f t="shared" si="2"/>
        <v>302.7</v>
      </c>
      <c r="M15" s="120">
        <f t="shared" si="2"/>
        <v>333.6</v>
      </c>
      <c r="N15" s="120">
        <f t="shared" si="2"/>
        <v>411.8</v>
      </c>
      <c r="O15" s="120">
        <f t="shared" si="2"/>
        <v>442.7</v>
      </c>
      <c r="P15" s="120">
        <f t="shared" si="2"/>
        <v>617.70000000000005</v>
      </c>
      <c r="Q15" s="134">
        <v>202</v>
      </c>
      <c r="R15" s="43">
        <f t="shared" ref="R15" si="40">Q15/$C15</f>
        <v>22.444444444444443</v>
      </c>
      <c r="S15" s="120">
        <f t="shared" si="7"/>
        <v>262.60000000000002</v>
      </c>
      <c r="T15" s="120">
        <f t="shared" si="7"/>
        <v>303</v>
      </c>
      <c r="U15" s="134">
        <v>186.6</v>
      </c>
      <c r="V15" s="43">
        <f t="shared" ref="V15" si="41">U15/$C15</f>
        <v>20.733333333333334</v>
      </c>
      <c r="W15" s="134">
        <v>198.7</v>
      </c>
      <c r="X15" s="43">
        <f t="shared" ref="X15" si="42">W15/$C15</f>
        <v>22.077777777777776</v>
      </c>
      <c r="Y15" s="120">
        <f t="shared" si="10"/>
        <v>218.5</v>
      </c>
      <c r="Z15" s="120">
        <f t="shared" si="11"/>
        <v>272.2</v>
      </c>
      <c r="AA15" s="120">
        <f t="shared" si="3"/>
        <v>321.89999999999998</v>
      </c>
      <c r="AB15" s="120">
        <f t="shared" si="3"/>
        <v>292.10000000000002</v>
      </c>
      <c r="AC15" s="120">
        <f t="shared" si="3"/>
        <v>431.2</v>
      </c>
      <c r="AD15" s="120">
        <f t="shared" si="3"/>
        <v>596.1</v>
      </c>
      <c r="AE15" s="44">
        <v>201.8</v>
      </c>
      <c r="AF15" s="43">
        <f t="shared" ref="AF15" si="43">AE15/$C15</f>
        <v>22.422222222222224</v>
      </c>
      <c r="AG15" s="120">
        <f t="shared" si="4"/>
        <v>333</v>
      </c>
      <c r="AH15" s="120">
        <f t="shared" si="4"/>
        <v>423.8</v>
      </c>
      <c r="AI15" s="120">
        <f t="shared" si="4"/>
        <v>605.4</v>
      </c>
      <c r="AJ15" s="134">
        <v>201.4</v>
      </c>
      <c r="AK15" s="43">
        <f t="shared" ref="AK15" si="44">AJ15/$C15</f>
        <v>22.37777777777778</v>
      </c>
      <c r="AL15" s="134">
        <v>263.8</v>
      </c>
      <c r="AM15" s="43">
        <f t="shared" ref="AM15" si="45">AL15/$C15</f>
        <v>29.311111111111114</v>
      </c>
      <c r="AN15" s="202">
        <f t="shared" si="15"/>
        <v>210.4</v>
      </c>
      <c r="AO15" s="133">
        <f>RCF!I$33</f>
        <v>23.384</v>
      </c>
      <c r="AP15" s="120">
        <f t="shared" si="16"/>
        <v>315.60000000000002</v>
      </c>
      <c r="AQ15" s="44">
        <v>212.4</v>
      </c>
      <c r="AR15" s="43">
        <f t="shared" ref="AR15" si="46">AQ15/$C15</f>
        <v>23.6</v>
      </c>
      <c r="AS15" s="120">
        <f t="shared" si="18"/>
        <v>276.10000000000002</v>
      </c>
      <c r="AT15" s="120">
        <f t="shared" si="18"/>
        <v>307.89999999999998</v>
      </c>
      <c r="AU15" s="44">
        <v>207.3</v>
      </c>
      <c r="AV15" s="43">
        <f t="shared" ref="AV15" si="47">AU15/$C15</f>
        <v>23.033333333333335</v>
      </c>
      <c r="AW15" s="44">
        <v>211.1</v>
      </c>
      <c r="AX15" s="43">
        <f t="shared" ref="AX15" si="48">AW15/$C15</f>
        <v>23.455555555555556</v>
      </c>
      <c r="AY15" s="202">
        <f t="shared" si="21"/>
        <v>206.8</v>
      </c>
      <c r="AZ15" s="43">
        <f>RCF!I$41</f>
        <v>22.981999999999999</v>
      </c>
    </row>
    <row r="16" spans="1:52" x14ac:dyDescent="0.2">
      <c r="A16" s="46" t="s">
        <v>17</v>
      </c>
      <c r="B16" s="47" t="s">
        <v>18</v>
      </c>
      <c r="C16" s="48">
        <v>6</v>
      </c>
      <c r="D16" s="44">
        <f t="shared" si="0"/>
        <v>301.3</v>
      </c>
      <c r="E16" s="43">
        <f>RCF!C$43</f>
        <v>50.210999999999999</v>
      </c>
      <c r="F16" s="134">
        <v>132.1</v>
      </c>
      <c r="G16" s="43">
        <f t="shared" si="5"/>
        <v>22.016666666666666</v>
      </c>
      <c r="H16" s="134">
        <f t="shared" si="1"/>
        <v>137.19999999999999</v>
      </c>
      <c r="I16" s="43">
        <f t="shared" si="5"/>
        <v>22.866666666666664</v>
      </c>
      <c r="J16" s="120">
        <f t="shared" si="2"/>
        <v>150.9</v>
      </c>
      <c r="K16" s="120">
        <f t="shared" si="2"/>
        <v>188</v>
      </c>
      <c r="L16" s="120">
        <f t="shared" si="2"/>
        <v>201.7</v>
      </c>
      <c r="M16" s="120">
        <f t="shared" si="2"/>
        <v>222.3</v>
      </c>
      <c r="N16" s="120">
        <f t="shared" si="2"/>
        <v>274.39999999999998</v>
      </c>
      <c r="O16" s="120">
        <f t="shared" si="2"/>
        <v>295</v>
      </c>
      <c r="P16" s="120">
        <f t="shared" si="2"/>
        <v>411.6</v>
      </c>
      <c r="Q16" s="201">
        <f>ROUNDDOWN($C16*R$11,1)</f>
        <v>134.69999999999999</v>
      </c>
      <c r="R16" s="43">
        <f t="shared" ref="R16" si="49">Q16/$C16</f>
        <v>22.45</v>
      </c>
      <c r="S16" s="120">
        <f t="shared" si="7"/>
        <v>175.1</v>
      </c>
      <c r="T16" s="120">
        <f t="shared" si="7"/>
        <v>202</v>
      </c>
      <c r="U16" s="134">
        <v>124.6</v>
      </c>
      <c r="V16" s="43">
        <f t="shared" ref="V16" si="50">U16/$C16</f>
        <v>20.766666666666666</v>
      </c>
      <c r="W16" s="134">
        <v>132.80000000000001</v>
      </c>
      <c r="X16" s="43">
        <f t="shared" ref="X16" si="51">W16/$C16</f>
        <v>22.133333333333336</v>
      </c>
      <c r="Y16" s="120">
        <f t="shared" si="10"/>
        <v>146</v>
      </c>
      <c r="Z16" s="120">
        <f t="shared" si="11"/>
        <v>181.9</v>
      </c>
      <c r="AA16" s="120">
        <f t="shared" si="3"/>
        <v>215.1</v>
      </c>
      <c r="AB16" s="120">
        <f t="shared" si="3"/>
        <v>195.2</v>
      </c>
      <c r="AC16" s="120">
        <f t="shared" si="3"/>
        <v>288.2</v>
      </c>
      <c r="AD16" s="120">
        <f t="shared" si="3"/>
        <v>398.4</v>
      </c>
      <c r="AE16" s="201">
        <f>ROUNDDOWN($C16*AF$11,1)</f>
        <v>134.6</v>
      </c>
      <c r="AF16" s="43">
        <f t="shared" ref="AF16" si="52">AE16/$C16</f>
        <v>22.433333333333334</v>
      </c>
      <c r="AG16" s="120">
        <f t="shared" si="4"/>
        <v>222.1</v>
      </c>
      <c r="AH16" s="120">
        <f t="shared" si="4"/>
        <v>282.7</v>
      </c>
      <c r="AI16" s="120">
        <f t="shared" si="4"/>
        <v>403.8</v>
      </c>
      <c r="AJ16" s="134">
        <v>134.30000000000001</v>
      </c>
      <c r="AK16" s="43">
        <f t="shared" ref="AK16" si="53">AJ16/$C16</f>
        <v>22.383333333333336</v>
      </c>
      <c r="AL16" s="134">
        <v>175.9</v>
      </c>
      <c r="AM16" s="43">
        <f t="shared" ref="AM16" si="54">AL16/$C16</f>
        <v>29.316666666666666</v>
      </c>
      <c r="AN16" s="202">
        <f t="shared" si="15"/>
        <v>140.30000000000001</v>
      </c>
      <c r="AO16" s="133">
        <f>RCF!I$33</f>
        <v>23.384</v>
      </c>
      <c r="AP16" s="120">
        <f t="shared" si="16"/>
        <v>210.4</v>
      </c>
      <c r="AQ16" s="201">
        <f>ROUNDDOWN($C16*AR$11,1)</f>
        <v>141.4</v>
      </c>
      <c r="AR16" s="43">
        <f t="shared" ref="AR16" si="55">AQ16/$C16</f>
        <v>23.566666666666666</v>
      </c>
      <c r="AS16" s="120">
        <f t="shared" si="18"/>
        <v>183.8</v>
      </c>
      <c r="AT16" s="120">
        <f t="shared" si="18"/>
        <v>205</v>
      </c>
      <c r="AU16" s="44">
        <v>138.1</v>
      </c>
      <c r="AV16" s="43">
        <f t="shared" ref="AV16" si="56">AU16/$C16</f>
        <v>23.016666666666666</v>
      </c>
      <c r="AW16" s="44">
        <v>140.72</v>
      </c>
      <c r="AX16" s="43">
        <f t="shared" ref="AX16" si="57">AW16/$C16</f>
        <v>23.453333333333333</v>
      </c>
      <c r="AY16" s="202">
        <f t="shared" si="21"/>
        <v>137.80000000000001</v>
      </c>
      <c r="AZ16" s="43">
        <f>RCF!I$41</f>
        <v>22.981999999999999</v>
      </c>
    </row>
    <row r="17" spans="1:52" x14ac:dyDescent="0.2">
      <c r="A17" s="46" t="s">
        <v>19</v>
      </c>
      <c r="B17" s="47" t="s">
        <v>20</v>
      </c>
      <c r="C17" s="48">
        <v>8</v>
      </c>
      <c r="D17" s="44">
        <f t="shared" si="0"/>
        <v>401.7</v>
      </c>
      <c r="E17" s="43">
        <f>RCF!C$43</f>
        <v>50.210999999999999</v>
      </c>
      <c r="F17" s="134">
        <v>176.1</v>
      </c>
      <c r="G17" s="43">
        <f t="shared" si="5"/>
        <v>22.012499999999999</v>
      </c>
      <c r="H17" s="134">
        <f t="shared" si="1"/>
        <v>182.9</v>
      </c>
      <c r="I17" s="43">
        <f t="shared" si="5"/>
        <v>22.862500000000001</v>
      </c>
      <c r="J17" s="120">
        <f t="shared" si="2"/>
        <v>201.2</v>
      </c>
      <c r="K17" s="120">
        <f t="shared" si="2"/>
        <v>250.6</v>
      </c>
      <c r="L17" s="120">
        <f t="shared" si="2"/>
        <v>268.89999999999998</v>
      </c>
      <c r="M17" s="120">
        <f t="shared" si="2"/>
        <v>296.3</v>
      </c>
      <c r="N17" s="120">
        <f t="shared" si="2"/>
        <v>365.8</v>
      </c>
      <c r="O17" s="120">
        <f t="shared" si="2"/>
        <v>393.2</v>
      </c>
      <c r="P17" s="120">
        <f t="shared" si="2"/>
        <v>548.70000000000005</v>
      </c>
      <c r="Q17" s="201">
        <f>ROUNDDOWN($C17*R$11,1)</f>
        <v>179.6</v>
      </c>
      <c r="R17" s="43">
        <f t="shared" ref="R17" si="58">Q17/$C17</f>
        <v>22.45</v>
      </c>
      <c r="S17" s="120">
        <f t="shared" si="7"/>
        <v>233.4</v>
      </c>
      <c r="T17" s="120">
        <f t="shared" si="7"/>
        <v>269.39999999999998</v>
      </c>
      <c r="U17" s="134">
        <v>166.2</v>
      </c>
      <c r="V17" s="43">
        <f t="shared" ref="V17" si="59">U17/$C17</f>
        <v>20.774999999999999</v>
      </c>
      <c r="W17" s="134">
        <v>177</v>
      </c>
      <c r="X17" s="43">
        <f t="shared" ref="X17" si="60">W17/$C17</f>
        <v>22.125</v>
      </c>
      <c r="Y17" s="120">
        <f t="shared" si="10"/>
        <v>194.7</v>
      </c>
      <c r="Z17" s="120">
        <f t="shared" si="11"/>
        <v>242.5</v>
      </c>
      <c r="AA17" s="120">
        <f t="shared" si="3"/>
        <v>286.7</v>
      </c>
      <c r="AB17" s="120">
        <f t="shared" si="3"/>
        <v>260.2</v>
      </c>
      <c r="AC17" s="120">
        <f t="shared" si="3"/>
        <v>384.1</v>
      </c>
      <c r="AD17" s="120">
        <f t="shared" si="3"/>
        <v>531</v>
      </c>
      <c r="AE17" s="201">
        <f>ROUNDDOWN($C17*AF$11,1)</f>
        <v>179.4</v>
      </c>
      <c r="AF17" s="43">
        <f t="shared" ref="AF17" si="61">AE17/$C17</f>
        <v>22.425000000000001</v>
      </c>
      <c r="AG17" s="120">
        <f t="shared" si="4"/>
        <v>296</v>
      </c>
      <c r="AH17" s="120">
        <f t="shared" si="4"/>
        <v>376.7</v>
      </c>
      <c r="AI17" s="120">
        <f t="shared" si="4"/>
        <v>538.20000000000005</v>
      </c>
      <c r="AJ17" s="134">
        <v>179.2</v>
      </c>
      <c r="AK17" s="43">
        <f t="shared" ref="AK17" si="62">AJ17/$C17</f>
        <v>22.4</v>
      </c>
      <c r="AL17" s="134">
        <v>234.7</v>
      </c>
      <c r="AM17" s="43">
        <f t="shared" ref="AM17" si="63">AL17/$C17</f>
        <v>29.337499999999999</v>
      </c>
      <c r="AN17" s="202">
        <f t="shared" si="15"/>
        <v>187</v>
      </c>
      <c r="AO17" s="133">
        <f>RCF!I$33</f>
        <v>23.384</v>
      </c>
      <c r="AP17" s="120">
        <f t="shared" si="16"/>
        <v>280.5</v>
      </c>
      <c r="AQ17" s="201">
        <f>ROUNDDOWN($C17*AR$11,1)</f>
        <v>188.5</v>
      </c>
      <c r="AR17" s="43">
        <f t="shared" ref="AR17" si="64">AQ17/$C17</f>
        <v>23.5625</v>
      </c>
      <c r="AS17" s="120">
        <f t="shared" si="18"/>
        <v>245</v>
      </c>
      <c r="AT17" s="120">
        <f t="shared" si="18"/>
        <v>273.3</v>
      </c>
      <c r="AU17" s="44">
        <v>184</v>
      </c>
      <c r="AV17" s="43">
        <f t="shared" ref="AV17" si="65">AU17/$C17</f>
        <v>23</v>
      </c>
      <c r="AW17" s="44">
        <v>187.62</v>
      </c>
      <c r="AX17" s="43">
        <f t="shared" ref="AX17" si="66">AW17/$C17</f>
        <v>23.452500000000001</v>
      </c>
      <c r="AY17" s="202">
        <f t="shared" si="21"/>
        <v>183.8</v>
      </c>
      <c r="AZ17" s="43">
        <f>RCF!I$41</f>
        <v>22.981999999999999</v>
      </c>
    </row>
    <row r="18" spans="1:52" x14ac:dyDescent="0.2">
      <c r="A18" s="46" t="s">
        <v>21</v>
      </c>
      <c r="B18" s="47" t="s">
        <v>22</v>
      </c>
      <c r="C18" s="48">
        <v>14</v>
      </c>
      <c r="D18" s="44">
        <f t="shared" si="0"/>
        <v>703</v>
      </c>
      <c r="E18" s="43">
        <f>RCF!C$43</f>
        <v>50.210999999999999</v>
      </c>
      <c r="F18" s="134">
        <v>308.39999999999998</v>
      </c>
      <c r="G18" s="43">
        <f t="shared" si="5"/>
        <v>22.028571428571428</v>
      </c>
      <c r="H18" s="134">
        <f t="shared" si="1"/>
        <v>320.39999999999998</v>
      </c>
      <c r="I18" s="43">
        <f t="shared" si="5"/>
        <v>22.885714285714283</v>
      </c>
      <c r="J18" s="120">
        <f t="shared" si="2"/>
        <v>352.4</v>
      </c>
      <c r="K18" s="120">
        <f t="shared" si="2"/>
        <v>438.9</v>
      </c>
      <c r="L18" s="120">
        <f t="shared" si="2"/>
        <v>471</v>
      </c>
      <c r="M18" s="120">
        <f t="shared" si="2"/>
        <v>519</v>
      </c>
      <c r="N18" s="120">
        <f t="shared" si="2"/>
        <v>640.79999999999995</v>
      </c>
      <c r="O18" s="120">
        <f t="shared" si="2"/>
        <v>688.9</v>
      </c>
      <c r="P18" s="120">
        <f t="shared" si="2"/>
        <v>961.2</v>
      </c>
      <c r="Q18" s="201">
        <f>ROUNDDOWN($C18*R$11,1)</f>
        <v>314.3</v>
      </c>
      <c r="R18" s="43">
        <f t="shared" ref="R18" si="67">Q18/$C18</f>
        <v>22.45</v>
      </c>
      <c r="S18" s="120">
        <f t="shared" si="7"/>
        <v>408.5</v>
      </c>
      <c r="T18" s="120">
        <f t="shared" si="7"/>
        <v>471.4</v>
      </c>
      <c r="U18" s="134">
        <v>291</v>
      </c>
      <c r="V18" s="43">
        <f t="shared" ref="V18" si="68">U18/$C18</f>
        <v>20.785714285714285</v>
      </c>
      <c r="W18" s="134">
        <v>310</v>
      </c>
      <c r="X18" s="43">
        <f t="shared" ref="X18" si="69">W18/$C18</f>
        <v>22.142857142857142</v>
      </c>
      <c r="Y18" s="120">
        <f t="shared" si="10"/>
        <v>341</v>
      </c>
      <c r="Z18" s="120">
        <f t="shared" si="11"/>
        <v>424.7</v>
      </c>
      <c r="AA18" s="120">
        <f t="shared" si="3"/>
        <v>502.2</v>
      </c>
      <c r="AB18" s="120">
        <f t="shared" si="3"/>
        <v>455.7</v>
      </c>
      <c r="AC18" s="120">
        <f t="shared" si="3"/>
        <v>672.7</v>
      </c>
      <c r="AD18" s="120">
        <f t="shared" si="3"/>
        <v>930</v>
      </c>
      <c r="AE18" s="201">
        <f>ROUNDDOWN($C18*AF$11,1)</f>
        <v>314</v>
      </c>
      <c r="AF18" s="43">
        <f t="shared" ref="AF18" si="70">AE18/$C18</f>
        <v>22.428571428571427</v>
      </c>
      <c r="AG18" s="120">
        <f t="shared" si="4"/>
        <v>518.1</v>
      </c>
      <c r="AH18" s="120">
        <f t="shared" si="4"/>
        <v>659.4</v>
      </c>
      <c r="AI18" s="120">
        <f t="shared" si="4"/>
        <v>942</v>
      </c>
      <c r="AJ18" s="134">
        <v>307.22000000000003</v>
      </c>
      <c r="AK18" s="43">
        <f t="shared" ref="AK18" si="71">AJ18/$C18</f>
        <v>21.944285714285716</v>
      </c>
      <c r="AL18" s="134">
        <v>402.4</v>
      </c>
      <c r="AM18" s="43">
        <f t="shared" ref="AM18" si="72">AL18/$C18</f>
        <v>28.74285714285714</v>
      </c>
      <c r="AN18" s="202">
        <f t="shared" si="15"/>
        <v>327.3</v>
      </c>
      <c r="AO18" s="133">
        <f>RCF!I$33</f>
        <v>23.384</v>
      </c>
      <c r="AP18" s="120">
        <f t="shared" si="16"/>
        <v>490.9</v>
      </c>
      <c r="AQ18" s="201">
        <f>ROUNDDOWN($C18*AR$11,1)</f>
        <v>330</v>
      </c>
      <c r="AR18" s="43">
        <f t="shared" ref="AR18" si="73">AQ18/$C18</f>
        <v>23.571428571428573</v>
      </c>
      <c r="AS18" s="120">
        <f t="shared" si="18"/>
        <v>429</v>
      </c>
      <c r="AT18" s="120">
        <f t="shared" si="18"/>
        <v>478.5</v>
      </c>
      <c r="AU18" s="44">
        <v>322</v>
      </c>
      <c r="AV18" s="43">
        <f t="shared" ref="AV18" si="74">AU18/$C18</f>
        <v>23</v>
      </c>
      <c r="AW18" s="44">
        <v>328.34</v>
      </c>
      <c r="AX18" s="43">
        <f t="shared" ref="AX18" si="75">AW18/$C18</f>
        <v>23.452857142857141</v>
      </c>
      <c r="AY18" s="202">
        <f t="shared" si="21"/>
        <v>321.7</v>
      </c>
      <c r="AZ18" s="43">
        <f>RCF!I$41</f>
        <v>22.981999999999999</v>
      </c>
    </row>
    <row r="19" spans="1:52" x14ac:dyDescent="0.2">
      <c r="A19" s="46" t="s">
        <v>23</v>
      </c>
      <c r="B19" s="47" t="s">
        <v>24</v>
      </c>
      <c r="C19" s="48">
        <v>15</v>
      </c>
      <c r="D19" s="44">
        <f t="shared" si="0"/>
        <v>753.2</v>
      </c>
      <c r="E19" s="43">
        <f>RCF!C$43</f>
        <v>50.210999999999999</v>
      </c>
      <c r="F19" s="134">
        <v>374.3</v>
      </c>
      <c r="G19" s="43">
        <f t="shared" si="5"/>
        <v>24.953333333333333</v>
      </c>
      <c r="H19" s="134">
        <f t="shared" si="1"/>
        <v>388.8</v>
      </c>
      <c r="I19" s="43">
        <f t="shared" si="5"/>
        <v>25.92</v>
      </c>
      <c r="J19" s="120">
        <f t="shared" si="2"/>
        <v>427.7</v>
      </c>
      <c r="K19" s="120">
        <f t="shared" si="2"/>
        <v>532.70000000000005</v>
      </c>
      <c r="L19" s="120">
        <f t="shared" si="2"/>
        <v>571.5</v>
      </c>
      <c r="M19" s="120">
        <f t="shared" si="2"/>
        <v>629.9</v>
      </c>
      <c r="N19" s="120">
        <f t="shared" si="2"/>
        <v>777.6</v>
      </c>
      <c r="O19" s="120">
        <f t="shared" si="2"/>
        <v>835.9</v>
      </c>
      <c r="P19" s="120">
        <f t="shared" si="2"/>
        <v>1166.4000000000001</v>
      </c>
      <c r="Q19" s="134">
        <v>381.9</v>
      </c>
      <c r="R19" s="43">
        <f t="shared" ref="R19" si="76">Q19/$C19</f>
        <v>25.459999999999997</v>
      </c>
      <c r="S19" s="120">
        <f t="shared" si="7"/>
        <v>496.4</v>
      </c>
      <c r="T19" s="120">
        <f t="shared" si="7"/>
        <v>572.79999999999995</v>
      </c>
      <c r="U19" s="134">
        <v>353.4</v>
      </c>
      <c r="V19" s="43">
        <f t="shared" ref="V19" si="77">U19/$C19</f>
        <v>23.56</v>
      </c>
      <c r="W19" s="134">
        <v>376.4</v>
      </c>
      <c r="X19" s="43">
        <f t="shared" ref="X19" si="78">W19/$C19</f>
        <v>25.09333333333333</v>
      </c>
      <c r="Y19" s="120">
        <f t="shared" si="10"/>
        <v>414</v>
      </c>
      <c r="Z19" s="120">
        <f t="shared" si="11"/>
        <v>515.70000000000005</v>
      </c>
      <c r="AA19" s="120">
        <v>0</v>
      </c>
      <c r="AB19" s="120">
        <f t="shared" ref="AB19:AD21" si="79">ROUND($C19*$X19*AB$6,1)</f>
        <v>553.29999999999995</v>
      </c>
      <c r="AC19" s="120">
        <f t="shared" si="79"/>
        <v>816.8</v>
      </c>
      <c r="AD19" s="120">
        <f t="shared" si="79"/>
        <v>1129.2</v>
      </c>
      <c r="AE19" s="44">
        <v>381.5</v>
      </c>
      <c r="AF19" s="43">
        <f t="shared" ref="AF19" si="80">AE19/$C19</f>
        <v>25.433333333333334</v>
      </c>
      <c r="AG19" s="120">
        <f t="shared" si="4"/>
        <v>629.5</v>
      </c>
      <c r="AH19" s="120">
        <f t="shared" si="4"/>
        <v>801.2</v>
      </c>
      <c r="AI19" s="120">
        <f t="shared" si="4"/>
        <v>1144.5</v>
      </c>
      <c r="AJ19" s="134">
        <v>370.9</v>
      </c>
      <c r="AK19" s="43">
        <f t="shared" ref="AK19" si="81">AJ19/$C19</f>
        <v>24.726666666666667</v>
      </c>
      <c r="AL19" s="134">
        <v>485.9</v>
      </c>
      <c r="AM19" s="43">
        <f t="shared" ref="AM19" si="82">AL19/$C19</f>
        <v>32.393333333333331</v>
      </c>
      <c r="AN19" s="202">
        <f t="shared" si="15"/>
        <v>350.7</v>
      </c>
      <c r="AO19" s="133">
        <f>RCF!I$33</f>
        <v>23.384</v>
      </c>
      <c r="AP19" s="120">
        <f t="shared" si="16"/>
        <v>526</v>
      </c>
      <c r="AQ19" s="44">
        <v>401.2</v>
      </c>
      <c r="AR19" s="43">
        <f t="shared" ref="AR19" si="83">AQ19/$C19</f>
        <v>26.746666666666666</v>
      </c>
      <c r="AS19" s="120">
        <f t="shared" si="18"/>
        <v>521.5</v>
      </c>
      <c r="AT19" s="120">
        <f t="shared" si="18"/>
        <v>581.70000000000005</v>
      </c>
      <c r="AU19" s="44">
        <v>390.9</v>
      </c>
      <c r="AV19" s="43">
        <f t="shared" ref="AV19" si="84">AU19/$C19</f>
        <v>26.06</v>
      </c>
      <c r="AW19" s="44">
        <v>398.7</v>
      </c>
      <c r="AX19" s="43">
        <f t="shared" ref="AX19" si="85">AW19/$C19</f>
        <v>26.58</v>
      </c>
      <c r="AY19" s="44">
        <v>597.4</v>
      </c>
      <c r="AZ19" s="43">
        <f t="shared" ref="AZ19" si="86">AY19/$C19</f>
        <v>39.826666666666668</v>
      </c>
    </row>
    <row r="20" spans="1:52" x14ac:dyDescent="0.2">
      <c r="A20" s="46" t="s">
        <v>25</v>
      </c>
      <c r="B20" s="47" t="s">
        <v>24</v>
      </c>
      <c r="C20" s="48">
        <v>30</v>
      </c>
      <c r="D20" s="44">
        <f t="shared" si="0"/>
        <v>1506.3</v>
      </c>
      <c r="E20" s="43">
        <f>RCF!C$43</f>
        <v>50.210999999999999</v>
      </c>
      <c r="F20" s="134">
        <v>374.3</v>
      </c>
      <c r="G20" s="43">
        <f t="shared" si="5"/>
        <v>12.476666666666667</v>
      </c>
      <c r="H20" s="134">
        <f t="shared" si="1"/>
        <v>388.8</v>
      </c>
      <c r="I20" s="43">
        <f t="shared" si="5"/>
        <v>12.96</v>
      </c>
      <c r="J20" s="120">
        <f t="shared" si="2"/>
        <v>427.7</v>
      </c>
      <c r="K20" s="120">
        <f t="shared" si="2"/>
        <v>532.70000000000005</v>
      </c>
      <c r="L20" s="120">
        <f t="shared" si="2"/>
        <v>571.5</v>
      </c>
      <c r="M20" s="120">
        <f t="shared" si="2"/>
        <v>629.9</v>
      </c>
      <c r="N20" s="120">
        <f t="shared" si="2"/>
        <v>777.6</v>
      </c>
      <c r="O20" s="120">
        <f t="shared" si="2"/>
        <v>835.9</v>
      </c>
      <c r="P20" s="120">
        <f t="shared" si="2"/>
        <v>1166.4000000000001</v>
      </c>
      <c r="Q20" s="134">
        <v>381.9</v>
      </c>
      <c r="R20" s="43">
        <f t="shared" ref="R20" si="87">Q20/$C20</f>
        <v>12.729999999999999</v>
      </c>
      <c r="S20" s="120">
        <f t="shared" si="7"/>
        <v>496.4</v>
      </c>
      <c r="T20" s="120">
        <f t="shared" si="7"/>
        <v>572.79999999999995</v>
      </c>
      <c r="U20" s="134">
        <v>353.4</v>
      </c>
      <c r="V20" s="43">
        <f t="shared" ref="V20" si="88">U20/$C20</f>
        <v>11.78</v>
      </c>
      <c r="W20" s="134">
        <v>376.4</v>
      </c>
      <c r="X20" s="43">
        <f t="shared" ref="X20" si="89">W20/$C20</f>
        <v>12.546666666666665</v>
      </c>
      <c r="Y20" s="120">
        <f t="shared" si="10"/>
        <v>414</v>
      </c>
      <c r="Z20" s="120">
        <f t="shared" si="11"/>
        <v>515.70000000000005</v>
      </c>
      <c r="AA20" s="120">
        <v>0</v>
      </c>
      <c r="AB20" s="120">
        <f t="shared" si="79"/>
        <v>553.29999999999995</v>
      </c>
      <c r="AC20" s="120">
        <f t="shared" si="79"/>
        <v>816.8</v>
      </c>
      <c r="AD20" s="120">
        <f t="shared" si="79"/>
        <v>1129.2</v>
      </c>
      <c r="AE20" s="44">
        <v>381.5</v>
      </c>
      <c r="AF20" s="43">
        <f t="shared" ref="AF20" si="90">AE20/$C20</f>
        <v>12.716666666666667</v>
      </c>
      <c r="AG20" s="120">
        <f t="shared" si="4"/>
        <v>629.5</v>
      </c>
      <c r="AH20" s="120">
        <f t="shared" si="4"/>
        <v>801.2</v>
      </c>
      <c r="AI20" s="120">
        <f t="shared" si="4"/>
        <v>1144.5</v>
      </c>
      <c r="AJ20" s="134">
        <v>370.9</v>
      </c>
      <c r="AK20" s="43">
        <f t="shared" ref="AK20" si="91">AJ20/$C20</f>
        <v>12.363333333333333</v>
      </c>
      <c r="AL20" s="134">
        <v>485.9</v>
      </c>
      <c r="AM20" s="43">
        <f t="shared" ref="AM20" si="92">AL20/$C20</f>
        <v>16.196666666666665</v>
      </c>
      <c r="AN20" s="202">
        <f t="shared" si="15"/>
        <v>701.5</v>
      </c>
      <c r="AO20" s="133">
        <f>RCF!I$33</f>
        <v>23.384</v>
      </c>
      <c r="AP20" s="120">
        <f t="shared" si="16"/>
        <v>1052.2</v>
      </c>
      <c r="AQ20" s="44">
        <v>401.2</v>
      </c>
      <c r="AR20" s="43">
        <f t="shared" ref="AR20" si="93">AQ20/$C20</f>
        <v>13.373333333333333</v>
      </c>
      <c r="AS20" s="120">
        <f t="shared" si="18"/>
        <v>521.5</v>
      </c>
      <c r="AT20" s="120">
        <f t="shared" si="18"/>
        <v>581.70000000000005</v>
      </c>
      <c r="AU20" s="44">
        <v>390.9</v>
      </c>
      <c r="AV20" s="43">
        <f t="shared" ref="AV20" si="94">AU20/$C20</f>
        <v>13.03</v>
      </c>
      <c r="AW20" s="44">
        <v>398.7</v>
      </c>
      <c r="AX20" s="43">
        <f t="shared" ref="AX20" si="95">AW20/$C20</f>
        <v>13.29</v>
      </c>
      <c r="AY20" s="44">
        <v>597.4</v>
      </c>
      <c r="AZ20" s="43">
        <f t="shared" ref="AZ20" si="96">AY20/$C20</f>
        <v>19.913333333333334</v>
      </c>
    </row>
    <row r="21" spans="1:52" x14ac:dyDescent="0.2">
      <c r="A21" s="46" t="s">
        <v>26</v>
      </c>
      <c r="B21" s="47" t="s">
        <v>24</v>
      </c>
      <c r="C21" s="48">
        <v>45</v>
      </c>
      <c r="D21" s="44">
        <f t="shared" si="0"/>
        <v>2259.5</v>
      </c>
      <c r="E21" s="43">
        <f>RCF!C$43</f>
        <v>50.210999999999999</v>
      </c>
      <c r="F21" s="134">
        <v>374.3</v>
      </c>
      <c r="G21" s="43">
        <f t="shared" si="5"/>
        <v>8.3177777777777777</v>
      </c>
      <c r="H21" s="134">
        <f t="shared" si="1"/>
        <v>388.8</v>
      </c>
      <c r="I21" s="43">
        <f t="shared" si="5"/>
        <v>8.64</v>
      </c>
      <c r="J21" s="120">
        <f t="shared" si="2"/>
        <v>427.7</v>
      </c>
      <c r="K21" s="120">
        <f t="shared" si="2"/>
        <v>532.70000000000005</v>
      </c>
      <c r="L21" s="120">
        <f t="shared" si="2"/>
        <v>571.5</v>
      </c>
      <c r="M21" s="120">
        <f t="shared" si="2"/>
        <v>629.9</v>
      </c>
      <c r="N21" s="120">
        <f t="shared" si="2"/>
        <v>777.6</v>
      </c>
      <c r="O21" s="120">
        <f t="shared" si="2"/>
        <v>835.9</v>
      </c>
      <c r="P21" s="120">
        <f t="shared" si="2"/>
        <v>1166.4000000000001</v>
      </c>
      <c r="Q21" s="134">
        <v>381.9</v>
      </c>
      <c r="R21" s="43">
        <f t="shared" ref="R21" si="97">Q21/$C21</f>
        <v>8.4866666666666664</v>
      </c>
      <c r="S21" s="120">
        <f t="shared" si="7"/>
        <v>496.4</v>
      </c>
      <c r="T21" s="120">
        <f t="shared" si="7"/>
        <v>572.79999999999995</v>
      </c>
      <c r="U21" s="134">
        <v>353.4</v>
      </c>
      <c r="V21" s="43">
        <f t="shared" ref="V21" si="98">U21/$C21</f>
        <v>7.8533333333333326</v>
      </c>
      <c r="W21" s="134">
        <v>376.4</v>
      </c>
      <c r="X21" s="43">
        <f t="shared" ref="X21" si="99">W21/$C21</f>
        <v>8.3644444444444446</v>
      </c>
      <c r="Y21" s="120">
        <f t="shared" si="10"/>
        <v>414</v>
      </c>
      <c r="Z21" s="120">
        <f t="shared" si="11"/>
        <v>515.70000000000005</v>
      </c>
      <c r="AA21" s="120">
        <v>0</v>
      </c>
      <c r="AB21" s="120">
        <f t="shared" si="79"/>
        <v>553.29999999999995</v>
      </c>
      <c r="AC21" s="120">
        <f t="shared" si="79"/>
        <v>816.8</v>
      </c>
      <c r="AD21" s="120">
        <f t="shared" si="79"/>
        <v>1129.2</v>
      </c>
      <c r="AE21" s="44">
        <v>381.5</v>
      </c>
      <c r="AF21" s="43">
        <f t="shared" ref="AF21" si="100">AE21/$C21</f>
        <v>8.4777777777777779</v>
      </c>
      <c r="AG21" s="120">
        <f t="shared" si="4"/>
        <v>629.5</v>
      </c>
      <c r="AH21" s="120">
        <f t="shared" si="4"/>
        <v>801.2</v>
      </c>
      <c r="AI21" s="120">
        <f t="shared" si="4"/>
        <v>1144.5</v>
      </c>
      <c r="AJ21" s="134">
        <v>370.9</v>
      </c>
      <c r="AK21" s="43">
        <f t="shared" ref="AK21" si="101">AJ21/$C21</f>
        <v>8.242222222222221</v>
      </c>
      <c r="AL21" s="134">
        <v>485.9</v>
      </c>
      <c r="AM21" s="43">
        <f t="shared" ref="AM21" si="102">AL21/$C21</f>
        <v>10.797777777777778</v>
      </c>
      <c r="AN21" s="202">
        <f t="shared" si="15"/>
        <v>1052.2</v>
      </c>
      <c r="AO21" s="133">
        <f>RCF!I$33</f>
        <v>23.384</v>
      </c>
      <c r="AP21" s="120">
        <f t="shared" si="16"/>
        <v>1578.3</v>
      </c>
      <c r="AQ21" s="44">
        <v>401.2</v>
      </c>
      <c r="AR21" s="43">
        <f t="shared" ref="AR21" si="103">AQ21/$C21</f>
        <v>8.9155555555555548</v>
      </c>
      <c r="AS21" s="120">
        <f t="shared" si="18"/>
        <v>521.5</v>
      </c>
      <c r="AT21" s="120">
        <f t="shared" si="18"/>
        <v>581.70000000000005</v>
      </c>
      <c r="AU21" s="44">
        <v>390.9</v>
      </c>
      <c r="AV21" s="43">
        <f t="shared" ref="AV21" si="104">AU21/$C21</f>
        <v>8.6866666666666656</v>
      </c>
      <c r="AW21" s="44">
        <v>398.7</v>
      </c>
      <c r="AX21" s="43">
        <f t="shared" ref="AX21" si="105">AW21/$C21</f>
        <v>8.86</v>
      </c>
      <c r="AY21" s="44">
        <v>597.4</v>
      </c>
      <c r="AZ21" s="43">
        <f t="shared" ref="AZ21" si="106">AY21/$C21</f>
        <v>13.275555555555554</v>
      </c>
    </row>
    <row r="22" spans="1:52" x14ac:dyDescent="0.2">
      <c r="A22" s="46" t="s">
        <v>27</v>
      </c>
      <c r="B22" s="47" t="s">
        <v>28</v>
      </c>
      <c r="C22" s="48">
        <v>15</v>
      </c>
      <c r="D22" s="44">
        <f t="shared" si="0"/>
        <v>753.2</v>
      </c>
      <c r="E22" s="43">
        <f>RCF!C$43</f>
        <v>50.210999999999999</v>
      </c>
      <c r="F22" s="134">
        <v>374.3</v>
      </c>
      <c r="G22" s="43">
        <f t="shared" si="5"/>
        <v>24.953333333333333</v>
      </c>
      <c r="H22" s="134">
        <f t="shared" si="1"/>
        <v>388.8</v>
      </c>
      <c r="I22" s="43">
        <f t="shared" si="5"/>
        <v>25.92</v>
      </c>
      <c r="J22" s="120">
        <f t="shared" si="2"/>
        <v>427.7</v>
      </c>
      <c r="K22" s="120">
        <f t="shared" si="2"/>
        <v>532.70000000000005</v>
      </c>
      <c r="L22" s="120">
        <f t="shared" si="2"/>
        <v>571.5</v>
      </c>
      <c r="M22" s="120">
        <f t="shared" si="2"/>
        <v>629.9</v>
      </c>
      <c r="N22" s="120">
        <f t="shared" si="2"/>
        <v>777.6</v>
      </c>
      <c r="O22" s="120">
        <f t="shared" si="2"/>
        <v>835.9</v>
      </c>
      <c r="P22" s="120">
        <f t="shared" si="2"/>
        <v>1166.4000000000001</v>
      </c>
      <c r="Q22" s="134">
        <v>381.9</v>
      </c>
      <c r="R22" s="43">
        <f t="shared" ref="R22" si="107">Q22/$C22</f>
        <v>25.459999999999997</v>
      </c>
      <c r="S22" s="120">
        <f t="shared" si="7"/>
        <v>496.4</v>
      </c>
      <c r="T22" s="120">
        <f t="shared" si="7"/>
        <v>572.79999999999995</v>
      </c>
      <c r="U22" s="134">
        <v>397.7</v>
      </c>
      <c r="V22" s="43">
        <f t="shared" ref="V22" si="108">U22/$C22</f>
        <v>26.513333333333332</v>
      </c>
      <c r="W22" s="134">
        <v>423.6</v>
      </c>
      <c r="X22" s="43">
        <f t="shared" ref="X22" si="109">W22/$C22</f>
        <v>28.240000000000002</v>
      </c>
      <c r="Y22" s="120">
        <f t="shared" si="10"/>
        <v>465.9</v>
      </c>
      <c r="Z22" s="120">
        <v>0</v>
      </c>
      <c r="AA22" s="120">
        <f>ROUND($C22*$X22*AA$6,1)</f>
        <v>686.2</v>
      </c>
      <c r="AB22" s="120">
        <v>0</v>
      </c>
      <c r="AC22" s="120">
        <f>ROUND($C22*$X22*AC$6,1)</f>
        <v>919.2</v>
      </c>
      <c r="AD22" s="120">
        <v>0</v>
      </c>
      <c r="AE22" s="44">
        <v>381.5</v>
      </c>
      <c r="AF22" s="43">
        <f t="shared" ref="AF22" si="110">AE22/$C22</f>
        <v>25.433333333333334</v>
      </c>
      <c r="AG22" s="120">
        <f t="shared" si="4"/>
        <v>629.5</v>
      </c>
      <c r="AH22" s="120">
        <f t="shared" si="4"/>
        <v>801.2</v>
      </c>
      <c r="AI22" s="120">
        <f t="shared" si="4"/>
        <v>1144.5</v>
      </c>
      <c r="AJ22" s="134">
        <v>370.9</v>
      </c>
      <c r="AK22" s="43">
        <f t="shared" ref="AK22" si="111">AJ22/$C22</f>
        <v>24.726666666666667</v>
      </c>
      <c r="AL22" s="134">
        <v>485.9</v>
      </c>
      <c r="AM22" s="43">
        <f t="shared" ref="AM22" si="112">AL22/$C22</f>
        <v>32.393333333333331</v>
      </c>
      <c r="AN22" s="202">
        <f t="shared" si="15"/>
        <v>350.7</v>
      </c>
      <c r="AO22" s="133">
        <f>RCF!I$33</f>
        <v>23.384</v>
      </c>
      <c r="AP22" s="120">
        <f t="shared" si="16"/>
        <v>526</v>
      </c>
      <c r="AQ22" s="44">
        <v>401.2</v>
      </c>
      <c r="AR22" s="43">
        <f t="shared" ref="AR22" si="113">AQ22/$C22</f>
        <v>26.746666666666666</v>
      </c>
      <c r="AS22" s="120">
        <f t="shared" si="18"/>
        <v>521.5</v>
      </c>
      <c r="AT22" s="120">
        <f t="shared" si="18"/>
        <v>581.70000000000005</v>
      </c>
      <c r="AU22" s="44">
        <v>390.9</v>
      </c>
      <c r="AV22" s="43">
        <f t="shared" ref="AV22" si="114">AU22/$C22</f>
        <v>26.06</v>
      </c>
      <c r="AW22" s="44">
        <v>398.7</v>
      </c>
      <c r="AX22" s="43">
        <f t="shared" ref="AX22" si="115">AW22/$C22</f>
        <v>26.58</v>
      </c>
      <c r="AY22" s="44">
        <v>597.4</v>
      </c>
      <c r="AZ22" s="43">
        <f t="shared" ref="AZ22" si="116">AY22/$C22</f>
        <v>39.826666666666668</v>
      </c>
    </row>
    <row r="23" spans="1:52" x14ac:dyDescent="0.2">
      <c r="A23" s="46" t="s">
        <v>29</v>
      </c>
      <c r="B23" s="47" t="s">
        <v>28</v>
      </c>
      <c r="C23" s="48">
        <v>30</v>
      </c>
      <c r="D23" s="44">
        <f t="shared" si="0"/>
        <v>1506.3</v>
      </c>
      <c r="E23" s="43">
        <f>RCF!C$43</f>
        <v>50.210999999999999</v>
      </c>
      <c r="F23" s="134">
        <v>374.3</v>
      </c>
      <c r="G23" s="43">
        <f t="shared" si="5"/>
        <v>12.476666666666667</v>
      </c>
      <c r="H23" s="134">
        <f t="shared" si="1"/>
        <v>388.8</v>
      </c>
      <c r="I23" s="43">
        <f t="shared" si="5"/>
        <v>12.96</v>
      </c>
      <c r="J23" s="120">
        <f t="shared" si="2"/>
        <v>427.7</v>
      </c>
      <c r="K23" s="120">
        <f t="shared" si="2"/>
        <v>532.70000000000005</v>
      </c>
      <c r="L23" s="120">
        <f t="shared" si="2"/>
        <v>571.5</v>
      </c>
      <c r="M23" s="120">
        <f t="shared" si="2"/>
        <v>629.9</v>
      </c>
      <c r="N23" s="120">
        <f t="shared" si="2"/>
        <v>777.6</v>
      </c>
      <c r="O23" s="120">
        <f t="shared" si="2"/>
        <v>835.9</v>
      </c>
      <c r="P23" s="120">
        <f t="shared" si="2"/>
        <v>1166.4000000000001</v>
      </c>
      <c r="Q23" s="134">
        <v>381.9</v>
      </c>
      <c r="R23" s="43">
        <f t="shared" ref="R23" si="117">Q23/$C23</f>
        <v>12.729999999999999</v>
      </c>
      <c r="S23" s="120">
        <f t="shared" si="7"/>
        <v>496.4</v>
      </c>
      <c r="T23" s="120">
        <f t="shared" si="7"/>
        <v>572.79999999999995</v>
      </c>
      <c r="U23" s="134">
        <v>397.7</v>
      </c>
      <c r="V23" s="43">
        <f t="shared" ref="V23" si="118">U23/$C23</f>
        <v>13.256666666666666</v>
      </c>
      <c r="W23" s="134">
        <v>423.6</v>
      </c>
      <c r="X23" s="43">
        <f t="shared" ref="X23" si="119">W23/$C23</f>
        <v>14.120000000000001</v>
      </c>
      <c r="Y23" s="120">
        <f t="shared" si="10"/>
        <v>465.9</v>
      </c>
      <c r="Z23" s="120">
        <v>0</v>
      </c>
      <c r="AA23" s="120">
        <f>ROUND($C23*$X23*AA$6,1)</f>
        <v>686.2</v>
      </c>
      <c r="AB23" s="120">
        <v>0</v>
      </c>
      <c r="AC23" s="120">
        <f>ROUND($C23*$X23*AC$6,1)</f>
        <v>919.2</v>
      </c>
      <c r="AD23" s="120">
        <v>0</v>
      </c>
      <c r="AE23" s="44">
        <v>381.5</v>
      </c>
      <c r="AF23" s="43">
        <f t="shared" ref="AF23" si="120">AE23/$C23</f>
        <v>12.716666666666667</v>
      </c>
      <c r="AG23" s="120">
        <f t="shared" si="4"/>
        <v>629.5</v>
      </c>
      <c r="AH23" s="120">
        <f t="shared" si="4"/>
        <v>801.2</v>
      </c>
      <c r="AI23" s="120">
        <f t="shared" si="4"/>
        <v>1144.5</v>
      </c>
      <c r="AJ23" s="134">
        <v>370.9</v>
      </c>
      <c r="AK23" s="43">
        <f t="shared" ref="AK23" si="121">AJ23/$C23</f>
        <v>12.363333333333333</v>
      </c>
      <c r="AL23" s="134">
        <v>485.9</v>
      </c>
      <c r="AM23" s="43">
        <f t="shared" ref="AM23" si="122">AL23/$C23</f>
        <v>16.196666666666665</v>
      </c>
      <c r="AN23" s="202">
        <f t="shared" si="15"/>
        <v>701.5</v>
      </c>
      <c r="AO23" s="133">
        <f>RCF!I$33</f>
        <v>23.384</v>
      </c>
      <c r="AP23" s="120">
        <f t="shared" si="16"/>
        <v>1052.2</v>
      </c>
      <c r="AQ23" s="44">
        <v>401.2</v>
      </c>
      <c r="AR23" s="43">
        <f t="shared" ref="AR23" si="123">AQ23/$C23</f>
        <v>13.373333333333333</v>
      </c>
      <c r="AS23" s="120">
        <f t="shared" si="18"/>
        <v>521.5</v>
      </c>
      <c r="AT23" s="120">
        <f t="shared" si="18"/>
        <v>581.70000000000005</v>
      </c>
      <c r="AU23" s="44">
        <v>390.9</v>
      </c>
      <c r="AV23" s="43">
        <f t="shared" ref="AV23" si="124">AU23/$C23</f>
        <v>13.03</v>
      </c>
      <c r="AW23" s="44">
        <v>398.7</v>
      </c>
      <c r="AX23" s="43">
        <f t="shared" ref="AX23" si="125">AW23/$C23</f>
        <v>13.29</v>
      </c>
      <c r="AY23" s="44">
        <v>597.4</v>
      </c>
      <c r="AZ23" s="43">
        <f t="shared" ref="AZ23" si="126">AY23/$C23</f>
        <v>19.913333333333334</v>
      </c>
    </row>
    <row r="24" spans="1:52" x14ac:dyDescent="0.2">
      <c r="A24" s="46" t="s">
        <v>30</v>
      </c>
      <c r="B24" s="47" t="s">
        <v>28</v>
      </c>
      <c r="C24" s="48">
        <v>45</v>
      </c>
      <c r="D24" s="44">
        <f t="shared" si="0"/>
        <v>2259.5</v>
      </c>
      <c r="E24" s="43">
        <f>RCF!C$43</f>
        <v>50.210999999999999</v>
      </c>
      <c r="F24" s="134">
        <v>374.3</v>
      </c>
      <c r="G24" s="43">
        <f t="shared" si="5"/>
        <v>8.3177777777777777</v>
      </c>
      <c r="H24" s="134">
        <f t="shared" si="1"/>
        <v>388.8</v>
      </c>
      <c r="I24" s="43">
        <f t="shared" si="5"/>
        <v>8.64</v>
      </c>
      <c r="J24" s="120">
        <f t="shared" si="2"/>
        <v>427.7</v>
      </c>
      <c r="K24" s="120">
        <f t="shared" si="2"/>
        <v>532.70000000000005</v>
      </c>
      <c r="L24" s="120">
        <f t="shared" si="2"/>
        <v>571.5</v>
      </c>
      <c r="M24" s="120">
        <f t="shared" si="2"/>
        <v>629.9</v>
      </c>
      <c r="N24" s="120">
        <f t="shared" si="2"/>
        <v>777.6</v>
      </c>
      <c r="O24" s="120">
        <f t="shared" si="2"/>
        <v>835.9</v>
      </c>
      <c r="P24" s="120">
        <f t="shared" si="2"/>
        <v>1166.4000000000001</v>
      </c>
      <c r="Q24" s="134">
        <v>381.9</v>
      </c>
      <c r="R24" s="43">
        <f t="shared" ref="R24" si="127">Q24/$C24</f>
        <v>8.4866666666666664</v>
      </c>
      <c r="S24" s="120">
        <f t="shared" si="7"/>
        <v>496.4</v>
      </c>
      <c r="T24" s="120">
        <f t="shared" si="7"/>
        <v>572.79999999999995</v>
      </c>
      <c r="U24" s="134">
        <v>397.7</v>
      </c>
      <c r="V24" s="43">
        <f t="shared" ref="V24" si="128">U24/$C24</f>
        <v>8.8377777777777773</v>
      </c>
      <c r="W24" s="134">
        <v>423.6</v>
      </c>
      <c r="X24" s="43">
        <f t="shared" ref="X24" si="129">W24/$C24</f>
        <v>9.413333333333334</v>
      </c>
      <c r="Y24" s="120">
        <f t="shared" si="10"/>
        <v>465.9</v>
      </c>
      <c r="Z24" s="120">
        <v>0</v>
      </c>
      <c r="AA24" s="120">
        <f>ROUND($C24*$X24*AA$6,1)</f>
        <v>686.2</v>
      </c>
      <c r="AB24" s="120">
        <v>0</v>
      </c>
      <c r="AC24" s="120">
        <f>ROUND($C24*$X24*AC$6,1)</f>
        <v>919.2</v>
      </c>
      <c r="AD24" s="120">
        <v>0</v>
      </c>
      <c r="AE24" s="44">
        <v>381.5</v>
      </c>
      <c r="AF24" s="43">
        <f t="shared" ref="AF24" si="130">AE24/$C24</f>
        <v>8.4777777777777779</v>
      </c>
      <c r="AG24" s="120">
        <f t="shared" si="4"/>
        <v>629.5</v>
      </c>
      <c r="AH24" s="120">
        <f t="shared" si="4"/>
        <v>801.2</v>
      </c>
      <c r="AI24" s="120">
        <f t="shared" si="4"/>
        <v>1144.5</v>
      </c>
      <c r="AJ24" s="134">
        <v>370.9</v>
      </c>
      <c r="AK24" s="43">
        <f t="shared" ref="AK24" si="131">AJ24/$C24</f>
        <v>8.242222222222221</v>
      </c>
      <c r="AL24" s="134">
        <v>485.9</v>
      </c>
      <c r="AM24" s="43">
        <f t="shared" ref="AM24" si="132">AL24/$C24</f>
        <v>10.797777777777778</v>
      </c>
      <c r="AN24" s="202">
        <f t="shared" si="15"/>
        <v>1052.2</v>
      </c>
      <c r="AO24" s="133">
        <f>RCF!I$33</f>
        <v>23.384</v>
      </c>
      <c r="AP24" s="120">
        <f t="shared" si="16"/>
        <v>1578.3</v>
      </c>
      <c r="AQ24" s="44">
        <v>401.2</v>
      </c>
      <c r="AR24" s="43">
        <f t="shared" ref="AR24" si="133">AQ24/$C24</f>
        <v>8.9155555555555548</v>
      </c>
      <c r="AS24" s="120">
        <f t="shared" si="18"/>
        <v>521.5</v>
      </c>
      <c r="AT24" s="120">
        <f t="shared" si="18"/>
        <v>581.70000000000005</v>
      </c>
      <c r="AU24" s="44">
        <v>390.9</v>
      </c>
      <c r="AV24" s="43">
        <f t="shared" ref="AV24:AV25" si="134">AU24/$C24</f>
        <v>8.6866666666666656</v>
      </c>
      <c r="AW24" s="44">
        <v>398.7</v>
      </c>
      <c r="AX24" s="43">
        <f t="shared" ref="AX24" si="135">AW24/$C24</f>
        <v>8.86</v>
      </c>
      <c r="AY24" s="44">
        <v>597.4</v>
      </c>
      <c r="AZ24" s="43">
        <f t="shared" ref="AZ24" si="136">AY24/$C24</f>
        <v>13.275555555555554</v>
      </c>
    </row>
    <row r="25" spans="1:52" x14ac:dyDescent="0.2">
      <c r="A25" s="46" t="s">
        <v>31</v>
      </c>
      <c r="B25" s="47" t="s">
        <v>32</v>
      </c>
      <c r="C25" s="48">
        <v>21.43</v>
      </c>
      <c r="D25" s="44">
        <f t="shared" si="0"/>
        <v>1076</v>
      </c>
      <c r="E25" s="43">
        <f>RCF!C$43</f>
        <v>50.210999999999999</v>
      </c>
      <c r="F25" s="134">
        <v>472.2</v>
      </c>
      <c r="G25" s="43">
        <f t="shared" si="5"/>
        <v>22.034531031264581</v>
      </c>
      <c r="H25" s="134">
        <f t="shared" si="1"/>
        <v>490.6</v>
      </c>
      <c r="I25" s="43">
        <f t="shared" si="5"/>
        <v>22.893140457302849</v>
      </c>
      <c r="J25" s="120">
        <f t="shared" si="2"/>
        <v>539.70000000000005</v>
      </c>
      <c r="K25" s="120">
        <f t="shared" si="2"/>
        <v>672.1</v>
      </c>
      <c r="L25" s="120">
        <f t="shared" si="2"/>
        <v>721.2</v>
      </c>
      <c r="M25" s="120">
        <f t="shared" si="2"/>
        <v>794.8</v>
      </c>
      <c r="N25" s="120">
        <f t="shared" si="2"/>
        <v>981.2</v>
      </c>
      <c r="O25" s="120">
        <f t="shared" si="2"/>
        <v>1054.8</v>
      </c>
      <c r="P25" s="120">
        <f t="shared" si="2"/>
        <v>1471.8</v>
      </c>
      <c r="Q25" s="134">
        <v>481.3</v>
      </c>
      <c r="R25" s="43">
        <f t="shared" ref="R25" si="137">Q25/$C25</f>
        <v>22.459169388707419</v>
      </c>
      <c r="S25" s="120">
        <f t="shared" si="7"/>
        <v>625.6</v>
      </c>
      <c r="T25" s="120">
        <f t="shared" si="7"/>
        <v>721.9</v>
      </c>
      <c r="U25" s="134">
        <v>445.2</v>
      </c>
      <c r="V25" s="43">
        <f t="shared" ref="V25" si="138">U25/$C25</f>
        <v>20.774615025664957</v>
      </c>
      <c r="W25" s="134">
        <v>474.1</v>
      </c>
      <c r="X25" s="43">
        <f t="shared" ref="X25" si="139">W25/$C25</f>
        <v>22.123191787214186</v>
      </c>
      <c r="Y25" s="120">
        <f>W25</f>
        <v>474.1</v>
      </c>
      <c r="Z25" s="120">
        <f>W25</f>
        <v>474.1</v>
      </c>
      <c r="AA25" s="120">
        <f>Z25</f>
        <v>474.1</v>
      </c>
      <c r="AB25" s="120">
        <f t="shared" ref="AB25:AD25" si="140">AA25</f>
        <v>474.1</v>
      </c>
      <c r="AC25" s="120">
        <f t="shared" si="140"/>
        <v>474.1</v>
      </c>
      <c r="AD25" s="120">
        <f t="shared" si="140"/>
        <v>474.1</v>
      </c>
      <c r="AE25" s="44">
        <v>480.9</v>
      </c>
      <c r="AF25" s="43">
        <f t="shared" ref="AF25" si="141">AE25/$C25</f>
        <v>22.44050396640224</v>
      </c>
      <c r="AG25" s="120">
        <f t="shared" si="4"/>
        <v>793.5</v>
      </c>
      <c r="AH25" s="120">
        <f t="shared" si="4"/>
        <v>1009.9</v>
      </c>
      <c r="AI25" s="120">
        <f t="shared" si="4"/>
        <v>1442.7</v>
      </c>
      <c r="AJ25" s="134">
        <v>422.2</v>
      </c>
      <c r="AK25" s="43">
        <f t="shared" ref="AK25" si="142">AJ25/$C25</f>
        <v>19.701353243117126</v>
      </c>
      <c r="AL25" s="134">
        <v>553</v>
      </c>
      <c r="AM25" s="43">
        <f t="shared" ref="AM25" si="143">AL25/$C25</f>
        <v>25.804946336910874</v>
      </c>
      <c r="AN25" s="202">
        <f t="shared" si="15"/>
        <v>501.1</v>
      </c>
      <c r="AO25" s="133">
        <f>RCF!I$33</f>
        <v>23.384</v>
      </c>
      <c r="AP25" s="120">
        <f t="shared" si="16"/>
        <v>751.6</v>
      </c>
      <c r="AQ25" s="44">
        <v>505.5</v>
      </c>
      <c r="AR25" s="43">
        <f t="shared" ref="AR25" si="144">AQ25/$C25</f>
        <v>23.58842743817079</v>
      </c>
      <c r="AS25" s="120">
        <f t="shared" si="18"/>
        <v>657.1</v>
      </c>
      <c r="AT25" s="120">
        <f t="shared" si="18"/>
        <v>732.9</v>
      </c>
      <c r="AU25" s="44">
        <v>390.9</v>
      </c>
      <c r="AV25" s="43">
        <f t="shared" si="134"/>
        <v>18.240783947736816</v>
      </c>
      <c r="AW25" s="44">
        <v>502.6</v>
      </c>
      <c r="AX25" s="43">
        <f t="shared" ref="AX25" si="145">AW25/$C25</f>
        <v>23.453103126458238</v>
      </c>
      <c r="AY25" s="202">
        <f>ROUNDDOWN(C25*AZ25,1)</f>
        <v>492.5</v>
      </c>
      <c r="AZ25" s="43">
        <f>RCF!I$41</f>
        <v>22.981999999999999</v>
      </c>
    </row>
    <row r="26" spans="1:52" x14ac:dyDescent="0.2">
      <c r="A26" s="50"/>
      <c r="B26" s="51"/>
      <c r="C26" s="52"/>
      <c r="D26" s="52"/>
      <c r="E26" s="53"/>
      <c r="F26" s="52"/>
      <c r="G26" s="53"/>
      <c r="H26" s="52"/>
      <c r="I26" s="53"/>
      <c r="J26" s="121"/>
      <c r="K26" s="121"/>
      <c r="L26" s="121"/>
      <c r="M26" s="121"/>
      <c r="N26" s="121"/>
      <c r="O26" s="121"/>
      <c r="P26" s="121"/>
      <c r="Q26" s="52"/>
      <c r="R26" s="53"/>
      <c r="S26" s="121"/>
      <c r="T26" s="121"/>
      <c r="U26" s="52"/>
      <c r="V26" s="53"/>
      <c r="W26" s="52"/>
      <c r="X26" s="53"/>
      <c r="Y26" s="122"/>
      <c r="Z26" s="122"/>
      <c r="AA26" s="122"/>
      <c r="AB26" s="122"/>
      <c r="AC26" s="122"/>
      <c r="AD26" s="122"/>
      <c r="AE26" s="52"/>
      <c r="AF26" s="52"/>
      <c r="AG26" s="123"/>
      <c r="AH26" s="123"/>
      <c r="AI26" s="123"/>
      <c r="AJ26" s="52"/>
      <c r="AK26" s="53"/>
      <c r="AL26" s="52"/>
      <c r="AM26" s="53"/>
      <c r="AN26" s="52"/>
      <c r="AO26" s="52"/>
      <c r="AP26" s="123"/>
      <c r="AQ26" s="52"/>
      <c r="AR26" s="52"/>
      <c r="AS26" s="123"/>
      <c r="AT26" s="123"/>
      <c r="AU26" s="52"/>
      <c r="AV26" s="52"/>
      <c r="AW26" s="52"/>
      <c r="AX26" s="52"/>
      <c r="AY26" s="52"/>
      <c r="AZ26" s="53"/>
    </row>
    <row r="27" spans="1:52" x14ac:dyDescent="0.2">
      <c r="A27" s="23"/>
      <c r="B27" s="24" t="s">
        <v>4</v>
      </c>
      <c r="C27" s="25"/>
      <c r="D27" s="26"/>
      <c r="E27" s="27"/>
      <c r="F27" s="26"/>
      <c r="G27" s="27"/>
      <c r="H27" s="26"/>
      <c r="I27" s="27"/>
      <c r="J27" s="27"/>
      <c r="K27" s="27"/>
      <c r="L27" s="27"/>
      <c r="M27" s="27"/>
      <c r="N27" s="27"/>
      <c r="O27" s="27"/>
      <c r="P27" s="27"/>
      <c r="Q27" s="28"/>
      <c r="R27" s="27"/>
      <c r="S27" s="27"/>
      <c r="T27" s="27"/>
      <c r="U27" s="28"/>
      <c r="V27" s="27"/>
      <c r="W27" s="28"/>
      <c r="X27" s="27"/>
      <c r="Y27" s="29"/>
      <c r="Z27" s="29"/>
      <c r="AA27" s="30"/>
      <c r="AB27" s="30"/>
      <c r="AC27" s="30"/>
      <c r="AD27" s="30"/>
      <c r="AE27" s="26"/>
      <c r="AF27" s="26"/>
      <c r="AG27" s="26"/>
      <c r="AH27" s="26"/>
      <c r="AI27" s="31"/>
      <c r="AJ27" s="28"/>
      <c r="AK27" s="27"/>
      <c r="AL27" s="28"/>
      <c r="AM27" s="27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7"/>
      <c r="AZ27" s="27"/>
    </row>
    <row r="28" spans="1:52" x14ac:dyDescent="0.2">
      <c r="A28" s="54"/>
      <c r="B28" s="55"/>
      <c r="C28" s="56"/>
      <c r="D28" s="57"/>
      <c r="E28" s="58"/>
      <c r="F28" s="57"/>
      <c r="G28" s="58"/>
      <c r="H28" s="57"/>
      <c r="I28" s="58"/>
      <c r="J28" s="124"/>
      <c r="K28" s="124"/>
      <c r="L28" s="124"/>
      <c r="M28" s="124"/>
      <c r="N28" s="124"/>
      <c r="O28" s="124"/>
      <c r="P28" s="124"/>
      <c r="Q28" s="57"/>
      <c r="R28" s="58"/>
      <c r="S28" s="124"/>
      <c r="T28" s="124"/>
      <c r="U28" s="57"/>
      <c r="V28" s="58"/>
      <c r="W28" s="57"/>
      <c r="X28" s="58"/>
      <c r="Y28" s="125"/>
      <c r="Z28" s="125"/>
      <c r="AA28" s="125"/>
      <c r="AB28" s="125"/>
      <c r="AC28" s="125"/>
      <c r="AD28" s="125"/>
      <c r="AE28" s="57"/>
      <c r="AF28" s="57"/>
      <c r="AG28" s="126"/>
      <c r="AH28" s="126"/>
      <c r="AI28" s="126"/>
      <c r="AJ28" s="57"/>
      <c r="AK28" s="58"/>
      <c r="AL28" s="57"/>
      <c r="AM28" s="58"/>
      <c r="AN28" s="57"/>
      <c r="AO28" s="57"/>
      <c r="AP28" s="126"/>
      <c r="AQ28" s="57"/>
      <c r="AR28" s="57"/>
      <c r="AS28" s="126"/>
      <c r="AT28" s="126"/>
      <c r="AU28" s="57"/>
      <c r="AV28" s="57"/>
      <c r="AW28" s="57"/>
      <c r="AX28" s="57"/>
      <c r="AY28" s="59"/>
      <c r="AZ28" s="58"/>
    </row>
    <row r="29" spans="1:52" x14ac:dyDescent="0.2">
      <c r="A29" s="60">
        <v>1819</v>
      </c>
      <c r="B29" s="61" t="s">
        <v>36</v>
      </c>
      <c r="C29" s="62">
        <v>125</v>
      </c>
      <c r="D29" s="44">
        <f t="shared" ref="D29:D60" si="146">ROUND(E29*C29,1)</f>
        <v>6276.4</v>
      </c>
      <c r="E29" s="43">
        <f>RCF!C$43</f>
        <v>50.210999999999999</v>
      </c>
      <c r="F29" s="44">
        <f>ROUNDDOWN($C29*G29,1)</f>
        <v>1746.5</v>
      </c>
      <c r="G29" s="133">
        <f>RCF!C$5</f>
        <v>13.972</v>
      </c>
      <c r="H29" s="44">
        <f>ROUND(I29*C29,1)</f>
        <v>1746.5</v>
      </c>
      <c r="I29" s="133">
        <f>G29</f>
        <v>13.972</v>
      </c>
      <c r="J29" s="120">
        <f t="shared" ref="J29:P44" si="147">ROUND($C29*$I29*J$6,1)</f>
        <v>1921.2</v>
      </c>
      <c r="K29" s="120">
        <f t="shared" si="147"/>
        <v>2392.6999999999998</v>
      </c>
      <c r="L29" s="120">
        <f t="shared" si="147"/>
        <v>2567.4</v>
      </c>
      <c r="M29" s="120">
        <f t="shared" si="147"/>
        <v>2829.3</v>
      </c>
      <c r="N29" s="120">
        <f t="shared" si="147"/>
        <v>3493</v>
      </c>
      <c r="O29" s="120">
        <f t="shared" si="147"/>
        <v>3755</v>
      </c>
      <c r="P29" s="120">
        <f t="shared" si="147"/>
        <v>5239.5</v>
      </c>
      <c r="Q29" s="44">
        <f>ROUNDDOWN($C29*R29,1)</f>
        <v>1725</v>
      </c>
      <c r="R29" s="133">
        <f>RCF!C$7</f>
        <v>13.8</v>
      </c>
      <c r="S29" s="120">
        <f>ROUNDDOWN($Q29*S$6,1)</f>
        <v>2242.5</v>
      </c>
      <c r="T29" s="120">
        <f>ROUNDDOWN($Q29*T$6,1)</f>
        <v>2587.5</v>
      </c>
      <c r="U29" s="44">
        <f>ROUNDDOWN($C29*V29,1)</f>
        <v>1695.8</v>
      </c>
      <c r="V29" s="133">
        <f>RCF!C$9</f>
        <v>13.567</v>
      </c>
      <c r="W29" s="44">
        <f>ROUNDDOWN($C29*X29,1)</f>
        <v>1695.8</v>
      </c>
      <c r="X29" s="133">
        <f>V29</f>
        <v>13.567</v>
      </c>
      <c r="Y29" s="120">
        <f t="shared" ref="Y29:Y79" si="148">ROUNDDOWN($W29*Y$6,1)</f>
        <v>1865.3</v>
      </c>
      <c r="Z29" s="120">
        <f t="shared" ref="Z29:AD38" si="149">ROUND($C29*$X29*Z$6,1)</f>
        <v>2323.3000000000002</v>
      </c>
      <c r="AA29" s="120">
        <f t="shared" si="149"/>
        <v>2747.3</v>
      </c>
      <c r="AB29" s="120">
        <f t="shared" si="149"/>
        <v>2492.9</v>
      </c>
      <c r="AC29" s="120">
        <f t="shared" si="149"/>
        <v>3680</v>
      </c>
      <c r="AD29" s="120">
        <f t="shared" si="149"/>
        <v>5087.6000000000004</v>
      </c>
      <c r="AE29" s="44">
        <f>ROUNDDOWN($C29*AF29,1)</f>
        <v>1728.7</v>
      </c>
      <c r="AF29" s="133">
        <f>RCF!C$13</f>
        <v>13.83</v>
      </c>
      <c r="AG29" s="120">
        <f t="shared" ref="AG29:AI48" si="150">ROUND($AE29*AG$6,1)</f>
        <v>2852.4</v>
      </c>
      <c r="AH29" s="120">
        <f t="shared" si="150"/>
        <v>3630.3</v>
      </c>
      <c r="AI29" s="120">
        <f t="shared" si="150"/>
        <v>5186.1000000000004</v>
      </c>
      <c r="AJ29" s="44">
        <f>ROUNDDOWN($C29*AK29,1)</f>
        <v>1731.2</v>
      </c>
      <c r="AK29" s="133">
        <f>RCF!C$25</f>
        <v>13.85</v>
      </c>
      <c r="AL29" s="44">
        <f>ROUNDDOWN($C29*AM29,1)</f>
        <v>1744.6</v>
      </c>
      <c r="AM29" s="133">
        <f>RCF!C$59</f>
        <v>13.957000000000001</v>
      </c>
      <c r="AN29" s="44">
        <f>ROUNDDOWN($C29*AO29,1)</f>
        <v>1810.1</v>
      </c>
      <c r="AO29" s="133">
        <f>RCF!C$33</f>
        <v>14.481</v>
      </c>
      <c r="AP29" s="120">
        <f t="shared" ref="AP29:AP79" si="151">ROUNDDOWN($AN29*AP$6,1)</f>
        <v>2715.1</v>
      </c>
      <c r="AQ29" s="44">
        <f>ROUNDDOWN($C29*AR29,1)</f>
        <v>1815</v>
      </c>
      <c r="AR29" s="133">
        <f>RCF!C$35</f>
        <v>14.52</v>
      </c>
      <c r="AS29" s="120">
        <f t="shared" ref="AS29:AT44" si="152">ROUNDDOWN($AQ29*AS$6,1)</f>
        <v>2359.5</v>
      </c>
      <c r="AT29" s="120">
        <f t="shared" si="152"/>
        <v>2631.7</v>
      </c>
      <c r="AU29" s="44">
        <f>ROUNDDOWN($C29*AV29,1)</f>
        <v>1781.2</v>
      </c>
      <c r="AV29" s="133">
        <f>RCF!C$37</f>
        <v>14.25</v>
      </c>
      <c r="AW29" s="44">
        <f>ROUNDDOWN($C29*AX29,1)</f>
        <v>1815</v>
      </c>
      <c r="AX29" s="133">
        <f>RCF!C$39</f>
        <v>14.52</v>
      </c>
      <c r="AY29" s="44">
        <f>ROUNDDOWN($C29*AZ29,1)</f>
        <v>1791.5</v>
      </c>
      <c r="AZ29" s="133">
        <f>RCF!C$41</f>
        <v>14.332000000000001</v>
      </c>
    </row>
    <row r="30" spans="1:52" x14ac:dyDescent="0.2">
      <c r="A30" s="60">
        <v>1857</v>
      </c>
      <c r="B30" s="47" t="s">
        <v>37</v>
      </c>
      <c r="C30" s="48">
        <v>280</v>
      </c>
      <c r="D30" s="44">
        <f t="shared" si="146"/>
        <v>14059.1</v>
      </c>
      <c r="E30" s="43">
        <f>RCF!C$43</f>
        <v>50.210999999999999</v>
      </c>
      <c r="F30" s="44">
        <f t="shared" ref="F30:F79" si="153">ROUNDDOWN($C30*G30,1)</f>
        <v>3912.1</v>
      </c>
      <c r="G30" s="133">
        <f>RCF!C$5</f>
        <v>13.972</v>
      </c>
      <c r="H30" s="44">
        <f t="shared" ref="H30:H76" si="154">ROUND(I30*C30,1)</f>
        <v>3912.2</v>
      </c>
      <c r="I30" s="133">
        <f t="shared" ref="I30:I76" si="155">G30</f>
        <v>13.972</v>
      </c>
      <c r="J30" s="120">
        <f t="shared" si="147"/>
        <v>4303.3999999999996</v>
      </c>
      <c r="K30" s="120">
        <f t="shared" si="147"/>
        <v>5359.7</v>
      </c>
      <c r="L30" s="120">
        <f t="shared" si="147"/>
        <v>5750.9</v>
      </c>
      <c r="M30" s="120">
        <f t="shared" si="147"/>
        <v>6337.7</v>
      </c>
      <c r="N30" s="120">
        <f t="shared" si="147"/>
        <v>7824.3</v>
      </c>
      <c r="O30" s="120">
        <f t="shared" si="147"/>
        <v>8411.1</v>
      </c>
      <c r="P30" s="120">
        <f t="shared" si="147"/>
        <v>11736.5</v>
      </c>
      <c r="Q30" s="44">
        <f t="shared" ref="Q30:Q79" si="156">ROUNDDOWN($C30*R30,1)</f>
        <v>3864</v>
      </c>
      <c r="R30" s="133">
        <f>RCF!C$7</f>
        <v>13.8</v>
      </c>
      <c r="S30" s="120">
        <f t="shared" ref="S30:T77" si="157">ROUNDDOWN($Q30*S$6,1)</f>
        <v>5023.2</v>
      </c>
      <c r="T30" s="120">
        <f t="shared" si="157"/>
        <v>5796</v>
      </c>
      <c r="U30" s="44">
        <f t="shared" ref="U30:U79" si="158">ROUNDDOWN($C30*V30,1)</f>
        <v>3798.7</v>
      </c>
      <c r="V30" s="133">
        <f>RCF!C$9</f>
        <v>13.567</v>
      </c>
      <c r="W30" s="44">
        <f t="shared" ref="W30:W79" si="159">ROUNDDOWN($C30*X30,1)</f>
        <v>3798.7</v>
      </c>
      <c r="X30" s="133">
        <f t="shared" ref="X30:X75" si="160">V30</f>
        <v>13.567</v>
      </c>
      <c r="Y30" s="120">
        <f t="shared" si="148"/>
        <v>4178.5</v>
      </c>
      <c r="Z30" s="120">
        <f t="shared" si="149"/>
        <v>5204.3</v>
      </c>
      <c r="AA30" s="120">
        <f t="shared" si="149"/>
        <v>6154</v>
      </c>
      <c r="AB30" s="120">
        <f t="shared" si="149"/>
        <v>5584.2</v>
      </c>
      <c r="AC30" s="120">
        <f t="shared" si="149"/>
        <v>8243.2999999999993</v>
      </c>
      <c r="AD30" s="120">
        <f t="shared" si="149"/>
        <v>11396.3</v>
      </c>
      <c r="AE30" s="44">
        <f t="shared" ref="AE30:AE79" si="161">ROUNDDOWN($C30*AF30,1)</f>
        <v>3872.4</v>
      </c>
      <c r="AF30" s="133">
        <f>RCF!C$13</f>
        <v>13.83</v>
      </c>
      <c r="AG30" s="120">
        <f t="shared" si="150"/>
        <v>6389.5</v>
      </c>
      <c r="AH30" s="120">
        <f t="shared" si="150"/>
        <v>8132</v>
      </c>
      <c r="AI30" s="120">
        <f t="shared" si="150"/>
        <v>11617.2</v>
      </c>
      <c r="AJ30" s="44">
        <f t="shared" ref="AJ30:AJ79" si="162">ROUNDDOWN($C30*AK30,1)</f>
        <v>3878</v>
      </c>
      <c r="AK30" s="133">
        <f>RCF!C$25</f>
        <v>13.85</v>
      </c>
      <c r="AL30" s="44">
        <f t="shared" ref="AL30:AL79" si="163">ROUNDDOWN($C30*AM30,1)</f>
        <v>3907.9</v>
      </c>
      <c r="AM30" s="133">
        <f>RCF!C$59</f>
        <v>13.957000000000001</v>
      </c>
      <c r="AN30" s="44">
        <f t="shared" ref="AN30:AN79" si="164">ROUNDDOWN($C30*AO30,1)</f>
        <v>4054.6</v>
      </c>
      <c r="AO30" s="133">
        <f>RCF!C$33</f>
        <v>14.481</v>
      </c>
      <c r="AP30" s="120">
        <f t="shared" si="151"/>
        <v>6081.9</v>
      </c>
      <c r="AQ30" s="44">
        <f t="shared" ref="AQ30:AQ79" si="165">ROUNDDOWN($C30*AR30,1)</f>
        <v>4065.6</v>
      </c>
      <c r="AR30" s="133">
        <f>RCF!C$35</f>
        <v>14.52</v>
      </c>
      <c r="AS30" s="120">
        <f t="shared" si="152"/>
        <v>5285.2</v>
      </c>
      <c r="AT30" s="120">
        <f t="shared" si="152"/>
        <v>5895.1</v>
      </c>
      <c r="AU30" s="44">
        <f t="shared" ref="AU30:AU79" si="166">ROUNDDOWN($C30*AV30,1)</f>
        <v>3990</v>
      </c>
      <c r="AV30" s="133">
        <f>RCF!C$37</f>
        <v>14.25</v>
      </c>
      <c r="AW30" s="44">
        <f t="shared" ref="AW30:AW79" si="167">ROUNDDOWN($C30*AX30,1)</f>
        <v>4065.6</v>
      </c>
      <c r="AX30" s="133">
        <f>RCF!C$39</f>
        <v>14.52</v>
      </c>
      <c r="AY30" s="44">
        <f t="shared" ref="AY30:AY79" si="168">ROUNDDOWN($C30*AZ30,1)</f>
        <v>4012.9</v>
      </c>
      <c r="AZ30" s="133">
        <f>RCF!C$41</f>
        <v>14.332000000000001</v>
      </c>
    </row>
    <row r="31" spans="1:52" x14ac:dyDescent="0.2">
      <c r="A31" s="60">
        <v>1869</v>
      </c>
      <c r="B31" s="47" t="s">
        <v>38</v>
      </c>
      <c r="C31" s="48">
        <v>227</v>
      </c>
      <c r="D31" s="44">
        <f t="shared" si="146"/>
        <v>11397.9</v>
      </c>
      <c r="E31" s="43">
        <f>RCF!C$43</f>
        <v>50.210999999999999</v>
      </c>
      <c r="F31" s="44">
        <f t="shared" si="153"/>
        <v>3171.6</v>
      </c>
      <c r="G31" s="133">
        <f>RCF!C$5</f>
        <v>13.972</v>
      </c>
      <c r="H31" s="44">
        <f t="shared" si="154"/>
        <v>3171.6</v>
      </c>
      <c r="I31" s="133">
        <f t="shared" si="155"/>
        <v>13.972</v>
      </c>
      <c r="J31" s="120">
        <f t="shared" si="147"/>
        <v>3488.8</v>
      </c>
      <c r="K31" s="120">
        <f t="shared" si="147"/>
        <v>4345.2</v>
      </c>
      <c r="L31" s="120">
        <f t="shared" si="147"/>
        <v>4662.3</v>
      </c>
      <c r="M31" s="120">
        <f t="shared" si="147"/>
        <v>5138.1000000000004</v>
      </c>
      <c r="N31" s="120">
        <f t="shared" si="147"/>
        <v>6343.3</v>
      </c>
      <c r="O31" s="120">
        <f t="shared" si="147"/>
        <v>6819</v>
      </c>
      <c r="P31" s="120">
        <f t="shared" si="147"/>
        <v>9514.9</v>
      </c>
      <c r="Q31" s="44">
        <f t="shared" si="156"/>
        <v>3132.6</v>
      </c>
      <c r="R31" s="133">
        <f>RCF!C$7</f>
        <v>13.8</v>
      </c>
      <c r="S31" s="120">
        <f t="shared" si="157"/>
        <v>4072.3</v>
      </c>
      <c r="T31" s="120">
        <f t="shared" si="157"/>
        <v>4698.8999999999996</v>
      </c>
      <c r="U31" s="44">
        <f t="shared" si="158"/>
        <v>3079.7</v>
      </c>
      <c r="V31" s="133">
        <f>RCF!C$9</f>
        <v>13.567</v>
      </c>
      <c r="W31" s="44">
        <f t="shared" si="159"/>
        <v>3079.7</v>
      </c>
      <c r="X31" s="133">
        <f t="shared" si="160"/>
        <v>13.567</v>
      </c>
      <c r="Y31" s="120">
        <f t="shared" si="148"/>
        <v>3387.6</v>
      </c>
      <c r="Z31" s="120">
        <f t="shared" si="149"/>
        <v>4219.2</v>
      </c>
      <c r="AA31" s="120">
        <f t="shared" si="149"/>
        <v>4989.1000000000004</v>
      </c>
      <c r="AB31" s="120">
        <f t="shared" si="149"/>
        <v>4527.2</v>
      </c>
      <c r="AC31" s="120">
        <f t="shared" si="149"/>
        <v>6683</v>
      </c>
      <c r="AD31" s="120">
        <f t="shared" si="149"/>
        <v>9239.1</v>
      </c>
      <c r="AE31" s="44">
        <f t="shared" si="161"/>
        <v>3139.4</v>
      </c>
      <c r="AF31" s="133">
        <f>RCF!C$13</f>
        <v>13.83</v>
      </c>
      <c r="AG31" s="120">
        <f t="shared" si="150"/>
        <v>5180</v>
      </c>
      <c r="AH31" s="120">
        <f t="shared" si="150"/>
        <v>6592.7</v>
      </c>
      <c r="AI31" s="120">
        <f t="shared" si="150"/>
        <v>9418.2000000000007</v>
      </c>
      <c r="AJ31" s="44">
        <f t="shared" si="162"/>
        <v>3143.9</v>
      </c>
      <c r="AK31" s="133">
        <f>RCF!C$25</f>
        <v>13.85</v>
      </c>
      <c r="AL31" s="44">
        <f t="shared" si="163"/>
        <v>3168.2</v>
      </c>
      <c r="AM31" s="133">
        <f>RCF!C$59</f>
        <v>13.957000000000001</v>
      </c>
      <c r="AN31" s="44">
        <f t="shared" si="164"/>
        <v>3287.1</v>
      </c>
      <c r="AO31" s="133">
        <f>RCF!C$33</f>
        <v>14.481</v>
      </c>
      <c r="AP31" s="120">
        <f t="shared" si="151"/>
        <v>4930.6000000000004</v>
      </c>
      <c r="AQ31" s="44">
        <f t="shared" si="165"/>
        <v>3296</v>
      </c>
      <c r="AR31" s="133">
        <f>RCF!C$35</f>
        <v>14.52</v>
      </c>
      <c r="AS31" s="120">
        <f t="shared" si="152"/>
        <v>4284.8</v>
      </c>
      <c r="AT31" s="120">
        <f t="shared" si="152"/>
        <v>4779.2</v>
      </c>
      <c r="AU31" s="44">
        <f t="shared" si="166"/>
        <v>3234.7</v>
      </c>
      <c r="AV31" s="133">
        <f>RCF!C$37</f>
        <v>14.25</v>
      </c>
      <c r="AW31" s="44">
        <f t="shared" si="167"/>
        <v>3296</v>
      </c>
      <c r="AX31" s="133">
        <f>RCF!C$39</f>
        <v>14.52</v>
      </c>
      <c r="AY31" s="44">
        <f t="shared" si="168"/>
        <v>3253.3</v>
      </c>
      <c r="AZ31" s="133">
        <f>RCF!C$41</f>
        <v>14.332000000000001</v>
      </c>
    </row>
    <row r="32" spans="1:52" x14ac:dyDescent="0.2">
      <c r="A32" s="60">
        <v>1870</v>
      </c>
      <c r="B32" s="61" t="s">
        <v>39</v>
      </c>
      <c r="C32" s="62">
        <v>284</v>
      </c>
      <c r="D32" s="44">
        <f t="shared" si="146"/>
        <v>14259.9</v>
      </c>
      <c r="E32" s="43">
        <f>RCF!C$43</f>
        <v>50.210999999999999</v>
      </c>
      <c r="F32" s="44">
        <f t="shared" si="153"/>
        <v>3968</v>
      </c>
      <c r="G32" s="133">
        <f>RCF!C$5</f>
        <v>13.972</v>
      </c>
      <c r="H32" s="44">
        <f t="shared" si="154"/>
        <v>3968</v>
      </c>
      <c r="I32" s="133">
        <f t="shared" si="155"/>
        <v>13.972</v>
      </c>
      <c r="J32" s="120">
        <f t="shared" si="147"/>
        <v>4364.8999999999996</v>
      </c>
      <c r="K32" s="120">
        <f t="shared" si="147"/>
        <v>5436.2</v>
      </c>
      <c r="L32" s="120">
        <f t="shared" si="147"/>
        <v>5833</v>
      </c>
      <c r="M32" s="120">
        <f t="shared" si="147"/>
        <v>6428.2</v>
      </c>
      <c r="N32" s="120">
        <f t="shared" si="147"/>
        <v>7936.1</v>
      </c>
      <c r="O32" s="120">
        <f t="shared" si="147"/>
        <v>8531.2999999999993</v>
      </c>
      <c r="P32" s="120">
        <f t="shared" si="147"/>
        <v>11904.1</v>
      </c>
      <c r="Q32" s="44">
        <f t="shared" si="156"/>
        <v>3919.2</v>
      </c>
      <c r="R32" s="133">
        <f>RCF!C$7</f>
        <v>13.8</v>
      </c>
      <c r="S32" s="120">
        <f t="shared" si="157"/>
        <v>5094.8999999999996</v>
      </c>
      <c r="T32" s="120">
        <f t="shared" si="157"/>
        <v>5878.8</v>
      </c>
      <c r="U32" s="44">
        <f t="shared" si="158"/>
        <v>3853</v>
      </c>
      <c r="V32" s="133">
        <f>RCF!C$9</f>
        <v>13.567</v>
      </c>
      <c r="W32" s="44">
        <f t="shared" si="159"/>
        <v>3853</v>
      </c>
      <c r="X32" s="133">
        <f t="shared" si="160"/>
        <v>13.567</v>
      </c>
      <c r="Y32" s="120">
        <f t="shared" si="148"/>
        <v>4238.3</v>
      </c>
      <c r="Z32" s="120">
        <f t="shared" si="149"/>
        <v>5278.6</v>
      </c>
      <c r="AA32" s="120">
        <f t="shared" si="149"/>
        <v>6241.9</v>
      </c>
      <c r="AB32" s="120">
        <f t="shared" si="149"/>
        <v>5664</v>
      </c>
      <c r="AC32" s="120">
        <f t="shared" si="149"/>
        <v>8361.1</v>
      </c>
      <c r="AD32" s="120">
        <f t="shared" si="149"/>
        <v>11559.1</v>
      </c>
      <c r="AE32" s="44">
        <f t="shared" si="161"/>
        <v>3927.7</v>
      </c>
      <c r="AF32" s="133">
        <f>RCF!C$13</f>
        <v>13.83</v>
      </c>
      <c r="AG32" s="120">
        <f t="shared" si="150"/>
        <v>6480.7</v>
      </c>
      <c r="AH32" s="120">
        <f t="shared" si="150"/>
        <v>8248.2000000000007</v>
      </c>
      <c r="AI32" s="120">
        <f t="shared" si="150"/>
        <v>11783.1</v>
      </c>
      <c r="AJ32" s="44">
        <f t="shared" si="162"/>
        <v>3933.4</v>
      </c>
      <c r="AK32" s="133">
        <f>RCF!C$25</f>
        <v>13.85</v>
      </c>
      <c r="AL32" s="44">
        <f t="shared" si="163"/>
        <v>3963.7</v>
      </c>
      <c r="AM32" s="133">
        <f>RCF!C$59</f>
        <v>13.957000000000001</v>
      </c>
      <c r="AN32" s="44">
        <f t="shared" si="164"/>
        <v>4112.6000000000004</v>
      </c>
      <c r="AO32" s="133">
        <f>RCF!C$33</f>
        <v>14.481</v>
      </c>
      <c r="AP32" s="120">
        <f t="shared" si="151"/>
        <v>6168.9</v>
      </c>
      <c r="AQ32" s="44">
        <f t="shared" si="165"/>
        <v>4123.6000000000004</v>
      </c>
      <c r="AR32" s="133">
        <f>RCF!C$35</f>
        <v>14.52</v>
      </c>
      <c r="AS32" s="120">
        <f t="shared" si="152"/>
        <v>5360.6</v>
      </c>
      <c r="AT32" s="120">
        <f t="shared" si="152"/>
        <v>5979.2</v>
      </c>
      <c r="AU32" s="44">
        <f t="shared" si="166"/>
        <v>4047</v>
      </c>
      <c r="AV32" s="133">
        <f>RCF!C$37</f>
        <v>14.25</v>
      </c>
      <c r="AW32" s="44">
        <f t="shared" si="167"/>
        <v>4123.6000000000004</v>
      </c>
      <c r="AX32" s="133">
        <f>RCF!C$39</f>
        <v>14.52</v>
      </c>
      <c r="AY32" s="44">
        <f t="shared" si="168"/>
        <v>4070.2</v>
      </c>
      <c r="AZ32" s="133">
        <f>RCF!C$41</f>
        <v>14.332000000000001</v>
      </c>
    </row>
    <row r="33" spans="1:52" x14ac:dyDescent="0.2">
      <c r="A33" s="60">
        <v>1881</v>
      </c>
      <c r="B33" s="61" t="s">
        <v>40</v>
      </c>
      <c r="C33" s="62">
        <v>252</v>
      </c>
      <c r="D33" s="44">
        <f t="shared" si="146"/>
        <v>12653.2</v>
      </c>
      <c r="E33" s="43">
        <f>RCF!C$43</f>
        <v>50.210999999999999</v>
      </c>
      <c r="F33" s="44">
        <f t="shared" si="153"/>
        <v>3520.9</v>
      </c>
      <c r="G33" s="133">
        <f>RCF!C$5</f>
        <v>13.972</v>
      </c>
      <c r="H33" s="44">
        <f t="shared" si="154"/>
        <v>3520.9</v>
      </c>
      <c r="I33" s="133">
        <f t="shared" si="155"/>
        <v>13.972</v>
      </c>
      <c r="J33" s="120">
        <f t="shared" si="147"/>
        <v>3873</v>
      </c>
      <c r="K33" s="120">
        <f t="shared" si="147"/>
        <v>4823.7</v>
      </c>
      <c r="L33" s="120">
        <f t="shared" si="147"/>
        <v>5175.8</v>
      </c>
      <c r="M33" s="120">
        <f t="shared" si="147"/>
        <v>5703.9</v>
      </c>
      <c r="N33" s="120">
        <f t="shared" si="147"/>
        <v>7041.9</v>
      </c>
      <c r="O33" s="120">
        <f t="shared" si="147"/>
        <v>7570</v>
      </c>
      <c r="P33" s="120">
        <f t="shared" si="147"/>
        <v>10562.8</v>
      </c>
      <c r="Q33" s="44">
        <f t="shared" si="156"/>
        <v>3477.6</v>
      </c>
      <c r="R33" s="133">
        <f>RCF!C$7</f>
        <v>13.8</v>
      </c>
      <c r="S33" s="120">
        <f t="shared" si="157"/>
        <v>4520.8</v>
      </c>
      <c r="T33" s="120">
        <f t="shared" si="157"/>
        <v>5216.3999999999996</v>
      </c>
      <c r="U33" s="44">
        <f t="shared" si="158"/>
        <v>3418.8</v>
      </c>
      <c r="V33" s="133">
        <f>RCF!C$9</f>
        <v>13.567</v>
      </c>
      <c r="W33" s="44">
        <f t="shared" si="159"/>
        <v>3418.8</v>
      </c>
      <c r="X33" s="133">
        <f t="shared" si="160"/>
        <v>13.567</v>
      </c>
      <c r="Y33" s="120">
        <f t="shared" si="148"/>
        <v>3760.6</v>
      </c>
      <c r="Z33" s="120">
        <f t="shared" si="149"/>
        <v>4683.8999999999996</v>
      </c>
      <c r="AA33" s="120">
        <f t="shared" si="149"/>
        <v>5538.6</v>
      </c>
      <c r="AB33" s="120">
        <f t="shared" si="149"/>
        <v>5025.8</v>
      </c>
      <c r="AC33" s="120">
        <f t="shared" si="149"/>
        <v>7419</v>
      </c>
      <c r="AD33" s="120">
        <f t="shared" si="149"/>
        <v>10256.700000000001</v>
      </c>
      <c r="AE33" s="44">
        <f t="shared" si="161"/>
        <v>3485.1</v>
      </c>
      <c r="AF33" s="133">
        <f>RCF!C$13</f>
        <v>13.83</v>
      </c>
      <c r="AG33" s="120">
        <f t="shared" si="150"/>
        <v>5750.4</v>
      </c>
      <c r="AH33" s="120">
        <f t="shared" si="150"/>
        <v>7318.7</v>
      </c>
      <c r="AI33" s="120">
        <f t="shared" si="150"/>
        <v>10455.299999999999</v>
      </c>
      <c r="AJ33" s="44">
        <f t="shared" si="162"/>
        <v>3490.2</v>
      </c>
      <c r="AK33" s="133">
        <f>RCF!C$25</f>
        <v>13.85</v>
      </c>
      <c r="AL33" s="44">
        <f t="shared" si="163"/>
        <v>3517.1</v>
      </c>
      <c r="AM33" s="133">
        <f>RCF!C$59</f>
        <v>13.957000000000001</v>
      </c>
      <c r="AN33" s="44">
        <f t="shared" si="164"/>
        <v>3649.2</v>
      </c>
      <c r="AO33" s="133">
        <f>RCF!C$33</f>
        <v>14.481</v>
      </c>
      <c r="AP33" s="120">
        <f t="shared" si="151"/>
        <v>5473.8</v>
      </c>
      <c r="AQ33" s="44">
        <f t="shared" si="165"/>
        <v>3659</v>
      </c>
      <c r="AR33" s="133">
        <f>RCF!C$35</f>
        <v>14.52</v>
      </c>
      <c r="AS33" s="120">
        <f t="shared" si="152"/>
        <v>4756.7</v>
      </c>
      <c r="AT33" s="120">
        <f t="shared" si="152"/>
        <v>5305.5</v>
      </c>
      <c r="AU33" s="44">
        <f t="shared" si="166"/>
        <v>3591</v>
      </c>
      <c r="AV33" s="133">
        <f>RCF!C$37</f>
        <v>14.25</v>
      </c>
      <c r="AW33" s="44">
        <f t="shared" si="167"/>
        <v>3659</v>
      </c>
      <c r="AX33" s="133">
        <f>RCF!C$39</f>
        <v>14.52</v>
      </c>
      <c r="AY33" s="44">
        <f t="shared" si="168"/>
        <v>3611.6</v>
      </c>
      <c r="AZ33" s="133">
        <f>RCF!C$41</f>
        <v>14.332000000000001</v>
      </c>
    </row>
    <row r="34" spans="1:52" x14ac:dyDescent="0.2">
      <c r="A34" s="60">
        <v>1905</v>
      </c>
      <c r="B34" s="61" t="s">
        <v>41</v>
      </c>
      <c r="C34" s="62">
        <v>265.8</v>
      </c>
      <c r="D34" s="44">
        <f t="shared" si="146"/>
        <v>13346.1</v>
      </c>
      <c r="E34" s="43">
        <f>RCF!C$43</f>
        <v>50.210999999999999</v>
      </c>
      <c r="F34" s="44">
        <f t="shared" si="153"/>
        <v>3713.7</v>
      </c>
      <c r="G34" s="133">
        <f>RCF!C$5</f>
        <v>13.972</v>
      </c>
      <c r="H34" s="44">
        <f t="shared" si="154"/>
        <v>3713.8</v>
      </c>
      <c r="I34" s="133">
        <f t="shared" si="155"/>
        <v>13.972</v>
      </c>
      <c r="J34" s="120">
        <f t="shared" si="147"/>
        <v>4085.1</v>
      </c>
      <c r="K34" s="120">
        <f t="shared" si="147"/>
        <v>5087.8</v>
      </c>
      <c r="L34" s="120">
        <f t="shared" si="147"/>
        <v>5459.2</v>
      </c>
      <c r="M34" s="120">
        <f t="shared" si="147"/>
        <v>6016.3</v>
      </c>
      <c r="N34" s="120">
        <f t="shared" si="147"/>
        <v>7427.5</v>
      </c>
      <c r="O34" s="120">
        <f t="shared" si="147"/>
        <v>7984.6</v>
      </c>
      <c r="P34" s="120">
        <f t="shared" si="147"/>
        <v>11141.3</v>
      </c>
      <c r="Q34" s="44">
        <f t="shared" si="156"/>
        <v>3668</v>
      </c>
      <c r="R34" s="133">
        <f>RCF!C$7</f>
        <v>13.8</v>
      </c>
      <c r="S34" s="120">
        <f t="shared" si="157"/>
        <v>4768.3999999999996</v>
      </c>
      <c r="T34" s="120">
        <f t="shared" si="157"/>
        <v>5502</v>
      </c>
      <c r="U34" s="44">
        <f t="shared" si="158"/>
        <v>3606.1</v>
      </c>
      <c r="V34" s="133">
        <f>RCF!C$9</f>
        <v>13.567</v>
      </c>
      <c r="W34" s="44">
        <f t="shared" si="159"/>
        <v>3606.1</v>
      </c>
      <c r="X34" s="133">
        <f t="shared" si="160"/>
        <v>13.567</v>
      </c>
      <c r="Y34" s="120">
        <f t="shared" si="148"/>
        <v>3966.7</v>
      </c>
      <c r="Z34" s="120">
        <f t="shared" si="149"/>
        <v>4940.3999999999996</v>
      </c>
      <c r="AA34" s="120">
        <f t="shared" si="149"/>
        <v>5841.9</v>
      </c>
      <c r="AB34" s="120">
        <f t="shared" si="149"/>
        <v>5301</v>
      </c>
      <c r="AC34" s="120">
        <f t="shared" si="149"/>
        <v>7825.3</v>
      </c>
      <c r="AD34" s="120">
        <f t="shared" si="149"/>
        <v>10818.3</v>
      </c>
      <c r="AE34" s="44">
        <f t="shared" si="161"/>
        <v>3676</v>
      </c>
      <c r="AF34" s="133">
        <f>RCF!C$13</f>
        <v>13.83</v>
      </c>
      <c r="AG34" s="120">
        <f t="shared" si="150"/>
        <v>6065.4</v>
      </c>
      <c r="AH34" s="120">
        <f t="shared" si="150"/>
        <v>7719.6</v>
      </c>
      <c r="AI34" s="120">
        <f t="shared" si="150"/>
        <v>11028</v>
      </c>
      <c r="AJ34" s="44">
        <f t="shared" si="162"/>
        <v>3681.3</v>
      </c>
      <c r="AK34" s="133">
        <f>RCF!C$25</f>
        <v>13.85</v>
      </c>
      <c r="AL34" s="44">
        <f t="shared" si="163"/>
        <v>3709.7</v>
      </c>
      <c r="AM34" s="133">
        <f>RCF!C$59</f>
        <v>13.957000000000001</v>
      </c>
      <c r="AN34" s="44">
        <f t="shared" si="164"/>
        <v>3849</v>
      </c>
      <c r="AO34" s="133">
        <f>RCF!C$33</f>
        <v>14.481</v>
      </c>
      <c r="AP34" s="120">
        <f t="shared" si="151"/>
        <v>5773.5</v>
      </c>
      <c r="AQ34" s="44">
        <f t="shared" si="165"/>
        <v>3859.4</v>
      </c>
      <c r="AR34" s="133">
        <f>RCF!C$35</f>
        <v>14.52</v>
      </c>
      <c r="AS34" s="120">
        <f t="shared" si="152"/>
        <v>5017.2</v>
      </c>
      <c r="AT34" s="120">
        <f t="shared" si="152"/>
        <v>5596.1</v>
      </c>
      <c r="AU34" s="44">
        <f t="shared" si="166"/>
        <v>3787.6</v>
      </c>
      <c r="AV34" s="133">
        <f>RCF!C$37</f>
        <v>14.25</v>
      </c>
      <c r="AW34" s="44">
        <f t="shared" si="167"/>
        <v>3859.4</v>
      </c>
      <c r="AX34" s="133">
        <f>RCF!C$39</f>
        <v>14.52</v>
      </c>
      <c r="AY34" s="44">
        <f t="shared" si="168"/>
        <v>3809.4</v>
      </c>
      <c r="AZ34" s="133">
        <f>RCF!C$41</f>
        <v>14.332000000000001</v>
      </c>
    </row>
    <row r="35" spans="1:52" x14ac:dyDescent="0.2">
      <c r="A35" s="60">
        <v>1949</v>
      </c>
      <c r="B35" s="47" t="s">
        <v>42</v>
      </c>
      <c r="C35" s="48">
        <v>44</v>
      </c>
      <c r="D35" s="44">
        <f t="shared" si="146"/>
        <v>2209.3000000000002</v>
      </c>
      <c r="E35" s="43">
        <f>RCF!C$43</f>
        <v>50.210999999999999</v>
      </c>
      <c r="F35" s="44">
        <f t="shared" si="153"/>
        <v>614.70000000000005</v>
      </c>
      <c r="G35" s="133">
        <f>RCF!C$5</f>
        <v>13.972</v>
      </c>
      <c r="H35" s="44">
        <f t="shared" si="154"/>
        <v>614.79999999999995</v>
      </c>
      <c r="I35" s="133">
        <f t="shared" si="155"/>
        <v>13.972</v>
      </c>
      <c r="J35" s="120">
        <f t="shared" si="147"/>
        <v>676.2</v>
      </c>
      <c r="K35" s="120">
        <f t="shared" si="147"/>
        <v>842.2</v>
      </c>
      <c r="L35" s="120">
        <f t="shared" si="147"/>
        <v>903.7</v>
      </c>
      <c r="M35" s="120">
        <f t="shared" si="147"/>
        <v>995.9</v>
      </c>
      <c r="N35" s="120">
        <f t="shared" si="147"/>
        <v>1229.5</v>
      </c>
      <c r="O35" s="120">
        <f t="shared" si="147"/>
        <v>1321.8</v>
      </c>
      <c r="P35" s="120">
        <f t="shared" si="147"/>
        <v>1844.3</v>
      </c>
      <c r="Q35" s="44">
        <f t="shared" si="156"/>
        <v>607.20000000000005</v>
      </c>
      <c r="R35" s="133">
        <f>RCF!C$7</f>
        <v>13.8</v>
      </c>
      <c r="S35" s="120">
        <f t="shared" si="157"/>
        <v>789.3</v>
      </c>
      <c r="T35" s="120">
        <f t="shared" si="157"/>
        <v>910.8</v>
      </c>
      <c r="U35" s="44">
        <f t="shared" si="158"/>
        <v>596.9</v>
      </c>
      <c r="V35" s="133">
        <f>RCF!C$9</f>
        <v>13.567</v>
      </c>
      <c r="W35" s="44">
        <f t="shared" si="159"/>
        <v>596.9</v>
      </c>
      <c r="X35" s="133">
        <f t="shared" si="160"/>
        <v>13.567</v>
      </c>
      <c r="Y35" s="120">
        <f t="shared" si="148"/>
        <v>656.5</v>
      </c>
      <c r="Z35" s="120">
        <f t="shared" si="149"/>
        <v>817.8</v>
      </c>
      <c r="AA35" s="120">
        <f t="shared" si="149"/>
        <v>967.1</v>
      </c>
      <c r="AB35" s="120">
        <f t="shared" si="149"/>
        <v>877.5</v>
      </c>
      <c r="AC35" s="120">
        <f t="shared" si="149"/>
        <v>1295.4000000000001</v>
      </c>
      <c r="AD35" s="120">
        <f t="shared" si="149"/>
        <v>1790.8</v>
      </c>
      <c r="AE35" s="44">
        <f t="shared" si="161"/>
        <v>608.5</v>
      </c>
      <c r="AF35" s="133">
        <f>RCF!C$13</f>
        <v>13.83</v>
      </c>
      <c r="AG35" s="120">
        <f t="shared" si="150"/>
        <v>1004</v>
      </c>
      <c r="AH35" s="120">
        <f t="shared" si="150"/>
        <v>1277.9000000000001</v>
      </c>
      <c r="AI35" s="120">
        <f t="shared" si="150"/>
        <v>1825.5</v>
      </c>
      <c r="AJ35" s="44">
        <f t="shared" si="162"/>
        <v>609.4</v>
      </c>
      <c r="AK35" s="133">
        <f>RCF!C$25</f>
        <v>13.85</v>
      </c>
      <c r="AL35" s="44">
        <f t="shared" si="163"/>
        <v>614.1</v>
      </c>
      <c r="AM35" s="133">
        <f>RCF!C$59</f>
        <v>13.957000000000001</v>
      </c>
      <c r="AN35" s="44">
        <f t="shared" si="164"/>
        <v>637.1</v>
      </c>
      <c r="AO35" s="133">
        <f>RCF!C$33</f>
        <v>14.481</v>
      </c>
      <c r="AP35" s="120">
        <f t="shared" si="151"/>
        <v>955.6</v>
      </c>
      <c r="AQ35" s="44">
        <f t="shared" si="165"/>
        <v>638.79999999999995</v>
      </c>
      <c r="AR35" s="133">
        <f>RCF!C$35</f>
        <v>14.52</v>
      </c>
      <c r="AS35" s="120">
        <f t="shared" si="152"/>
        <v>830.4</v>
      </c>
      <c r="AT35" s="120">
        <f t="shared" si="152"/>
        <v>926.2</v>
      </c>
      <c r="AU35" s="44">
        <f t="shared" si="166"/>
        <v>627</v>
      </c>
      <c r="AV35" s="133">
        <f>RCF!C$37</f>
        <v>14.25</v>
      </c>
      <c r="AW35" s="44">
        <f t="shared" si="167"/>
        <v>638.79999999999995</v>
      </c>
      <c r="AX35" s="133">
        <f>RCF!C$39</f>
        <v>14.52</v>
      </c>
      <c r="AY35" s="44">
        <f t="shared" si="168"/>
        <v>630.6</v>
      </c>
      <c r="AZ35" s="133">
        <f>RCF!C$41</f>
        <v>14.332000000000001</v>
      </c>
    </row>
    <row r="36" spans="1:52" ht="25.5" x14ac:dyDescent="0.2">
      <c r="A36" s="60">
        <v>1951</v>
      </c>
      <c r="B36" s="61" t="s">
        <v>43</v>
      </c>
      <c r="C36" s="62">
        <v>10</v>
      </c>
      <c r="D36" s="44">
        <f t="shared" si="146"/>
        <v>502.1</v>
      </c>
      <c r="E36" s="43">
        <f>RCF!C$43</f>
        <v>50.210999999999999</v>
      </c>
      <c r="F36" s="44">
        <f t="shared" si="153"/>
        <v>139.69999999999999</v>
      </c>
      <c r="G36" s="133">
        <f>RCF!C$5</f>
        <v>13.972</v>
      </c>
      <c r="H36" s="44">
        <f t="shared" si="154"/>
        <v>139.69999999999999</v>
      </c>
      <c r="I36" s="133">
        <f t="shared" si="155"/>
        <v>13.972</v>
      </c>
      <c r="J36" s="120">
        <f t="shared" si="147"/>
        <v>153.69999999999999</v>
      </c>
      <c r="K36" s="120">
        <f t="shared" si="147"/>
        <v>191.4</v>
      </c>
      <c r="L36" s="120">
        <f t="shared" si="147"/>
        <v>205.4</v>
      </c>
      <c r="M36" s="120">
        <f t="shared" si="147"/>
        <v>226.3</v>
      </c>
      <c r="N36" s="120">
        <f t="shared" si="147"/>
        <v>279.39999999999998</v>
      </c>
      <c r="O36" s="120">
        <f t="shared" si="147"/>
        <v>300.39999999999998</v>
      </c>
      <c r="P36" s="120">
        <f t="shared" si="147"/>
        <v>419.2</v>
      </c>
      <c r="Q36" s="44">
        <f t="shared" si="156"/>
        <v>138</v>
      </c>
      <c r="R36" s="133">
        <f>RCF!C$7</f>
        <v>13.8</v>
      </c>
      <c r="S36" s="120">
        <f t="shared" si="157"/>
        <v>179.4</v>
      </c>
      <c r="T36" s="120">
        <f t="shared" si="157"/>
        <v>207</v>
      </c>
      <c r="U36" s="44">
        <f t="shared" si="158"/>
        <v>135.6</v>
      </c>
      <c r="V36" s="133">
        <f>RCF!C$9</f>
        <v>13.567</v>
      </c>
      <c r="W36" s="44">
        <f t="shared" si="159"/>
        <v>135.6</v>
      </c>
      <c r="X36" s="133">
        <f t="shared" si="160"/>
        <v>13.567</v>
      </c>
      <c r="Y36" s="120">
        <f t="shared" si="148"/>
        <v>149.1</v>
      </c>
      <c r="Z36" s="120">
        <f t="shared" si="149"/>
        <v>185.9</v>
      </c>
      <c r="AA36" s="120">
        <f t="shared" si="149"/>
        <v>219.8</v>
      </c>
      <c r="AB36" s="120">
        <f t="shared" si="149"/>
        <v>199.4</v>
      </c>
      <c r="AC36" s="120">
        <f t="shared" si="149"/>
        <v>294.39999999999998</v>
      </c>
      <c r="AD36" s="120">
        <f t="shared" si="149"/>
        <v>407</v>
      </c>
      <c r="AE36" s="44">
        <f t="shared" si="161"/>
        <v>138.30000000000001</v>
      </c>
      <c r="AF36" s="133">
        <f>RCF!C$13</f>
        <v>13.83</v>
      </c>
      <c r="AG36" s="120">
        <f t="shared" si="150"/>
        <v>228.2</v>
      </c>
      <c r="AH36" s="120">
        <f t="shared" si="150"/>
        <v>290.39999999999998</v>
      </c>
      <c r="AI36" s="120">
        <f t="shared" si="150"/>
        <v>414.9</v>
      </c>
      <c r="AJ36" s="44">
        <f t="shared" si="162"/>
        <v>138.5</v>
      </c>
      <c r="AK36" s="133">
        <f>RCF!C$25</f>
        <v>13.85</v>
      </c>
      <c r="AL36" s="44">
        <f t="shared" si="163"/>
        <v>139.5</v>
      </c>
      <c r="AM36" s="133">
        <f>RCF!C$59</f>
        <v>13.957000000000001</v>
      </c>
      <c r="AN36" s="44">
        <f t="shared" si="164"/>
        <v>144.80000000000001</v>
      </c>
      <c r="AO36" s="133">
        <f>RCF!C$33</f>
        <v>14.481</v>
      </c>
      <c r="AP36" s="120">
        <f t="shared" si="151"/>
        <v>217.2</v>
      </c>
      <c r="AQ36" s="44">
        <f t="shared" si="165"/>
        <v>145.19999999999999</v>
      </c>
      <c r="AR36" s="133">
        <f>RCF!C$35</f>
        <v>14.52</v>
      </c>
      <c r="AS36" s="120">
        <f t="shared" si="152"/>
        <v>188.7</v>
      </c>
      <c r="AT36" s="120">
        <f t="shared" si="152"/>
        <v>210.5</v>
      </c>
      <c r="AU36" s="44">
        <f t="shared" si="166"/>
        <v>142.5</v>
      </c>
      <c r="AV36" s="133">
        <f>RCF!C$37</f>
        <v>14.25</v>
      </c>
      <c r="AW36" s="44">
        <f t="shared" si="167"/>
        <v>145.19999999999999</v>
      </c>
      <c r="AX36" s="133">
        <f>RCF!C$39</f>
        <v>14.52</v>
      </c>
      <c r="AY36" s="44">
        <f t="shared" si="168"/>
        <v>143.30000000000001</v>
      </c>
      <c r="AZ36" s="133">
        <f>RCF!C$41</f>
        <v>14.332000000000001</v>
      </c>
    </row>
    <row r="37" spans="1:52" x14ac:dyDescent="0.2">
      <c r="A37" s="60">
        <v>1952</v>
      </c>
      <c r="B37" s="61" t="s">
        <v>44</v>
      </c>
      <c r="C37" s="62">
        <v>44</v>
      </c>
      <c r="D37" s="44">
        <f t="shared" si="146"/>
        <v>2209.3000000000002</v>
      </c>
      <c r="E37" s="43">
        <f>RCF!C$43</f>
        <v>50.210999999999999</v>
      </c>
      <c r="F37" s="44">
        <f t="shared" si="153"/>
        <v>614.70000000000005</v>
      </c>
      <c r="G37" s="133">
        <f>RCF!C$5</f>
        <v>13.972</v>
      </c>
      <c r="H37" s="44">
        <f t="shared" si="154"/>
        <v>614.79999999999995</v>
      </c>
      <c r="I37" s="133">
        <f t="shared" si="155"/>
        <v>13.972</v>
      </c>
      <c r="J37" s="120">
        <f t="shared" si="147"/>
        <v>676.2</v>
      </c>
      <c r="K37" s="120">
        <f t="shared" si="147"/>
        <v>842.2</v>
      </c>
      <c r="L37" s="120">
        <f t="shared" si="147"/>
        <v>903.7</v>
      </c>
      <c r="M37" s="120">
        <f t="shared" si="147"/>
        <v>995.9</v>
      </c>
      <c r="N37" s="120">
        <f t="shared" si="147"/>
        <v>1229.5</v>
      </c>
      <c r="O37" s="120">
        <f t="shared" si="147"/>
        <v>1321.8</v>
      </c>
      <c r="P37" s="120">
        <f t="shared" si="147"/>
        <v>1844.3</v>
      </c>
      <c r="Q37" s="44">
        <f t="shared" si="156"/>
        <v>607.20000000000005</v>
      </c>
      <c r="R37" s="133">
        <f>RCF!C$7</f>
        <v>13.8</v>
      </c>
      <c r="S37" s="120">
        <f t="shared" si="157"/>
        <v>789.3</v>
      </c>
      <c r="T37" s="120">
        <f t="shared" si="157"/>
        <v>910.8</v>
      </c>
      <c r="U37" s="44">
        <f t="shared" si="158"/>
        <v>596.9</v>
      </c>
      <c r="V37" s="133">
        <f>RCF!C$9</f>
        <v>13.567</v>
      </c>
      <c r="W37" s="44">
        <f t="shared" si="159"/>
        <v>596.9</v>
      </c>
      <c r="X37" s="133">
        <f t="shared" si="160"/>
        <v>13.567</v>
      </c>
      <c r="Y37" s="120">
        <f t="shared" si="148"/>
        <v>656.5</v>
      </c>
      <c r="Z37" s="120">
        <f t="shared" si="149"/>
        <v>817.8</v>
      </c>
      <c r="AA37" s="120">
        <f t="shared" si="149"/>
        <v>967.1</v>
      </c>
      <c r="AB37" s="120">
        <f t="shared" si="149"/>
        <v>877.5</v>
      </c>
      <c r="AC37" s="120">
        <f t="shared" si="149"/>
        <v>1295.4000000000001</v>
      </c>
      <c r="AD37" s="120">
        <f t="shared" si="149"/>
        <v>1790.8</v>
      </c>
      <c r="AE37" s="44">
        <f t="shared" si="161"/>
        <v>608.5</v>
      </c>
      <c r="AF37" s="133">
        <f>RCF!C$13</f>
        <v>13.83</v>
      </c>
      <c r="AG37" s="120">
        <f t="shared" si="150"/>
        <v>1004</v>
      </c>
      <c r="AH37" s="120">
        <f t="shared" si="150"/>
        <v>1277.9000000000001</v>
      </c>
      <c r="AI37" s="120">
        <f t="shared" si="150"/>
        <v>1825.5</v>
      </c>
      <c r="AJ37" s="44">
        <f t="shared" si="162"/>
        <v>609.4</v>
      </c>
      <c r="AK37" s="133">
        <f>RCF!C$25</f>
        <v>13.85</v>
      </c>
      <c r="AL37" s="44">
        <f t="shared" si="163"/>
        <v>614.1</v>
      </c>
      <c r="AM37" s="133">
        <f>RCF!C$59</f>
        <v>13.957000000000001</v>
      </c>
      <c r="AN37" s="44">
        <f t="shared" si="164"/>
        <v>637.1</v>
      </c>
      <c r="AO37" s="133">
        <f>RCF!C$33</f>
        <v>14.481</v>
      </c>
      <c r="AP37" s="120">
        <f t="shared" si="151"/>
        <v>955.6</v>
      </c>
      <c r="AQ37" s="44">
        <f t="shared" si="165"/>
        <v>638.79999999999995</v>
      </c>
      <c r="AR37" s="133">
        <f>RCF!C$35</f>
        <v>14.52</v>
      </c>
      <c r="AS37" s="120">
        <f t="shared" si="152"/>
        <v>830.4</v>
      </c>
      <c r="AT37" s="120">
        <f t="shared" si="152"/>
        <v>926.2</v>
      </c>
      <c r="AU37" s="44">
        <f t="shared" si="166"/>
        <v>627</v>
      </c>
      <c r="AV37" s="133">
        <f>RCF!C$37</f>
        <v>14.25</v>
      </c>
      <c r="AW37" s="44">
        <f t="shared" si="167"/>
        <v>638.79999999999995</v>
      </c>
      <c r="AX37" s="133">
        <f>RCF!C$39</f>
        <v>14.52</v>
      </c>
      <c r="AY37" s="44">
        <f t="shared" si="168"/>
        <v>630.6</v>
      </c>
      <c r="AZ37" s="133">
        <f>RCF!C$41</f>
        <v>14.332000000000001</v>
      </c>
    </row>
    <row r="38" spans="1:52" x14ac:dyDescent="0.2">
      <c r="A38" s="60">
        <v>1954</v>
      </c>
      <c r="B38" s="47" t="s">
        <v>45</v>
      </c>
      <c r="C38" s="48">
        <v>35</v>
      </c>
      <c r="D38" s="44">
        <f t="shared" si="146"/>
        <v>1757.4</v>
      </c>
      <c r="E38" s="43">
        <f>RCF!C$43</f>
        <v>50.210999999999999</v>
      </c>
      <c r="F38" s="44">
        <f t="shared" si="153"/>
        <v>489</v>
      </c>
      <c r="G38" s="133">
        <f>RCF!C$5</f>
        <v>13.972</v>
      </c>
      <c r="H38" s="44">
        <f t="shared" si="154"/>
        <v>489</v>
      </c>
      <c r="I38" s="133">
        <f t="shared" si="155"/>
        <v>13.972</v>
      </c>
      <c r="J38" s="120">
        <f t="shared" si="147"/>
        <v>537.9</v>
      </c>
      <c r="K38" s="120">
        <f t="shared" si="147"/>
        <v>670</v>
      </c>
      <c r="L38" s="120">
        <f t="shared" si="147"/>
        <v>718.9</v>
      </c>
      <c r="M38" s="120">
        <f t="shared" si="147"/>
        <v>792.2</v>
      </c>
      <c r="N38" s="120">
        <f t="shared" si="147"/>
        <v>978</v>
      </c>
      <c r="O38" s="120">
        <f t="shared" si="147"/>
        <v>1051.4000000000001</v>
      </c>
      <c r="P38" s="120">
        <f t="shared" si="147"/>
        <v>1467.1</v>
      </c>
      <c r="Q38" s="44">
        <f t="shared" si="156"/>
        <v>483</v>
      </c>
      <c r="R38" s="133">
        <f>RCF!C$7</f>
        <v>13.8</v>
      </c>
      <c r="S38" s="120">
        <f t="shared" si="157"/>
        <v>627.9</v>
      </c>
      <c r="T38" s="120">
        <f t="shared" si="157"/>
        <v>724.5</v>
      </c>
      <c r="U38" s="44">
        <f t="shared" si="158"/>
        <v>474.8</v>
      </c>
      <c r="V38" s="133">
        <f>RCF!C$9</f>
        <v>13.567</v>
      </c>
      <c r="W38" s="44">
        <f t="shared" si="159"/>
        <v>474.8</v>
      </c>
      <c r="X38" s="133">
        <f t="shared" si="160"/>
        <v>13.567</v>
      </c>
      <c r="Y38" s="120">
        <f t="shared" si="148"/>
        <v>522.20000000000005</v>
      </c>
      <c r="Z38" s="120">
        <f t="shared" si="149"/>
        <v>650.5</v>
      </c>
      <c r="AA38" s="120">
        <f t="shared" si="149"/>
        <v>769.2</v>
      </c>
      <c r="AB38" s="120">
        <f t="shared" si="149"/>
        <v>698</v>
      </c>
      <c r="AC38" s="120">
        <f t="shared" si="149"/>
        <v>1030.4000000000001</v>
      </c>
      <c r="AD38" s="120">
        <f t="shared" si="149"/>
        <v>1424.5</v>
      </c>
      <c r="AE38" s="44">
        <f t="shared" si="161"/>
        <v>484</v>
      </c>
      <c r="AF38" s="133">
        <f>RCF!C$13</f>
        <v>13.83</v>
      </c>
      <c r="AG38" s="120">
        <f t="shared" si="150"/>
        <v>798.6</v>
      </c>
      <c r="AH38" s="120">
        <f t="shared" si="150"/>
        <v>1016.4</v>
      </c>
      <c r="AI38" s="120">
        <f t="shared" si="150"/>
        <v>1452</v>
      </c>
      <c r="AJ38" s="44">
        <f t="shared" si="162"/>
        <v>484.7</v>
      </c>
      <c r="AK38" s="133">
        <f>RCF!C$25</f>
        <v>13.85</v>
      </c>
      <c r="AL38" s="44">
        <f t="shared" si="163"/>
        <v>488.4</v>
      </c>
      <c r="AM38" s="133">
        <f>RCF!C$59</f>
        <v>13.957000000000001</v>
      </c>
      <c r="AN38" s="44">
        <f t="shared" si="164"/>
        <v>506.8</v>
      </c>
      <c r="AO38" s="133">
        <f>RCF!C$33</f>
        <v>14.481</v>
      </c>
      <c r="AP38" s="120">
        <f t="shared" si="151"/>
        <v>760.2</v>
      </c>
      <c r="AQ38" s="44">
        <f t="shared" si="165"/>
        <v>508.2</v>
      </c>
      <c r="AR38" s="133">
        <f>RCF!C$35</f>
        <v>14.52</v>
      </c>
      <c r="AS38" s="120">
        <f t="shared" si="152"/>
        <v>660.6</v>
      </c>
      <c r="AT38" s="120">
        <f t="shared" si="152"/>
        <v>736.8</v>
      </c>
      <c r="AU38" s="44">
        <f t="shared" si="166"/>
        <v>498.7</v>
      </c>
      <c r="AV38" s="133">
        <f>RCF!C$37</f>
        <v>14.25</v>
      </c>
      <c r="AW38" s="44">
        <f t="shared" si="167"/>
        <v>508.2</v>
      </c>
      <c r="AX38" s="133">
        <f>RCF!C$39</f>
        <v>14.52</v>
      </c>
      <c r="AY38" s="44">
        <f t="shared" si="168"/>
        <v>501.6</v>
      </c>
      <c r="AZ38" s="133">
        <f>RCF!C$41</f>
        <v>14.332000000000001</v>
      </c>
    </row>
    <row r="39" spans="1:52" ht="25.5" x14ac:dyDescent="0.2">
      <c r="A39" s="60">
        <v>1955</v>
      </c>
      <c r="B39" s="47" t="s">
        <v>46</v>
      </c>
      <c r="C39" s="48">
        <v>35</v>
      </c>
      <c r="D39" s="44">
        <f t="shared" si="146"/>
        <v>1757.4</v>
      </c>
      <c r="E39" s="43">
        <f>RCF!C$43</f>
        <v>50.210999999999999</v>
      </c>
      <c r="F39" s="44">
        <f t="shared" si="153"/>
        <v>489</v>
      </c>
      <c r="G39" s="133">
        <f>RCF!C$5</f>
        <v>13.972</v>
      </c>
      <c r="H39" s="44">
        <f t="shared" si="154"/>
        <v>489</v>
      </c>
      <c r="I39" s="133">
        <f t="shared" si="155"/>
        <v>13.972</v>
      </c>
      <c r="J39" s="120">
        <f t="shared" si="147"/>
        <v>537.9</v>
      </c>
      <c r="K39" s="120">
        <f t="shared" si="147"/>
        <v>670</v>
      </c>
      <c r="L39" s="120">
        <f t="shared" si="147"/>
        <v>718.9</v>
      </c>
      <c r="M39" s="120">
        <f t="shared" si="147"/>
        <v>792.2</v>
      </c>
      <c r="N39" s="120">
        <f t="shared" si="147"/>
        <v>978</v>
      </c>
      <c r="O39" s="120">
        <f t="shared" si="147"/>
        <v>1051.4000000000001</v>
      </c>
      <c r="P39" s="120">
        <f t="shared" si="147"/>
        <v>1467.1</v>
      </c>
      <c r="Q39" s="44">
        <f t="shared" si="156"/>
        <v>483</v>
      </c>
      <c r="R39" s="133">
        <f>RCF!C$7</f>
        <v>13.8</v>
      </c>
      <c r="S39" s="120">
        <f t="shared" si="157"/>
        <v>627.9</v>
      </c>
      <c r="T39" s="120">
        <f t="shared" si="157"/>
        <v>724.5</v>
      </c>
      <c r="U39" s="44">
        <f t="shared" si="158"/>
        <v>474.8</v>
      </c>
      <c r="V39" s="133">
        <f>RCF!C$9</f>
        <v>13.567</v>
      </c>
      <c r="W39" s="44">
        <f t="shared" si="159"/>
        <v>474.8</v>
      </c>
      <c r="X39" s="133">
        <f t="shared" si="160"/>
        <v>13.567</v>
      </c>
      <c r="Y39" s="120">
        <f t="shared" si="148"/>
        <v>522.20000000000005</v>
      </c>
      <c r="Z39" s="120">
        <f t="shared" ref="Z39:AD48" si="169">ROUND($C39*$X39*Z$6,1)</f>
        <v>650.5</v>
      </c>
      <c r="AA39" s="120">
        <f t="shared" si="169"/>
        <v>769.2</v>
      </c>
      <c r="AB39" s="120">
        <f t="shared" si="169"/>
        <v>698</v>
      </c>
      <c r="AC39" s="120">
        <f t="shared" si="169"/>
        <v>1030.4000000000001</v>
      </c>
      <c r="AD39" s="120">
        <f t="shared" si="169"/>
        <v>1424.5</v>
      </c>
      <c r="AE39" s="44">
        <f t="shared" si="161"/>
        <v>484</v>
      </c>
      <c r="AF39" s="133">
        <f>RCF!C$13</f>
        <v>13.83</v>
      </c>
      <c r="AG39" s="120">
        <f t="shared" si="150"/>
        <v>798.6</v>
      </c>
      <c r="AH39" s="120">
        <f t="shared" si="150"/>
        <v>1016.4</v>
      </c>
      <c r="AI39" s="120">
        <f t="shared" si="150"/>
        <v>1452</v>
      </c>
      <c r="AJ39" s="44">
        <f t="shared" si="162"/>
        <v>484.7</v>
      </c>
      <c r="AK39" s="133">
        <f>RCF!C$25</f>
        <v>13.85</v>
      </c>
      <c r="AL39" s="44">
        <f t="shared" si="163"/>
        <v>488.4</v>
      </c>
      <c r="AM39" s="133">
        <f>RCF!C$59</f>
        <v>13.957000000000001</v>
      </c>
      <c r="AN39" s="44">
        <f t="shared" si="164"/>
        <v>506.8</v>
      </c>
      <c r="AO39" s="133">
        <f>RCF!C$33</f>
        <v>14.481</v>
      </c>
      <c r="AP39" s="120">
        <f t="shared" si="151"/>
        <v>760.2</v>
      </c>
      <c r="AQ39" s="44">
        <f t="shared" si="165"/>
        <v>508.2</v>
      </c>
      <c r="AR39" s="133">
        <f>RCF!C$35</f>
        <v>14.52</v>
      </c>
      <c r="AS39" s="120">
        <f t="shared" si="152"/>
        <v>660.6</v>
      </c>
      <c r="AT39" s="120">
        <f t="shared" si="152"/>
        <v>736.8</v>
      </c>
      <c r="AU39" s="44">
        <f t="shared" si="166"/>
        <v>498.7</v>
      </c>
      <c r="AV39" s="133">
        <f>RCF!C$37</f>
        <v>14.25</v>
      </c>
      <c r="AW39" s="44">
        <f t="shared" si="167"/>
        <v>508.2</v>
      </c>
      <c r="AX39" s="133">
        <f>RCF!C$39</f>
        <v>14.52</v>
      </c>
      <c r="AY39" s="44">
        <f t="shared" si="168"/>
        <v>501.6</v>
      </c>
      <c r="AZ39" s="133">
        <f>RCF!C$41</f>
        <v>14.332000000000001</v>
      </c>
    </row>
    <row r="40" spans="1:52" x14ac:dyDescent="0.2">
      <c r="A40" s="60">
        <v>1957</v>
      </c>
      <c r="B40" s="61" t="s">
        <v>47</v>
      </c>
      <c r="C40" s="62">
        <v>25</v>
      </c>
      <c r="D40" s="44">
        <f t="shared" si="146"/>
        <v>1255.3</v>
      </c>
      <c r="E40" s="43">
        <f>RCF!C$43</f>
        <v>50.210999999999999</v>
      </c>
      <c r="F40" s="44">
        <f t="shared" si="153"/>
        <v>349.3</v>
      </c>
      <c r="G40" s="133">
        <f>RCF!C$5</f>
        <v>13.972</v>
      </c>
      <c r="H40" s="44">
        <f t="shared" si="154"/>
        <v>349.3</v>
      </c>
      <c r="I40" s="133">
        <f t="shared" si="155"/>
        <v>13.972</v>
      </c>
      <c r="J40" s="120">
        <f t="shared" si="147"/>
        <v>384.2</v>
      </c>
      <c r="K40" s="120">
        <f t="shared" si="147"/>
        <v>478.5</v>
      </c>
      <c r="L40" s="120">
        <f t="shared" si="147"/>
        <v>513.5</v>
      </c>
      <c r="M40" s="120">
        <f t="shared" si="147"/>
        <v>565.9</v>
      </c>
      <c r="N40" s="120">
        <f t="shared" si="147"/>
        <v>698.6</v>
      </c>
      <c r="O40" s="120">
        <f t="shared" si="147"/>
        <v>751</v>
      </c>
      <c r="P40" s="120">
        <f t="shared" si="147"/>
        <v>1047.9000000000001</v>
      </c>
      <c r="Q40" s="44">
        <f t="shared" si="156"/>
        <v>345</v>
      </c>
      <c r="R40" s="133">
        <f>RCF!C$7</f>
        <v>13.8</v>
      </c>
      <c r="S40" s="120">
        <f t="shared" si="157"/>
        <v>448.5</v>
      </c>
      <c r="T40" s="120">
        <f t="shared" si="157"/>
        <v>517.5</v>
      </c>
      <c r="U40" s="44">
        <f t="shared" si="158"/>
        <v>339.1</v>
      </c>
      <c r="V40" s="133">
        <f>RCF!C$9</f>
        <v>13.567</v>
      </c>
      <c r="W40" s="44">
        <f t="shared" si="159"/>
        <v>339.1</v>
      </c>
      <c r="X40" s="133">
        <f t="shared" si="160"/>
        <v>13.567</v>
      </c>
      <c r="Y40" s="120">
        <f t="shared" si="148"/>
        <v>373</v>
      </c>
      <c r="Z40" s="120">
        <f t="shared" si="169"/>
        <v>464.7</v>
      </c>
      <c r="AA40" s="120">
        <f t="shared" si="169"/>
        <v>549.5</v>
      </c>
      <c r="AB40" s="120">
        <f t="shared" si="169"/>
        <v>498.6</v>
      </c>
      <c r="AC40" s="120">
        <f t="shared" si="169"/>
        <v>736</v>
      </c>
      <c r="AD40" s="120">
        <f t="shared" si="169"/>
        <v>1017.5</v>
      </c>
      <c r="AE40" s="44">
        <f t="shared" si="161"/>
        <v>345.7</v>
      </c>
      <c r="AF40" s="133">
        <f>RCF!C$13</f>
        <v>13.83</v>
      </c>
      <c r="AG40" s="120">
        <f t="shared" si="150"/>
        <v>570.4</v>
      </c>
      <c r="AH40" s="120">
        <f t="shared" si="150"/>
        <v>726</v>
      </c>
      <c r="AI40" s="120">
        <f t="shared" si="150"/>
        <v>1037.0999999999999</v>
      </c>
      <c r="AJ40" s="44">
        <f t="shared" si="162"/>
        <v>346.2</v>
      </c>
      <c r="AK40" s="133">
        <f>RCF!C$25</f>
        <v>13.85</v>
      </c>
      <c r="AL40" s="44">
        <f t="shared" si="163"/>
        <v>348.9</v>
      </c>
      <c r="AM40" s="133">
        <f>RCF!C$59</f>
        <v>13.957000000000001</v>
      </c>
      <c r="AN40" s="44">
        <f t="shared" si="164"/>
        <v>362</v>
      </c>
      <c r="AO40" s="133">
        <f>RCF!C$33</f>
        <v>14.481</v>
      </c>
      <c r="AP40" s="120">
        <f t="shared" si="151"/>
        <v>543</v>
      </c>
      <c r="AQ40" s="44">
        <f t="shared" si="165"/>
        <v>363</v>
      </c>
      <c r="AR40" s="133">
        <f>RCF!C$35</f>
        <v>14.52</v>
      </c>
      <c r="AS40" s="120">
        <f t="shared" si="152"/>
        <v>471.9</v>
      </c>
      <c r="AT40" s="120">
        <f t="shared" si="152"/>
        <v>526.29999999999995</v>
      </c>
      <c r="AU40" s="44">
        <f t="shared" si="166"/>
        <v>356.2</v>
      </c>
      <c r="AV40" s="133">
        <f>RCF!C$37</f>
        <v>14.25</v>
      </c>
      <c r="AW40" s="44">
        <f t="shared" si="167"/>
        <v>363</v>
      </c>
      <c r="AX40" s="133">
        <f>RCF!C$39</f>
        <v>14.52</v>
      </c>
      <c r="AY40" s="44">
        <f t="shared" si="168"/>
        <v>358.3</v>
      </c>
      <c r="AZ40" s="133">
        <f>RCF!C$41</f>
        <v>14.332000000000001</v>
      </c>
    </row>
    <row r="41" spans="1:52" x14ac:dyDescent="0.2">
      <c r="A41" s="60">
        <v>1959</v>
      </c>
      <c r="B41" s="47" t="s">
        <v>48</v>
      </c>
      <c r="C41" s="48">
        <v>20</v>
      </c>
      <c r="D41" s="44">
        <f t="shared" si="146"/>
        <v>1004.2</v>
      </c>
      <c r="E41" s="43">
        <f>RCF!C$43</f>
        <v>50.210999999999999</v>
      </c>
      <c r="F41" s="44">
        <f t="shared" si="153"/>
        <v>279.39999999999998</v>
      </c>
      <c r="G41" s="133">
        <f>RCF!C$5</f>
        <v>13.972</v>
      </c>
      <c r="H41" s="44">
        <f t="shared" si="154"/>
        <v>279.39999999999998</v>
      </c>
      <c r="I41" s="133">
        <f t="shared" si="155"/>
        <v>13.972</v>
      </c>
      <c r="J41" s="120">
        <f t="shared" si="147"/>
        <v>307.39999999999998</v>
      </c>
      <c r="K41" s="120">
        <f t="shared" si="147"/>
        <v>382.8</v>
      </c>
      <c r="L41" s="120">
        <f t="shared" si="147"/>
        <v>410.8</v>
      </c>
      <c r="M41" s="120">
        <f t="shared" si="147"/>
        <v>452.7</v>
      </c>
      <c r="N41" s="120">
        <f t="shared" si="147"/>
        <v>558.9</v>
      </c>
      <c r="O41" s="120">
        <f t="shared" si="147"/>
        <v>600.79999999999995</v>
      </c>
      <c r="P41" s="120">
        <f t="shared" si="147"/>
        <v>838.3</v>
      </c>
      <c r="Q41" s="44">
        <f t="shared" si="156"/>
        <v>276</v>
      </c>
      <c r="R41" s="133">
        <f>RCF!C$7</f>
        <v>13.8</v>
      </c>
      <c r="S41" s="120">
        <f t="shared" si="157"/>
        <v>358.8</v>
      </c>
      <c r="T41" s="120">
        <f t="shared" si="157"/>
        <v>414</v>
      </c>
      <c r="U41" s="44">
        <f t="shared" si="158"/>
        <v>271.3</v>
      </c>
      <c r="V41" s="133">
        <f>RCF!C$9</f>
        <v>13.567</v>
      </c>
      <c r="W41" s="44">
        <f t="shared" si="159"/>
        <v>271.3</v>
      </c>
      <c r="X41" s="133">
        <f t="shared" si="160"/>
        <v>13.567</v>
      </c>
      <c r="Y41" s="120">
        <f t="shared" si="148"/>
        <v>298.39999999999998</v>
      </c>
      <c r="Z41" s="120">
        <f t="shared" si="169"/>
        <v>371.7</v>
      </c>
      <c r="AA41" s="120">
        <f t="shared" si="169"/>
        <v>439.6</v>
      </c>
      <c r="AB41" s="120">
        <f t="shared" si="169"/>
        <v>398.9</v>
      </c>
      <c r="AC41" s="120">
        <f t="shared" si="169"/>
        <v>588.79999999999995</v>
      </c>
      <c r="AD41" s="120">
        <f t="shared" si="169"/>
        <v>814</v>
      </c>
      <c r="AE41" s="44">
        <f t="shared" si="161"/>
        <v>276.60000000000002</v>
      </c>
      <c r="AF41" s="133">
        <f>RCF!C$13</f>
        <v>13.83</v>
      </c>
      <c r="AG41" s="120">
        <f t="shared" si="150"/>
        <v>456.4</v>
      </c>
      <c r="AH41" s="120">
        <f t="shared" si="150"/>
        <v>580.9</v>
      </c>
      <c r="AI41" s="120">
        <f t="shared" si="150"/>
        <v>829.8</v>
      </c>
      <c r="AJ41" s="44">
        <f t="shared" si="162"/>
        <v>277</v>
      </c>
      <c r="AK41" s="133">
        <f>RCF!C$25</f>
        <v>13.85</v>
      </c>
      <c r="AL41" s="44">
        <f t="shared" si="163"/>
        <v>279.10000000000002</v>
      </c>
      <c r="AM41" s="133">
        <f>RCF!C$59</f>
        <v>13.957000000000001</v>
      </c>
      <c r="AN41" s="44">
        <f t="shared" si="164"/>
        <v>289.60000000000002</v>
      </c>
      <c r="AO41" s="133">
        <f>RCF!C$33</f>
        <v>14.481</v>
      </c>
      <c r="AP41" s="120">
        <f t="shared" si="151"/>
        <v>434.4</v>
      </c>
      <c r="AQ41" s="44">
        <f t="shared" si="165"/>
        <v>290.39999999999998</v>
      </c>
      <c r="AR41" s="133">
        <f>RCF!C$35</f>
        <v>14.52</v>
      </c>
      <c r="AS41" s="120">
        <f t="shared" si="152"/>
        <v>377.5</v>
      </c>
      <c r="AT41" s="120">
        <f t="shared" si="152"/>
        <v>421</v>
      </c>
      <c r="AU41" s="44">
        <f t="shared" si="166"/>
        <v>285</v>
      </c>
      <c r="AV41" s="133">
        <f>RCF!C$37</f>
        <v>14.25</v>
      </c>
      <c r="AW41" s="44">
        <f t="shared" si="167"/>
        <v>290.39999999999998</v>
      </c>
      <c r="AX41" s="133">
        <f>RCF!C$39</f>
        <v>14.52</v>
      </c>
      <c r="AY41" s="44">
        <f t="shared" si="168"/>
        <v>286.60000000000002</v>
      </c>
      <c r="AZ41" s="133">
        <f>RCF!C$41</f>
        <v>14.332000000000001</v>
      </c>
    </row>
    <row r="42" spans="1:52" x14ac:dyDescent="0.2">
      <c r="A42" s="60">
        <v>1961</v>
      </c>
      <c r="B42" s="61" t="s">
        <v>49</v>
      </c>
      <c r="C42" s="62">
        <v>20</v>
      </c>
      <c r="D42" s="44">
        <f t="shared" si="146"/>
        <v>1004.2</v>
      </c>
      <c r="E42" s="43">
        <f>RCF!C$43</f>
        <v>50.210999999999999</v>
      </c>
      <c r="F42" s="44">
        <f t="shared" si="153"/>
        <v>279.39999999999998</v>
      </c>
      <c r="G42" s="133">
        <f>RCF!C$5</f>
        <v>13.972</v>
      </c>
      <c r="H42" s="44">
        <f t="shared" si="154"/>
        <v>279.39999999999998</v>
      </c>
      <c r="I42" s="133">
        <f t="shared" si="155"/>
        <v>13.972</v>
      </c>
      <c r="J42" s="120">
        <f t="shared" si="147"/>
        <v>307.39999999999998</v>
      </c>
      <c r="K42" s="120">
        <f t="shared" si="147"/>
        <v>382.8</v>
      </c>
      <c r="L42" s="120">
        <f t="shared" si="147"/>
        <v>410.8</v>
      </c>
      <c r="M42" s="120">
        <f t="shared" si="147"/>
        <v>452.7</v>
      </c>
      <c r="N42" s="120">
        <f t="shared" si="147"/>
        <v>558.9</v>
      </c>
      <c r="O42" s="120">
        <f t="shared" si="147"/>
        <v>600.79999999999995</v>
      </c>
      <c r="P42" s="120">
        <f t="shared" si="147"/>
        <v>838.3</v>
      </c>
      <c r="Q42" s="44">
        <f t="shared" si="156"/>
        <v>276</v>
      </c>
      <c r="R42" s="133">
        <f>RCF!C$7</f>
        <v>13.8</v>
      </c>
      <c r="S42" s="120">
        <f t="shared" si="157"/>
        <v>358.8</v>
      </c>
      <c r="T42" s="120">
        <f t="shared" si="157"/>
        <v>414</v>
      </c>
      <c r="U42" s="44">
        <f t="shared" si="158"/>
        <v>271.3</v>
      </c>
      <c r="V42" s="133">
        <f>RCF!C$9</f>
        <v>13.567</v>
      </c>
      <c r="W42" s="44">
        <f t="shared" si="159"/>
        <v>271.3</v>
      </c>
      <c r="X42" s="133">
        <f t="shared" si="160"/>
        <v>13.567</v>
      </c>
      <c r="Y42" s="120">
        <f t="shared" si="148"/>
        <v>298.39999999999998</v>
      </c>
      <c r="Z42" s="120">
        <f t="shared" si="169"/>
        <v>371.7</v>
      </c>
      <c r="AA42" s="120">
        <f t="shared" si="169"/>
        <v>439.6</v>
      </c>
      <c r="AB42" s="120">
        <f t="shared" si="169"/>
        <v>398.9</v>
      </c>
      <c r="AC42" s="120">
        <f t="shared" si="169"/>
        <v>588.79999999999995</v>
      </c>
      <c r="AD42" s="120">
        <f t="shared" si="169"/>
        <v>814</v>
      </c>
      <c r="AE42" s="44">
        <f t="shared" si="161"/>
        <v>276.60000000000002</v>
      </c>
      <c r="AF42" s="133">
        <f>RCF!C$13</f>
        <v>13.83</v>
      </c>
      <c r="AG42" s="120">
        <f t="shared" si="150"/>
        <v>456.4</v>
      </c>
      <c r="AH42" s="120">
        <f t="shared" si="150"/>
        <v>580.9</v>
      </c>
      <c r="AI42" s="120">
        <f t="shared" si="150"/>
        <v>829.8</v>
      </c>
      <c r="AJ42" s="44">
        <f t="shared" si="162"/>
        <v>277</v>
      </c>
      <c r="AK42" s="133">
        <f>RCF!C$25</f>
        <v>13.85</v>
      </c>
      <c r="AL42" s="44">
        <f t="shared" si="163"/>
        <v>279.10000000000002</v>
      </c>
      <c r="AM42" s="133">
        <f>RCF!C$59</f>
        <v>13.957000000000001</v>
      </c>
      <c r="AN42" s="44">
        <f t="shared" si="164"/>
        <v>289.60000000000002</v>
      </c>
      <c r="AO42" s="133">
        <f>RCF!C$33</f>
        <v>14.481</v>
      </c>
      <c r="AP42" s="120">
        <f t="shared" si="151"/>
        <v>434.4</v>
      </c>
      <c r="AQ42" s="44">
        <f t="shared" si="165"/>
        <v>290.39999999999998</v>
      </c>
      <c r="AR42" s="133">
        <f>RCF!C$35</f>
        <v>14.52</v>
      </c>
      <c r="AS42" s="120">
        <f t="shared" si="152"/>
        <v>377.5</v>
      </c>
      <c r="AT42" s="120">
        <f t="shared" si="152"/>
        <v>421</v>
      </c>
      <c r="AU42" s="44">
        <f t="shared" si="166"/>
        <v>285</v>
      </c>
      <c r="AV42" s="133">
        <f>RCF!C$37</f>
        <v>14.25</v>
      </c>
      <c r="AW42" s="44">
        <f t="shared" si="167"/>
        <v>290.39999999999998</v>
      </c>
      <c r="AX42" s="133">
        <f>RCF!C$39</f>
        <v>14.52</v>
      </c>
      <c r="AY42" s="44">
        <f t="shared" si="168"/>
        <v>286.60000000000002</v>
      </c>
      <c r="AZ42" s="133">
        <f>RCF!C$41</f>
        <v>14.332000000000001</v>
      </c>
    </row>
    <row r="43" spans="1:52" x14ac:dyDescent="0.2">
      <c r="A43" s="60">
        <v>1969</v>
      </c>
      <c r="B43" s="47" t="s">
        <v>50</v>
      </c>
      <c r="C43" s="48">
        <v>15</v>
      </c>
      <c r="D43" s="44">
        <f t="shared" si="146"/>
        <v>753.2</v>
      </c>
      <c r="E43" s="43">
        <f>RCF!C$43</f>
        <v>50.210999999999999</v>
      </c>
      <c r="F43" s="44">
        <f t="shared" si="153"/>
        <v>209.5</v>
      </c>
      <c r="G43" s="133">
        <f>RCF!C$5</f>
        <v>13.972</v>
      </c>
      <c r="H43" s="44">
        <f t="shared" si="154"/>
        <v>209.6</v>
      </c>
      <c r="I43" s="133">
        <f t="shared" si="155"/>
        <v>13.972</v>
      </c>
      <c r="J43" s="120">
        <f t="shared" si="147"/>
        <v>230.5</v>
      </c>
      <c r="K43" s="120">
        <f t="shared" si="147"/>
        <v>287.10000000000002</v>
      </c>
      <c r="L43" s="120">
        <f t="shared" si="147"/>
        <v>308.10000000000002</v>
      </c>
      <c r="M43" s="120">
        <f t="shared" si="147"/>
        <v>339.5</v>
      </c>
      <c r="N43" s="120">
        <f t="shared" si="147"/>
        <v>419.2</v>
      </c>
      <c r="O43" s="120">
        <f t="shared" si="147"/>
        <v>450.6</v>
      </c>
      <c r="P43" s="120">
        <f t="shared" si="147"/>
        <v>628.70000000000005</v>
      </c>
      <c r="Q43" s="44">
        <f t="shared" si="156"/>
        <v>207</v>
      </c>
      <c r="R43" s="133">
        <f>RCF!C$7</f>
        <v>13.8</v>
      </c>
      <c r="S43" s="120">
        <f t="shared" si="157"/>
        <v>269.10000000000002</v>
      </c>
      <c r="T43" s="120">
        <f t="shared" si="157"/>
        <v>310.5</v>
      </c>
      <c r="U43" s="44">
        <f t="shared" si="158"/>
        <v>203.5</v>
      </c>
      <c r="V43" s="133">
        <f>RCF!C$9</f>
        <v>13.567</v>
      </c>
      <c r="W43" s="44">
        <f t="shared" si="159"/>
        <v>203.5</v>
      </c>
      <c r="X43" s="133">
        <f t="shared" si="160"/>
        <v>13.567</v>
      </c>
      <c r="Y43" s="120">
        <f t="shared" si="148"/>
        <v>223.8</v>
      </c>
      <c r="Z43" s="120">
        <f t="shared" si="169"/>
        <v>278.8</v>
      </c>
      <c r="AA43" s="120">
        <f t="shared" si="169"/>
        <v>329.7</v>
      </c>
      <c r="AB43" s="120">
        <f t="shared" si="169"/>
        <v>299.2</v>
      </c>
      <c r="AC43" s="120">
        <f t="shared" si="169"/>
        <v>441.6</v>
      </c>
      <c r="AD43" s="120">
        <f t="shared" si="169"/>
        <v>610.5</v>
      </c>
      <c r="AE43" s="44">
        <f t="shared" si="161"/>
        <v>207.4</v>
      </c>
      <c r="AF43" s="133">
        <f>RCF!C$13</f>
        <v>13.83</v>
      </c>
      <c r="AG43" s="120">
        <f t="shared" si="150"/>
        <v>342.2</v>
      </c>
      <c r="AH43" s="120">
        <f t="shared" si="150"/>
        <v>435.5</v>
      </c>
      <c r="AI43" s="120">
        <f t="shared" si="150"/>
        <v>622.20000000000005</v>
      </c>
      <c r="AJ43" s="44">
        <f t="shared" si="162"/>
        <v>207.7</v>
      </c>
      <c r="AK43" s="133">
        <f>RCF!C$25</f>
        <v>13.85</v>
      </c>
      <c r="AL43" s="44">
        <f t="shared" si="163"/>
        <v>209.3</v>
      </c>
      <c r="AM43" s="133">
        <f>RCF!C$59</f>
        <v>13.957000000000001</v>
      </c>
      <c r="AN43" s="44">
        <f t="shared" si="164"/>
        <v>217.2</v>
      </c>
      <c r="AO43" s="133">
        <f>RCF!C$33</f>
        <v>14.481</v>
      </c>
      <c r="AP43" s="120">
        <f t="shared" si="151"/>
        <v>325.8</v>
      </c>
      <c r="AQ43" s="44">
        <f t="shared" si="165"/>
        <v>217.8</v>
      </c>
      <c r="AR43" s="133">
        <f>RCF!C$35</f>
        <v>14.52</v>
      </c>
      <c r="AS43" s="120">
        <f t="shared" si="152"/>
        <v>283.10000000000002</v>
      </c>
      <c r="AT43" s="120">
        <f t="shared" si="152"/>
        <v>315.8</v>
      </c>
      <c r="AU43" s="44">
        <f t="shared" si="166"/>
        <v>213.7</v>
      </c>
      <c r="AV43" s="133">
        <f>RCF!C$37</f>
        <v>14.25</v>
      </c>
      <c r="AW43" s="44">
        <f t="shared" si="167"/>
        <v>217.8</v>
      </c>
      <c r="AX43" s="133">
        <f>RCF!C$39</f>
        <v>14.52</v>
      </c>
      <c r="AY43" s="44">
        <f t="shared" si="168"/>
        <v>214.9</v>
      </c>
      <c r="AZ43" s="133">
        <f>RCF!C$41</f>
        <v>14.332000000000001</v>
      </c>
    </row>
    <row r="44" spans="1:52" x14ac:dyDescent="0.2">
      <c r="A44" s="60">
        <v>1976</v>
      </c>
      <c r="B44" s="61" t="s">
        <v>51</v>
      </c>
      <c r="C44" s="62">
        <v>80</v>
      </c>
      <c r="D44" s="44">
        <f t="shared" si="146"/>
        <v>4016.9</v>
      </c>
      <c r="E44" s="43">
        <f>RCF!C$43</f>
        <v>50.210999999999999</v>
      </c>
      <c r="F44" s="44">
        <f t="shared" si="153"/>
        <v>1117.7</v>
      </c>
      <c r="G44" s="133">
        <f>RCF!C$5</f>
        <v>13.972</v>
      </c>
      <c r="H44" s="44">
        <f t="shared" si="154"/>
        <v>1117.8</v>
      </c>
      <c r="I44" s="133">
        <f t="shared" si="155"/>
        <v>13.972</v>
      </c>
      <c r="J44" s="120">
        <f t="shared" si="147"/>
        <v>1229.5</v>
      </c>
      <c r="K44" s="120">
        <f t="shared" si="147"/>
        <v>1531.3</v>
      </c>
      <c r="L44" s="120">
        <f t="shared" si="147"/>
        <v>1643.1</v>
      </c>
      <c r="M44" s="120">
        <f t="shared" si="147"/>
        <v>1810.8</v>
      </c>
      <c r="N44" s="120">
        <f t="shared" si="147"/>
        <v>2235.5</v>
      </c>
      <c r="O44" s="120">
        <f t="shared" si="147"/>
        <v>2403.1999999999998</v>
      </c>
      <c r="P44" s="120">
        <f t="shared" si="147"/>
        <v>3353.3</v>
      </c>
      <c r="Q44" s="44">
        <f t="shared" si="156"/>
        <v>1104</v>
      </c>
      <c r="R44" s="133">
        <f>RCF!C$7</f>
        <v>13.8</v>
      </c>
      <c r="S44" s="120">
        <f t="shared" si="157"/>
        <v>1435.2</v>
      </c>
      <c r="T44" s="120">
        <f t="shared" si="157"/>
        <v>1656</v>
      </c>
      <c r="U44" s="44">
        <f t="shared" si="158"/>
        <v>1085.3</v>
      </c>
      <c r="V44" s="133">
        <f>RCF!C$9</f>
        <v>13.567</v>
      </c>
      <c r="W44" s="44">
        <f t="shared" si="159"/>
        <v>1085.3</v>
      </c>
      <c r="X44" s="133">
        <f t="shared" si="160"/>
        <v>13.567</v>
      </c>
      <c r="Y44" s="120">
        <f t="shared" si="148"/>
        <v>1193.8</v>
      </c>
      <c r="Z44" s="120">
        <f t="shared" si="169"/>
        <v>1486.9</v>
      </c>
      <c r="AA44" s="120">
        <f t="shared" si="169"/>
        <v>1758.3</v>
      </c>
      <c r="AB44" s="120">
        <f t="shared" si="169"/>
        <v>1595.5</v>
      </c>
      <c r="AC44" s="120">
        <f t="shared" si="169"/>
        <v>2355.1999999999998</v>
      </c>
      <c r="AD44" s="120">
        <f t="shared" si="169"/>
        <v>3256.1</v>
      </c>
      <c r="AE44" s="44">
        <f t="shared" si="161"/>
        <v>1106.4000000000001</v>
      </c>
      <c r="AF44" s="133">
        <f>RCF!C$13</f>
        <v>13.83</v>
      </c>
      <c r="AG44" s="120">
        <f t="shared" si="150"/>
        <v>1825.6</v>
      </c>
      <c r="AH44" s="120">
        <f t="shared" si="150"/>
        <v>2323.4</v>
      </c>
      <c r="AI44" s="120">
        <f t="shared" si="150"/>
        <v>3319.2</v>
      </c>
      <c r="AJ44" s="44">
        <f t="shared" si="162"/>
        <v>1108</v>
      </c>
      <c r="AK44" s="133">
        <f>RCF!C$25</f>
        <v>13.85</v>
      </c>
      <c r="AL44" s="44">
        <f t="shared" si="163"/>
        <v>1116.5</v>
      </c>
      <c r="AM44" s="133">
        <f>RCF!C$59</f>
        <v>13.957000000000001</v>
      </c>
      <c r="AN44" s="44">
        <f t="shared" si="164"/>
        <v>1158.4000000000001</v>
      </c>
      <c r="AO44" s="133">
        <f>RCF!C$33</f>
        <v>14.481</v>
      </c>
      <c r="AP44" s="120">
        <f t="shared" si="151"/>
        <v>1737.6</v>
      </c>
      <c r="AQ44" s="44">
        <f t="shared" si="165"/>
        <v>1161.5999999999999</v>
      </c>
      <c r="AR44" s="133">
        <f>RCF!C$35</f>
        <v>14.52</v>
      </c>
      <c r="AS44" s="120">
        <f t="shared" si="152"/>
        <v>1510</v>
      </c>
      <c r="AT44" s="120">
        <f t="shared" si="152"/>
        <v>1684.3</v>
      </c>
      <c r="AU44" s="44">
        <f t="shared" si="166"/>
        <v>1140</v>
      </c>
      <c r="AV44" s="133">
        <f>RCF!C$37</f>
        <v>14.25</v>
      </c>
      <c r="AW44" s="44">
        <f t="shared" si="167"/>
        <v>1161.5999999999999</v>
      </c>
      <c r="AX44" s="133">
        <f>RCF!C$39</f>
        <v>14.52</v>
      </c>
      <c r="AY44" s="44">
        <f t="shared" si="168"/>
        <v>1146.5</v>
      </c>
      <c r="AZ44" s="133">
        <f>RCF!C$41</f>
        <v>14.332000000000001</v>
      </c>
    </row>
    <row r="45" spans="1:52" x14ac:dyDescent="0.2">
      <c r="A45" s="60">
        <v>1979</v>
      </c>
      <c r="B45" s="47" t="s">
        <v>52</v>
      </c>
      <c r="C45" s="48">
        <v>50</v>
      </c>
      <c r="D45" s="44">
        <f t="shared" si="146"/>
        <v>2510.6</v>
      </c>
      <c r="E45" s="43">
        <f>RCF!C$43</f>
        <v>50.210999999999999</v>
      </c>
      <c r="F45" s="44">
        <f t="shared" si="153"/>
        <v>698.6</v>
      </c>
      <c r="G45" s="133">
        <f>RCF!C$5</f>
        <v>13.972</v>
      </c>
      <c r="H45" s="44">
        <f t="shared" si="154"/>
        <v>698.6</v>
      </c>
      <c r="I45" s="133">
        <f t="shared" si="155"/>
        <v>13.972</v>
      </c>
      <c r="J45" s="120">
        <f t="shared" ref="J45:P77" si="170">ROUND($C45*$I45*J$6,1)</f>
        <v>768.5</v>
      </c>
      <c r="K45" s="120">
        <f t="shared" si="170"/>
        <v>957.1</v>
      </c>
      <c r="L45" s="120">
        <f t="shared" si="170"/>
        <v>1026.9000000000001</v>
      </c>
      <c r="M45" s="120">
        <f t="shared" si="170"/>
        <v>1131.7</v>
      </c>
      <c r="N45" s="120">
        <f t="shared" si="170"/>
        <v>1397.2</v>
      </c>
      <c r="O45" s="120">
        <f t="shared" si="170"/>
        <v>1502</v>
      </c>
      <c r="P45" s="120">
        <f t="shared" si="170"/>
        <v>2095.8000000000002</v>
      </c>
      <c r="Q45" s="44">
        <f t="shared" si="156"/>
        <v>690</v>
      </c>
      <c r="R45" s="133">
        <f>RCF!C$7</f>
        <v>13.8</v>
      </c>
      <c r="S45" s="120">
        <f t="shared" si="157"/>
        <v>897</v>
      </c>
      <c r="T45" s="120">
        <f t="shared" si="157"/>
        <v>1035</v>
      </c>
      <c r="U45" s="44">
        <f t="shared" si="158"/>
        <v>678.3</v>
      </c>
      <c r="V45" s="133">
        <f>RCF!C$9</f>
        <v>13.567</v>
      </c>
      <c r="W45" s="44">
        <f t="shared" si="159"/>
        <v>678.3</v>
      </c>
      <c r="X45" s="133">
        <f t="shared" si="160"/>
        <v>13.567</v>
      </c>
      <c r="Y45" s="120">
        <f t="shared" si="148"/>
        <v>746.1</v>
      </c>
      <c r="Z45" s="120">
        <f t="shared" si="169"/>
        <v>929.3</v>
      </c>
      <c r="AA45" s="120">
        <f t="shared" si="169"/>
        <v>1098.9000000000001</v>
      </c>
      <c r="AB45" s="120">
        <f t="shared" si="169"/>
        <v>997.2</v>
      </c>
      <c r="AC45" s="120">
        <f t="shared" si="169"/>
        <v>1472</v>
      </c>
      <c r="AD45" s="120">
        <f t="shared" si="169"/>
        <v>2035.1</v>
      </c>
      <c r="AE45" s="44">
        <f t="shared" si="161"/>
        <v>691.5</v>
      </c>
      <c r="AF45" s="133">
        <f>RCF!C$13</f>
        <v>13.83</v>
      </c>
      <c r="AG45" s="120">
        <f t="shared" si="150"/>
        <v>1141</v>
      </c>
      <c r="AH45" s="120">
        <f t="shared" si="150"/>
        <v>1452.2</v>
      </c>
      <c r="AI45" s="120">
        <f t="shared" si="150"/>
        <v>2074.5</v>
      </c>
      <c r="AJ45" s="44">
        <f t="shared" si="162"/>
        <v>692.5</v>
      </c>
      <c r="AK45" s="133">
        <f>RCF!C$25</f>
        <v>13.85</v>
      </c>
      <c r="AL45" s="44">
        <f t="shared" si="163"/>
        <v>697.8</v>
      </c>
      <c r="AM45" s="133">
        <f>RCF!C$59</f>
        <v>13.957000000000001</v>
      </c>
      <c r="AN45" s="44">
        <f t="shared" si="164"/>
        <v>724</v>
      </c>
      <c r="AO45" s="133">
        <f>RCF!C$33</f>
        <v>14.481</v>
      </c>
      <c r="AP45" s="120">
        <f t="shared" si="151"/>
        <v>1086</v>
      </c>
      <c r="AQ45" s="44">
        <f t="shared" si="165"/>
        <v>726</v>
      </c>
      <c r="AR45" s="133">
        <f>RCF!C$35</f>
        <v>14.52</v>
      </c>
      <c r="AS45" s="120">
        <f t="shared" ref="AS45:AT77" si="171">ROUNDDOWN($AQ45*AS$6,1)</f>
        <v>943.8</v>
      </c>
      <c r="AT45" s="120">
        <f t="shared" si="171"/>
        <v>1052.7</v>
      </c>
      <c r="AU45" s="44">
        <f t="shared" si="166"/>
        <v>712.5</v>
      </c>
      <c r="AV45" s="133">
        <f>RCF!C$37</f>
        <v>14.25</v>
      </c>
      <c r="AW45" s="44">
        <f t="shared" si="167"/>
        <v>726</v>
      </c>
      <c r="AX45" s="133">
        <f>RCF!C$39</f>
        <v>14.52</v>
      </c>
      <c r="AY45" s="44">
        <f t="shared" si="168"/>
        <v>716.6</v>
      </c>
      <c r="AZ45" s="133">
        <f>RCF!C$41</f>
        <v>14.332000000000001</v>
      </c>
    </row>
    <row r="46" spans="1:52" x14ac:dyDescent="0.2">
      <c r="A46" s="60">
        <v>1981</v>
      </c>
      <c r="B46" s="61" t="s">
        <v>53</v>
      </c>
      <c r="C46" s="62">
        <v>76.2</v>
      </c>
      <c r="D46" s="44">
        <f t="shared" si="146"/>
        <v>3826.1</v>
      </c>
      <c r="E46" s="43">
        <f>RCF!C$43</f>
        <v>50.210999999999999</v>
      </c>
      <c r="F46" s="44">
        <f t="shared" si="153"/>
        <v>1064.5999999999999</v>
      </c>
      <c r="G46" s="133">
        <f>RCF!C$5</f>
        <v>13.972</v>
      </c>
      <c r="H46" s="44">
        <f t="shared" si="154"/>
        <v>1064.7</v>
      </c>
      <c r="I46" s="133">
        <f t="shared" si="155"/>
        <v>13.972</v>
      </c>
      <c r="J46" s="120">
        <f t="shared" si="170"/>
        <v>1171.0999999999999</v>
      </c>
      <c r="K46" s="120">
        <f t="shared" si="170"/>
        <v>1458.6</v>
      </c>
      <c r="L46" s="120">
        <f t="shared" si="170"/>
        <v>1565.1</v>
      </c>
      <c r="M46" s="120">
        <f t="shared" si="170"/>
        <v>1724.8</v>
      </c>
      <c r="N46" s="120">
        <f t="shared" si="170"/>
        <v>2129.3000000000002</v>
      </c>
      <c r="O46" s="120">
        <f t="shared" si="170"/>
        <v>2289</v>
      </c>
      <c r="P46" s="120">
        <f t="shared" si="170"/>
        <v>3194</v>
      </c>
      <c r="Q46" s="44">
        <f t="shared" si="156"/>
        <v>1051.5</v>
      </c>
      <c r="R46" s="133">
        <f>RCF!C$7</f>
        <v>13.8</v>
      </c>
      <c r="S46" s="120">
        <f t="shared" si="157"/>
        <v>1366.9</v>
      </c>
      <c r="T46" s="120">
        <f t="shared" si="157"/>
        <v>1577.2</v>
      </c>
      <c r="U46" s="44">
        <f t="shared" si="158"/>
        <v>1033.8</v>
      </c>
      <c r="V46" s="133">
        <f>RCF!C$9</f>
        <v>13.567</v>
      </c>
      <c r="W46" s="44">
        <f t="shared" si="159"/>
        <v>1033.8</v>
      </c>
      <c r="X46" s="133">
        <f t="shared" si="160"/>
        <v>13.567</v>
      </c>
      <c r="Y46" s="120">
        <f t="shared" si="148"/>
        <v>1137.0999999999999</v>
      </c>
      <c r="Z46" s="120">
        <f t="shared" si="169"/>
        <v>1416.3</v>
      </c>
      <c r="AA46" s="120">
        <f t="shared" si="169"/>
        <v>1674.8</v>
      </c>
      <c r="AB46" s="120">
        <f t="shared" si="169"/>
        <v>1519.7</v>
      </c>
      <c r="AC46" s="120">
        <f t="shared" si="169"/>
        <v>2243.4</v>
      </c>
      <c r="AD46" s="120">
        <f t="shared" si="169"/>
        <v>3101.4</v>
      </c>
      <c r="AE46" s="44">
        <f t="shared" si="161"/>
        <v>1053.8</v>
      </c>
      <c r="AF46" s="133">
        <f>RCF!C$13</f>
        <v>13.83</v>
      </c>
      <c r="AG46" s="120">
        <f t="shared" si="150"/>
        <v>1738.8</v>
      </c>
      <c r="AH46" s="120">
        <f t="shared" si="150"/>
        <v>2213</v>
      </c>
      <c r="AI46" s="120">
        <f t="shared" si="150"/>
        <v>3161.4</v>
      </c>
      <c r="AJ46" s="44">
        <f t="shared" si="162"/>
        <v>1055.3</v>
      </c>
      <c r="AK46" s="133">
        <f>RCF!C$25</f>
        <v>13.85</v>
      </c>
      <c r="AL46" s="44">
        <f t="shared" si="163"/>
        <v>1063.5</v>
      </c>
      <c r="AM46" s="133">
        <f>RCF!C$59</f>
        <v>13.957000000000001</v>
      </c>
      <c r="AN46" s="44">
        <f t="shared" si="164"/>
        <v>1103.4000000000001</v>
      </c>
      <c r="AO46" s="133">
        <f>RCF!C$33</f>
        <v>14.481</v>
      </c>
      <c r="AP46" s="120">
        <f t="shared" si="151"/>
        <v>1655.1</v>
      </c>
      <c r="AQ46" s="44">
        <f t="shared" si="165"/>
        <v>1106.4000000000001</v>
      </c>
      <c r="AR46" s="133">
        <f>RCF!C$35</f>
        <v>14.52</v>
      </c>
      <c r="AS46" s="120">
        <f t="shared" si="171"/>
        <v>1438.3</v>
      </c>
      <c r="AT46" s="120">
        <f t="shared" si="171"/>
        <v>1604.2</v>
      </c>
      <c r="AU46" s="44">
        <f t="shared" si="166"/>
        <v>1085.8</v>
      </c>
      <c r="AV46" s="133">
        <f>RCF!C$37</f>
        <v>14.25</v>
      </c>
      <c r="AW46" s="44">
        <f t="shared" si="167"/>
        <v>1106.4000000000001</v>
      </c>
      <c r="AX46" s="133">
        <f>RCF!C$39</f>
        <v>14.52</v>
      </c>
      <c r="AY46" s="44">
        <f t="shared" si="168"/>
        <v>1092</v>
      </c>
      <c r="AZ46" s="133">
        <f>RCF!C$41</f>
        <v>14.332000000000001</v>
      </c>
    </row>
    <row r="47" spans="1:52" x14ac:dyDescent="0.2">
      <c r="A47" s="60">
        <v>1983</v>
      </c>
      <c r="B47" s="61" t="s">
        <v>54</v>
      </c>
      <c r="C47" s="62">
        <v>100</v>
      </c>
      <c r="D47" s="44">
        <f t="shared" si="146"/>
        <v>5021.1000000000004</v>
      </c>
      <c r="E47" s="43">
        <f>RCF!C$43</f>
        <v>50.210999999999999</v>
      </c>
      <c r="F47" s="44">
        <f t="shared" si="153"/>
        <v>1397.2</v>
      </c>
      <c r="G47" s="133">
        <f>RCF!C$5</f>
        <v>13.972</v>
      </c>
      <c r="H47" s="44">
        <f t="shared" si="154"/>
        <v>1397.2</v>
      </c>
      <c r="I47" s="133">
        <f t="shared" si="155"/>
        <v>13.972</v>
      </c>
      <c r="J47" s="120">
        <f t="shared" si="170"/>
        <v>1536.9</v>
      </c>
      <c r="K47" s="120">
        <f t="shared" si="170"/>
        <v>1914.2</v>
      </c>
      <c r="L47" s="120">
        <f t="shared" si="170"/>
        <v>2053.9</v>
      </c>
      <c r="M47" s="120">
        <f t="shared" si="170"/>
        <v>2263.5</v>
      </c>
      <c r="N47" s="120">
        <f t="shared" si="170"/>
        <v>2794.4</v>
      </c>
      <c r="O47" s="120">
        <f t="shared" si="170"/>
        <v>3004</v>
      </c>
      <c r="P47" s="120">
        <f t="shared" si="170"/>
        <v>4191.6000000000004</v>
      </c>
      <c r="Q47" s="44">
        <f t="shared" si="156"/>
        <v>1380</v>
      </c>
      <c r="R47" s="133">
        <f>RCF!C$7</f>
        <v>13.8</v>
      </c>
      <c r="S47" s="120">
        <f t="shared" si="157"/>
        <v>1794</v>
      </c>
      <c r="T47" s="120">
        <f t="shared" si="157"/>
        <v>2070</v>
      </c>
      <c r="U47" s="44">
        <f t="shared" si="158"/>
        <v>1356.7</v>
      </c>
      <c r="V47" s="133">
        <f>RCF!C$9</f>
        <v>13.567</v>
      </c>
      <c r="W47" s="44">
        <f t="shared" si="159"/>
        <v>1356.7</v>
      </c>
      <c r="X47" s="133">
        <f t="shared" si="160"/>
        <v>13.567</v>
      </c>
      <c r="Y47" s="120">
        <f t="shared" si="148"/>
        <v>1492.3</v>
      </c>
      <c r="Z47" s="120">
        <f t="shared" si="169"/>
        <v>1858.7</v>
      </c>
      <c r="AA47" s="120">
        <f t="shared" si="169"/>
        <v>2197.9</v>
      </c>
      <c r="AB47" s="120">
        <f t="shared" si="169"/>
        <v>1994.3</v>
      </c>
      <c r="AC47" s="120">
        <f t="shared" si="169"/>
        <v>2944</v>
      </c>
      <c r="AD47" s="120">
        <f t="shared" si="169"/>
        <v>4070.1</v>
      </c>
      <c r="AE47" s="44">
        <f t="shared" si="161"/>
        <v>1383</v>
      </c>
      <c r="AF47" s="133">
        <f>RCF!C$13</f>
        <v>13.83</v>
      </c>
      <c r="AG47" s="120">
        <f t="shared" si="150"/>
        <v>2282</v>
      </c>
      <c r="AH47" s="120">
        <f t="shared" si="150"/>
        <v>2904.3</v>
      </c>
      <c r="AI47" s="120">
        <f t="shared" si="150"/>
        <v>4149</v>
      </c>
      <c r="AJ47" s="44">
        <f t="shared" si="162"/>
        <v>1385</v>
      </c>
      <c r="AK47" s="133">
        <f>RCF!C$25</f>
        <v>13.85</v>
      </c>
      <c r="AL47" s="44">
        <f t="shared" si="163"/>
        <v>1395.7</v>
      </c>
      <c r="AM47" s="133">
        <f>RCF!C$59</f>
        <v>13.957000000000001</v>
      </c>
      <c r="AN47" s="44">
        <f t="shared" si="164"/>
        <v>1448.1</v>
      </c>
      <c r="AO47" s="133">
        <f>RCF!C$33</f>
        <v>14.481</v>
      </c>
      <c r="AP47" s="120">
        <f t="shared" si="151"/>
        <v>2172.1</v>
      </c>
      <c r="AQ47" s="44">
        <f t="shared" si="165"/>
        <v>1452</v>
      </c>
      <c r="AR47" s="133">
        <f>RCF!C$35</f>
        <v>14.52</v>
      </c>
      <c r="AS47" s="120">
        <f t="shared" si="171"/>
        <v>1887.6</v>
      </c>
      <c r="AT47" s="120">
        <f t="shared" si="171"/>
        <v>2105.4</v>
      </c>
      <c r="AU47" s="44">
        <f t="shared" si="166"/>
        <v>1425</v>
      </c>
      <c r="AV47" s="133">
        <f>RCF!C$37</f>
        <v>14.25</v>
      </c>
      <c r="AW47" s="44">
        <f t="shared" si="167"/>
        <v>1452</v>
      </c>
      <c r="AX47" s="133">
        <f>RCF!C$39</f>
        <v>14.52</v>
      </c>
      <c r="AY47" s="44">
        <f t="shared" si="168"/>
        <v>1433.2</v>
      </c>
      <c r="AZ47" s="133">
        <f>RCF!C$41</f>
        <v>14.332000000000001</v>
      </c>
    </row>
    <row r="48" spans="1:52" x14ac:dyDescent="0.2">
      <c r="A48" s="60">
        <v>1984</v>
      </c>
      <c r="B48" s="61" t="s">
        <v>55</v>
      </c>
      <c r="C48" s="62">
        <v>115</v>
      </c>
      <c r="D48" s="44">
        <f t="shared" si="146"/>
        <v>5774.3</v>
      </c>
      <c r="E48" s="43">
        <f>RCF!C$43</f>
        <v>50.210999999999999</v>
      </c>
      <c r="F48" s="44">
        <f t="shared" si="153"/>
        <v>1606.7</v>
      </c>
      <c r="G48" s="133">
        <f>RCF!C$5</f>
        <v>13.972</v>
      </c>
      <c r="H48" s="44">
        <f t="shared" si="154"/>
        <v>1606.8</v>
      </c>
      <c r="I48" s="133">
        <f t="shared" si="155"/>
        <v>13.972</v>
      </c>
      <c r="J48" s="120">
        <f t="shared" si="170"/>
        <v>1767.5</v>
      </c>
      <c r="K48" s="120">
        <f t="shared" si="170"/>
        <v>2201.3000000000002</v>
      </c>
      <c r="L48" s="120">
        <f t="shared" si="170"/>
        <v>2362</v>
      </c>
      <c r="M48" s="120">
        <f t="shared" si="170"/>
        <v>2603</v>
      </c>
      <c r="N48" s="120">
        <f t="shared" si="170"/>
        <v>3213.6</v>
      </c>
      <c r="O48" s="120">
        <f t="shared" si="170"/>
        <v>3454.6</v>
      </c>
      <c r="P48" s="120">
        <f t="shared" si="170"/>
        <v>4820.3</v>
      </c>
      <c r="Q48" s="44">
        <f t="shared" si="156"/>
        <v>1587</v>
      </c>
      <c r="R48" s="133">
        <f>RCF!C$7</f>
        <v>13.8</v>
      </c>
      <c r="S48" s="120">
        <f t="shared" si="157"/>
        <v>2063.1</v>
      </c>
      <c r="T48" s="120">
        <f t="shared" si="157"/>
        <v>2380.5</v>
      </c>
      <c r="U48" s="44">
        <f t="shared" si="158"/>
        <v>1560.2</v>
      </c>
      <c r="V48" s="133">
        <f>RCF!C$9</f>
        <v>13.567</v>
      </c>
      <c r="W48" s="44">
        <f t="shared" si="159"/>
        <v>1560.2</v>
      </c>
      <c r="X48" s="133">
        <f t="shared" si="160"/>
        <v>13.567</v>
      </c>
      <c r="Y48" s="120">
        <f t="shared" si="148"/>
        <v>1716.2</v>
      </c>
      <c r="Z48" s="120">
        <f t="shared" si="169"/>
        <v>2137.5</v>
      </c>
      <c r="AA48" s="120">
        <f t="shared" si="169"/>
        <v>2527.5</v>
      </c>
      <c r="AB48" s="120">
        <f t="shared" si="169"/>
        <v>2293.5</v>
      </c>
      <c r="AC48" s="120">
        <f t="shared" si="169"/>
        <v>3385.6</v>
      </c>
      <c r="AD48" s="120">
        <f t="shared" si="169"/>
        <v>4680.6000000000004</v>
      </c>
      <c r="AE48" s="44">
        <f t="shared" si="161"/>
        <v>1590.4</v>
      </c>
      <c r="AF48" s="133">
        <f>RCF!C$13</f>
        <v>13.83</v>
      </c>
      <c r="AG48" s="120">
        <f t="shared" si="150"/>
        <v>2624.2</v>
      </c>
      <c r="AH48" s="120">
        <f t="shared" si="150"/>
        <v>3339.8</v>
      </c>
      <c r="AI48" s="120">
        <f t="shared" si="150"/>
        <v>4771.2</v>
      </c>
      <c r="AJ48" s="44">
        <f t="shared" si="162"/>
        <v>1592.7</v>
      </c>
      <c r="AK48" s="133">
        <f>RCF!C$25</f>
        <v>13.85</v>
      </c>
      <c r="AL48" s="44">
        <f t="shared" si="163"/>
        <v>1605</v>
      </c>
      <c r="AM48" s="133">
        <f>RCF!C$59</f>
        <v>13.957000000000001</v>
      </c>
      <c r="AN48" s="44">
        <f t="shared" si="164"/>
        <v>1665.3</v>
      </c>
      <c r="AO48" s="133">
        <f>RCF!C$33</f>
        <v>14.481</v>
      </c>
      <c r="AP48" s="120">
        <f t="shared" si="151"/>
        <v>2497.9</v>
      </c>
      <c r="AQ48" s="44">
        <f t="shared" si="165"/>
        <v>1669.8</v>
      </c>
      <c r="AR48" s="133">
        <f>RCF!C$35</f>
        <v>14.52</v>
      </c>
      <c r="AS48" s="120">
        <f t="shared" si="171"/>
        <v>2170.6999999999998</v>
      </c>
      <c r="AT48" s="120">
        <f t="shared" si="171"/>
        <v>2421.1999999999998</v>
      </c>
      <c r="AU48" s="44">
        <f t="shared" si="166"/>
        <v>1638.7</v>
      </c>
      <c r="AV48" s="133">
        <f>RCF!C$37</f>
        <v>14.25</v>
      </c>
      <c r="AW48" s="44">
        <f t="shared" si="167"/>
        <v>1669.8</v>
      </c>
      <c r="AX48" s="133">
        <f>RCF!C$39</f>
        <v>14.52</v>
      </c>
      <c r="AY48" s="44">
        <f t="shared" si="168"/>
        <v>1648.1</v>
      </c>
      <c r="AZ48" s="133">
        <f>RCF!C$41</f>
        <v>14.332000000000001</v>
      </c>
    </row>
    <row r="49" spans="1:52" x14ac:dyDescent="0.2">
      <c r="A49" s="60">
        <v>1986</v>
      </c>
      <c r="B49" s="61" t="s">
        <v>56</v>
      </c>
      <c r="C49" s="62">
        <v>125</v>
      </c>
      <c r="D49" s="44">
        <f t="shared" si="146"/>
        <v>6276.4</v>
      </c>
      <c r="E49" s="43">
        <f>RCF!C$43</f>
        <v>50.210999999999999</v>
      </c>
      <c r="F49" s="44">
        <f t="shared" si="153"/>
        <v>1746.5</v>
      </c>
      <c r="G49" s="133">
        <f>RCF!C$5</f>
        <v>13.972</v>
      </c>
      <c r="H49" s="44">
        <f t="shared" si="154"/>
        <v>1746.5</v>
      </c>
      <c r="I49" s="133">
        <f t="shared" si="155"/>
        <v>13.972</v>
      </c>
      <c r="J49" s="120">
        <f t="shared" si="170"/>
        <v>1921.2</v>
      </c>
      <c r="K49" s="120">
        <f t="shared" si="170"/>
        <v>2392.6999999999998</v>
      </c>
      <c r="L49" s="120">
        <f t="shared" si="170"/>
        <v>2567.4</v>
      </c>
      <c r="M49" s="120">
        <f t="shared" si="170"/>
        <v>2829.3</v>
      </c>
      <c r="N49" s="120">
        <f t="shared" si="170"/>
        <v>3493</v>
      </c>
      <c r="O49" s="120">
        <f t="shared" si="170"/>
        <v>3755</v>
      </c>
      <c r="P49" s="120">
        <f t="shared" si="170"/>
        <v>5239.5</v>
      </c>
      <c r="Q49" s="44">
        <f t="shared" si="156"/>
        <v>1725</v>
      </c>
      <c r="R49" s="133">
        <f>RCF!C$7</f>
        <v>13.8</v>
      </c>
      <c r="S49" s="120">
        <f t="shared" si="157"/>
        <v>2242.5</v>
      </c>
      <c r="T49" s="120">
        <f t="shared" si="157"/>
        <v>2587.5</v>
      </c>
      <c r="U49" s="44">
        <f t="shared" si="158"/>
        <v>1695.8</v>
      </c>
      <c r="V49" s="133">
        <f>RCF!C$9</f>
        <v>13.567</v>
      </c>
      <c r="W49" s="44">
        <f t="shared" si="159"/>
        <v>1695.8</v>
      </c>
      <c r="X49" s="133">
        <f t="shared" si="160"/>
        <v>13.567</v>
      </c>
      <c r="Y49" s="120">
        <f t="shared" si="148"/>
        <v>1865.3</v>
      </c>
      <c r="Z49" s="120">
        <f t="shared" ref="Z49:AD58" si="172">ROUND($C49*$X49*Z$6,1)</f>
        <v>2323.3000000000002</v>
      </c>
      <c r="AA49" s="120">
        <f t="shared" si="172"/>
        <v>2747.3</v>
      </c>
      <c r="AB49" s="120">
        <f t="shared" si="172"/>
        <v>2492.9</v>
      </c>
      <c r="AC49" s="120">
        <f t="shared" si="172"/>
        <v>3680</v>
      </c>
      <c r="AD49" s="120">
        <f t="shared" si="172"/>
        <v>5087.6000000000004</v>
      </c>
      <c r="AE49" s="44">
        <f t="shared" si="161"/>
        <v>1728.7</v>
      </c>
      <c r="AF49" s="133">
        <f>RCF!C$13</f>
        <v>13.83</v>
      </c>
      <c r="AG49" s="120">
        <f t="shared" ref="AG49:AI77" si="173">ROUND($AE49*AG$6,1)</f>
        <v>2852.4</v>
      </c>
      <c r="AH49" s="120">
        <f t="shared" si="173"/>
        <v>3630.3</v>
      </c>
      <c r="AI49" s="120">
        <f t="shared" si="173"/>
        <v>5186.1000000000004</v>
      </c>
      <c r="AJ49" s="44">
        <f t="shared" si="162"/>
        <v>1731.2</v>
      </c>
      <c r="AK49" s="133">
        <f>RCF!C$25</f>
        <v>13.85</v>
      </c>
      <c r="AL49" s="44">
        <f t="shared" si="163"/>
        <v>1744.6</v>
      </c>
      <c r="AM49" s="133">
        <f>RCF!C$59</f>
        <v>13.957000000000001</v>
      </c>
      <c r="AN49" s="44">
        <f t="shared" si="164"/>
        <v>1810.1</v>
      </c>
      <c r="AO49" s="133">
        <f>RCF!C$33</f>
        <v>14.481</v>
      </c>
      <c r="AP49" s="120">
        <f t="shared" si="151"/>
        <v>2715.1</v>
      </c>
      <c r="AQ49" s="44">
        <f t="shared" si="165"/>
        <v>1815</v>
      </c>
      <c r="AR49" s="133">
        <f>RCF!C$35</f>
        <v>14.52</v>
      </c>
      <c r="AS49" s="120">
        <f t="shared" si="171"/>
        <v>2359.5</v>
      </c>
      <c r="AT49" s="120">
        <f t="shared" si="171"/>
        <v>2631.7</v>
      </c>
      <c r="AU49" s="44">
        <f t="shared" si="166"/>
        <v>1781.2</v>
      </c>
      <c r="AV49" s="133">
        <f>RCF!C$37</f>
        <v>14.25</v>
      </c>
      <c r="AW49" s="44">
        <f t="shared" si="167"/>
        <v>1815</v>
      </c>
      <c r="AX49" s="133">
        <f>RCF!C$39</f>
        <v>14.52</v>
      </c>
      <c r="AY49" s="44">
        <f t="shared" si="168"/>
        <v>1791.5</v>
      </c>
      <c r="AZ49" s="133">
        <f>RCF!C$41</f>
        <v>14.332000000000001</v>
      </c>
    </row>
    <row r="50" spans="1:52" x14ac:dyDescent="0.2">
      <c r="A50" s="60">
        <v>1989</v>
      </c>
      <c r="B50" s="47" t="s">
        <v>57</v>
      </c>
      <c r="C50" s="48">
        <v>25</v>
      </c>
      <c r="D50" s="44">
        <f t="shared" si="146"/>
        <v>1255.3</v>
      </c>
      <c r="E50" s="43">
        <f>RCF!C$43</f>
        <v>50.210999999999999</v>
      </c>
      <c r="F50" s="44">
        <f t="shared" si="153"/>
        <v>349.3</v>
      </c>
      <c r="G50" s="133">
        <f>RCF!C$5</f>
        <v>13.972</v>
      </c>
      <c r="H50" s="44">
        <f t="shared" si="154"/>
        <v>349.3</v>
      </c>
      <c r="I50" s="133">
        <f t="shared" si="155"/>
        <v>13.972</v>
      </c>
      <c r="J50" s="120">
        <f t="shared" si="170"/>
        <v>384.2</v>
      </c>
      <c r="K50" s="120">
        <f t="shared" si="170"/>
        <v>478.5</v>
      </c>
      <c r="L50" s="120">
        <f t="shared" si="170"/>
        <v>513.5</v>
      </c>
      <c r="M50" s="120">
        <f t="shared" si="170"/>
        <v>565.9</v>
      </c>
      <c r="N50" s="120">
        <f t="shared" si="170"/>
        <v>698.6</v>
      </c>
      <c r="O50" s="120">
        <f t="shared" si="170"/>
        <v>751</v>
      </c>
      <c r="P50" s="120">
        <f t="shared" si="170"/>
        <v>1047.9000000000001</v>
      </c>
      <c r="Q50" s="44">
        <f t="shared" si="156"/>
        <v>345</v>
      </c>
      <c r="R50" s="133">
        <f>RCF!C$7</f>
        <v>13.8</v>
      </c>
      <c r="S50" s="120">
        <f t="shared" si="157"/>
        <v>448.5</v>
      </c>
      <c r="T50" s="120">
        <f t="shared" si="157"/>
        <v>517.5</v>
      </c>
      <c r="U50" s="44">
        <f t="shared" si="158"/>
        <v>339.1</v>
      </c>
      <c r="V50" s="133">
        <f>RCF!C$9</f>
        <v>13.567</v>
      </c>
      <c r="W50" s="44">
        <f t="shared" si="159"/>
        <v>339.1</v>
      </c>
      <c r="X50" s="133">
        <f t="shared" si="160"/>
        <v>13.567</v>
      </c>
      <c r="Y50" s="120">
        <f t="shared" si="148"/>
        <v>373</v>
      </c>
      <c r="Z50" s="120">
        <f t="shared" si="172"/>
        <v>464.7</v>
      </c>
      <c r="AA50" s="120">
        <f t="shared" si="172"/>
        <v>549.5</v>
      </c>
      <c r="AB50" s="120">
        <f t="shared" si="172"/>
        <v>498.6</v>
      </c>
      <c r="AC50" s="120">
        <f t="shared" si="172"/>
        <v>736</v>
      </c>
      <c r="AD50" s="120">
        <f t="shared" si="172"/>
        <v>1017.5</v>
      </c>
      <c r="AE50" s="44">
        <f t="shared" si="161"/>
        <v>345.7</v>
      </c>
      <c r="AF50" s="133">
        <f>RCF!C$13</f>
        <v>13.83</v>
      </c>
      <c r="AG50" s="120">
        <f t="shared" si="173"/>
        <v>570.4</v>
      </c>
      <c r="AH50" s="120">
        <f t="shared" si="173"/>
        <v>726</v>
      </c>
      <c r="AI50" s="120">
        <f t="shared" si="173"/>
        <v>1037.0999999999999</v>
      </c>
      <c r="AJ50" s="44">
        <f t="shared" si="162"/>
        <v>346.2</v>
      </c>
      <c r="AK50" s="133">
        <f>RCF!C$25</f>
        <v>13.85</v>
      </c>
      <c r="AL50" s="44">
        <f t="shared" si="163"/>
        <v>348.9</v>
      </c>
      <c r="AM50" s="133">
        <f>RCF!C$59</f>
        <v>13.957000000000001</v>
      </c>
      <c r="AN50" s="44">
        <f t="shared" si="164"/>
        <v>362</v>
      </c>
      <c r="AO50" s="133">
        <f>RCF!C$33</f>
        <v>14.481</v>
      </c>
      <c r="AP50" s="120">
        <f t="shared" si="151"/>
        <v>543</v>
      </c>
      <c r="AQ50" s="44">
        <f t="shared" si="165"/>
        <v>363</v>
      </c>
      <c r="AR50" s="133">
        <f>RCF!C$35</f>
        <v>14.52</v>
      </c>
      <c r="AS50" s="120">
        <f t="shared" si="171"/>
        <v>471.9</v>
      </c>
      <c r="AT50" s="120">
        <f t="shared" si="171"/>
        <v>526.29999999999995</v>
      </c>
      <c r="AU50" s="44">
        <f t="shared" si="166"/>
        <v>356.2</v>
      </c>
      <c r="AV50" s="133">
        <f>RCF!C$37</f>
        <v>14.25</v>
      </c>
      <c r="AW50" s="44">
        <f t="shared" si="167"/>
        <v>363</v>
      </c>
      <c r="AX50" s="133">
        <f>RCF!C$39</f>
        <v>14.52</v>
      </c>
      <c r="AY50" s="44">
        <f t="shared" si="168"/>
        <v>358.3</v>
      </c>
      <c r="AZ50" s="133">
        <f>RCF!C$41</f>
        <v>14.332000000000001</v>
      </c>
    </row>
    <row r="51" spans="1:52" x14ac:dyDescent="0.2">
      <c r="A51" s="60">
        <v>1992</v>
      </c>
      <c r="B51" s="61" t="s">
        <v>58</v>
      </c>
      <c r="C51" s="62">
        <v>25</v>
      </c>
      <c r="D51" s="44">
        <f t="shared" si="146"/>
        <v>1255.3</v>
      </c>
      <c r="E51" s="43">
        <f>RCF!C$43</f>
        <v>50.210999999999999</v>
      </c>
      <c r="F51" s="44">
        <f t="shared" si="153"/>
        <v>349.3</v>
      </c>
      <c r="G51" s="133">
        <f>RCF!C$5</f>
        <v>13.972</v>
      </c>
      <c r="H51" s="44">
        <f t="shared" si="154"/>
        <v>349.3</v>
      </c>
      <c r="I51" s="133">
        <f t="shared" si="155"/>
        <v>13.972</v>
      </c>
      <c r="J51" s="120">
        <f t="shared" si="170"/>
        <v>384.2</v>
      </c>
      <c r="K51" s="120">
        <f t="shared" si="170"/>
        <v>478.5</v>
      </c>
      <c r="L51" s="120">
        <f t="shared" si="170"/>
        <v>513.5</v>
      </c>
      <c r="M51" s="120">
        <f t="shared" si="170"/>
        <v>565.9</v>
      </c>
      <c r="N51" s="120">
        <f t="shared" si="170"/>
        <v>698.6</v>
      </c>
      <c r="O51" s="120">
        <f t="shared" si="170"/>
        <v>751</v>
      </c>
      <c r="P51" s="120">
        <f t="shared" si="170"/>
        <v>1047.9000000000001</v>
      </c>
      <c r="Q51" s="44">
        <f t="shared" si="156"/>
        <v>345</v>
      </c>
      <c r="R51" s="133">
        <f>RCF!C$7</f>
        <v>13.8</v>
      </c>
      <c r="S51" s="120">
        <f t="shared" si="157"/>
        <v>448.5</v>
      </c>
      <c r="T51" s="120">
        <f t="shared" si="157"/>
        <v>517.5</v>
      </c>
      <c r="U51" s="44">
        <f t="shared" si="158"/>
        <v>339.1</v>
      </c>
      <c r="V51" s="133">
        <f>RCF!C$9</f>
        <v>13.567</v>
      </c>
      <c r="W51" s="44">
        <f t="shared" si="159"/>
        <v>339.1</v>
      </c>
      <c r="X51" s="133">
        <f t="shared" si="160"/>
        <v>13.567</v>
      </c>
      <c r="Y51" s="120">
        <f t="shared" si="148"/>
        <v>373</v>
      </c>
      <c r="Z51" s="120">
        <f t="shared" si="172"/>
        <v>464.7</v>
      </c>
      <c r="AA51" s="120">
        <f t="shared" si="172"/>
        <v>549.5</v>
      </c>
      <c r="AB51" s="120">
        <f t="shared" si="172"/>
        <v>498.6</v>
      </c>
      <c r="AC51" s="120">
        <f t="shared" si="172"/>
        <v>736</v>
      </c>
      <c r="AD51" s="120">
        <f t="shared" si="172"/>
        <v>1017.5</v>
      </c>
      <c r="AE51" s="44">
        <f t="shared" si="161"/>
        <v>345.7</v>
      </c>
      <c r="AF51" s="133">
        <f>RCF!C$13</f>
        <v>13.83</v>
      </c>
      <c r="AG51" s="120">
        <f t="shared" si="173"/>
        <v>570.4</v>
      </c>
      <c r="AH51" s="120">
        <f t="shared" si="173"/>
        <v>726</v>
      </c>
      <c r="AI51" s="120">
        <f t="shared" si="173"/>
        <v>1037.0999999999999</v>
      </c>
      <c r="AJ51" s="44">
        <f t="shared" si="162"/>
        <v>346.2</v>
      </c>
      <c r="AK51" s="133">
        <f>RCF!C$25</f>
        <v>13.85</v>
      </c>
      <c r="AL51" s="44">
        <f t="shared" si="163"/>
        <v>348.9</v>
      </c>
      <c r="AM51" s="133">
        <f>RCF!C$59</f>
        <v>13.957000000000001</v>
      </c>
      <c r="AN51" s="44">
        <f t="shared" si="164"/>
        <v>362</v>
      </c>
      <c r="AO51" s="133">
        <f>RCF!C$33</f>
        <v>14.481</v>
      </c>
      <c r="AP51" s="120">
        <f t="shared" si="151"/>
        <v>543</v>
      </c>
      <c r="AQ51" s="44">
        <f t="shared" si="165"/>
        <v>363</v>
      </c>
      <c r="AR51" s="133">
        <f>RCF!C$35</f>
        <v>14.52</v>
      </c>
      <c r="AS51" s="120">
        <f t="shared" si="171"/>
        <v>471.9</v>
      </c>
      <c r="AT51" s="120">
        <f t="shared" si="171"/>
        <v>526.29999999999995</v>
      </c>
      <c r="AU51" s="44">
        <f t="shared" si="166"/>
        <v>356.2</v>
      </c>
      <c r="AV51" s="133">
        <f>RCF!C$37</f>
        <v>14.25</v>
      </c>
      <c r="AW51" s="44">
        <f t="shared" si="167"/>
        <v>363</v>
      </c>
      <c r="AX51" s="133">
        <f>RCF!C$39</f>
        <v>14.52</v>
      </c>
      <c r="AY51" s="44">
        <f t="shared" si="168"/>
        <v>358.3</v>
      </c>
      <c r="AZ51" s="133">
        <f>RCF!C$41</f>
        <v>14.332000000000001</v>
      </c>
    </row>
    <row r="52" spans="1:52" x14ac:dyDescent="0.2">
      <c r="A52" s="60">
        <v>2025</v>
      </c>
      <c r="B52" s="47" t="s">
        <v>59</v>
      </c>
      <c r="C52" s="48">
        <v>229.4</v>
      </c>
      <c r="D52" s="44">
        <f t="shared" si="146"/>
        <v>11518.4</v>
      </c>
      <c r="E52" s="43">
        <f>RCF!C$43</f>
        <v>50.210999999999999</v>
      </c>
      <c r="F52" s="44">
        <f t="shared" si="153"/>
        <v>3205.1</v>
      </c>
      <c r="G52" s="133">
        <f>RCF!C$5</f>
        <v>13.972</v>
      </c>
      <c r="H52" s="44">
        <f t="shared" si="154"/>
        <v>3205.2</v>
      </c>
      <c r="I52" s="133">
        <f t="shared" si="155"/>
        <v>13.972</v>
      </c>
      <c r="J52" s="120">
        <f t="shared" si="170"/>
        <v>3525.7</v>
      </c>
      <c r="K52" s="120">
        <f t="shared" si="170"/>
        <v>4391.1000000000004</v>
      </c>
      <c r="L52" s="120">
        <f t="shared" si="170"/>
        <v>4711.6000000000004</v>
      </c>
      <c r="M52" s="120">
        <f t="shared" si="170"/>
        <v>5192.3999999999996</v>
      </c>
      <c r="N52" s="120">
        <f t="shared" si="170"/>
        <v>6410.4</v>
      </c>
      <c r="O52" s="120">
        <f t="shared" si="170"/>
        <v>6891.1</v>
      </c>
      <c r="P52" s="120">
        <f t="shared" si="170"/>
        <v>9615.5</v>
      </c>
      <c r="Q52" s="44">
        <f t="shared" si="156"/>
        <v>3165.7</v>
      </c>
      <c r="R52" s="133">
        <f>RCF!C$7</f>
        <v>13.8</v>
      </c>
      <c r="S52" s="120">
        <f t="shared" si="157"/>
        <v>4115.3999999999996</v>
      </c>
      <c r="T52" s="120">
        <f t="shared" si="157"/>
        <v>4748.5</v>
      </c>
      <c r="U52" s="44">
        <f t="shared" si="158"/>
        <v>3112.2</v>
      </c>
      <c r="V52" s="133">
        <f>RCF!C$9</f>
        <v>13.567</v>
      </c>
      <c r="W52" s="44">
        <f t="shared" si="159"/>
        <v>3112.2</v>
      </c>
      <c r="X52" s="133">
        <f t="shared" si="160"/>
        <v>13.567</v>
      </c>
      <c r="Y52" s="120">
        <f t="shared" si="148"/>
        <v>3423.4</v>
      </c>
      <c r="Z52" s="120">
        <f t="shared" si="172"/>
        <v>4263.8</v>
      </c>
      <c r="AA52" s="120">
        <f t="shared" si="172"/>
        <v>5041.8999999999996</v>
      </c>
      <c r="AB52" s="120">
        <f t="shared" si="172"/>
        <v>4575</v>
      </c>
      <c r="AC52" s="120">
        <f t="shared" si="172"/>
        <v>6753.6</v>
      </c>
      <c r="AD52" s="120">
        <f t="shared" si="172"/>
        <v>9336.7999999999993</v>
      </c>
      <c r="AE52" s="44">
        <f t="shared" si="161"/>
        <v>3172.6</v>
      </c>
      <c r="AF52" s="133">
        <f>RCF!C$13</f>
        <v>13.83</v>
      </c>
      <c r="AG52" s="120">
        <f t="shared" si="173"/>
        <v>5234.8</v>
      </c>
      <c r="AH52" s="120">
        <f t="shared" si="173"/>
        <v>6662.5</v>
      </c>
      <c r="AI52" s="120">
        <f t="shared" si="173"/>
        <v>9517.7999999999993</v>
      </c>
      <c r="AJ52" s="44">
        <f t="shared" si="162"/>
        <v>3177.1</v>
      </c>
      <c r="AK52" s="133">
        <f>RCF!C$25</f>
        <v>13.85</v>
      </c>
      <c r="AL52" s="44">
        <f t="shared" si="163"/>
        <v>3201.7</v>
      </c>
      <c r="AM52" s="133">
        <f>RCF!C$59</f>
        <v>13.957000000000001</v>
      </c>
      <c r="AN52" s="44">
        <f t="shared" si="164"/>
        <v>3321.9</v>
      </c>
      <c r="AO52" s="133">
        <f>RCF!C$33</f>
        <v>14.481</v>
      </c>
      <c r="AP52" s="120">
        <f t="shared" si="151"/>
        <v>4982.8</v>
      </c>
      <c r="AQ52" s="44">
        <f t="shared" si="165"/>
        <v>3330.8</v>
      </c>
      <c r="AR52" s="133">
        <f>RCF!C$35</f>
        <v>14.52</v>
      </c>
      <c r="AS52" s="120">
        <f t="shared" si="171"/>
        <v>4330</v>
      </c>
      <c r="AT52" s="120">
        <f t="shared" si="171"/>
        <v>4829.6000000000004</v>
      </c>
      <c r="AU52" s="44">
        <f t="shared" si="166"/>
        <v>3268.9</v>
      </c>
      <c r="AV52" s="133">
        <f>RCF!C$37</f>
        <v>14.25</v>
      </c>
      <c r="AW52" s="44">
        <f t="shared" si="167"/>
        <v>3330.8</v>
      </c>
      <c r="AX52" s="133">
        <f>RCF!C$39</f>
        <v>14.52</v>
      </c>
      <c r="AY52" s="44">
        <f t="shared" si="168"/>
        <v>3287.7</v>
      </c>
      <c r="AZ52" s="133">
        <f>RCF!C$41</f>
        <v>14.332000000000001</v>
      </c>
    </row>
    <row r="53" spans="1:52" x14ac:dyDescent="0.2">
      <c r="A53" s="60">
        <v>2049</v>
      </c>
      <c r="B53" s="61" t="s">
        <v>60</v>
      </c>
      <c r="C53" s="62">
        <v>132.1</v>
      </c>
      <c r="D53" s="44">
        <f t="shared" si="146"/>
        <v>6632.9</v>
      </c>
      <c r="E53" s="43">
        <f>RCF!C$43</f>
        <v>50.210999999999999</v>
      </c>
      <c r="F53" s="44">
        <f t="shared" si="153"/>
        <v>1845.7</v>
      </c>
      <c r="G53" s="133">
        <f>RCF!C$5</f>
        <v>13.972</v>
      </c>
      <c r="H53" s="44">
        <f t="shared" si="154"/>
        <v>1845.7</v>
      </c>
      <c r="I53" s="133">
        <f t="shared" si="155"/>
        <v>13.972</v>
      </c>
      <c r="J53" s="120">
        <f t="shared" si="170"/>
        <v>2030.3</v>
      </c>
      <c r="K53" s="120">
        <f t="shared" si="170"/>
        <v>2528.6</v>
      </c>
      <c r="L53" s="120">
        <f t="shared" si="170"/>
        <v>2713.2</v>
      </c>
      <c r="M53" s="120">
        <f t="shared" si="170"/>
        <v>2990</v>
      </c>
      <c r="N53" s="120">
        <f t="shared" si="170"/>
        <v>3691.4</v>
      </c>
      <c r="O53" s="120">
        <f t="shared" si="170"/>
        <v>3968.3</v>
      </c>
      <c r="P53" s="120">
        <f t="shared" si="170"/>
        <v>5537.1</v>
      </c>
      <c r="Q53" s="44">
        <f t="shared" si="156"/>
        <v>1822.9</v>
      </c>
      <c r="R53" s="133">
        <f>RCF!C$7</f>
        <v>13.8</v>
      </c>
      <c r="S53" s="120">
        <f t="shared" si="157"/>
        <v>2369.6999999999998</v>
      </c>
      <c r="T53" s="120">
        <f t="shared" si="157"/>
        <v>2734.3</v>
      </c>
      <c r="U53" s="44">
        <f t="shared" si="158"/>
        <v>1792.2</v>
      </c>
      <c r="V53" s="133">
        <f>RCF!C$9</f>
        <v>13.567</v>
      </c>
      <c r="W53" s="44">
        <f t="shared" si="159"/>
        <v>1792.2</v>
      </c>
      <c r="X53" s="133">
        <f t="shared" si="160"/>
        <v>13.567</v>
      </c>
      <c r="Y53" s="120">
        <f t="shared" si="148"/>
        <v>1971.4</v>
      </c>
      <c r="Z53" s="120">
        <f t="shared" si="172"/>
        <v>2455.3000000000002</v>
      </c>
      <c r="AA53" s="120">
        <f t="shared" si="172"/>
        <v>2903.4</v>
      </c>
      <c r="AB53" s="120">
        <f t="shared" si="172"/>
        <v>2634.5</v>
      </c>
      <c r="AC53" s="120">
        <f t="shared" si="172"/>
        <v>3889.1</v>
      </c>
      <c r="AD53" s="120">
        <f t="shared" si="172"/>
        <v>5376.6</v>
      </c>
      <c r="AE53" s="44">
        <f t="shared" si="161"/>
        <v>1826.9</v>
      </c>
      <c r="AF53" s="133">
        <f>RCF!C$13</f>
        <v>13.83</v>
      </c>
      <c r="AG53" s="120">
        <f t="shared" si="173"/>
        <v>3014.4</v>
      </c>
      <c r="AH53" s="120">
        <f t="shared" si="173"/>
        <v>3836.5</v>
      </c>
      <c r="AI53" s="120">
        <f t="shared" si="173"/>
        <v>5480.7</v>
      </c>
      <c r="AJ53" s="44">
        <f t="shared" si="162"/>
        <v>1829.5</v>
      </c>
      <c r="AK53" s="133">
        <f>RCF!C$25</f>
        <v>13.85</v>
      </c>
      <c r="AL53" s="44">
        <f t="shared" si="163"/>
        <v>1843.7</v>
      </c>
      <c r="AM53" s="133">
        <f>RCF!C$59</f>
        <v>13.957000000000001</v>
      </c>
      <c r="AN53" s="44">
        <f t="shared" si="164"/>
        <v>1912.9</v>
      </c>
      <c r="AO53" s="133">
        <f>RCF!C$33</f>
        <v>14.481</v>
      </c>
      <c r="AP53" s="120">
        <f t="shared" si="151"/>
        <v>2869.3</v>
      </c>
      <c r="AQ53" s="44">
        <f t="shared" si="165"/>
        <v>1918</v>
      </c>
      <c r="AR53" s="133">
        <f>RCF!C$35</f>
        <v>14.52</v>
      </c>
      <c r="AS53" s="120">
        <f t="shared" si="171"/>
        <v>2493.4</v>
      </c>
      <c r="AT53" s="120">
        <f t="shared" si="171"/>
        <v>2781.1</v>
      </c>
      <c r="AU53" s="44">
        <f t="shared" si="166"/>
        <v>1882.4</v>
      </c>
      <c r="AV53" s="133">
        <f>RCF!C$37</f>
        <v>14.25</v>
      </c>
      <c r="AW53" s="44">
        <f t="shared" si="167"/>
        <v>1918</v>
      </c>
      <c r="AX53" s="133">
        <f>RCF!C$39</f>
        <v>14.52</v>
      </c>
      <c r="AY53" s="44">
        <f t="shared" si="168"/>
        <v>1893.2</v>
      </c>
      <c r="AZ53" s="133">
        <f>RCF!C$41</f>
        <v>14.332000000000001</v>
      </c>
    </row>
    <row r="54" spans="1:52" x14ac:dyDescent="0.2">
      <c r="A54" s="60">
        <v>2053</v>
      </c>
      <c r="B54" s="47" t="s">
        <v>61</v>
      </c>
      <c r="C54" s="48">
        <v>137</v>
      </c>
      <c r="D54" s="44">
        <f t="shared" si="146"/>
        <v>6878.9</v>
      </c>
      <c r="E54" s="43">
        <f>RCF!C$43</f>
        <v>50.210999999999999</v>
      </c>
      <c r="F54" s="44">
        <f t="shared" si="153"/>
        <v>1914.1</v>
      </c>
      <c r="G54" s="133">
        <f>RCF!C$5</f>
        <v>13.972</v>
      </c>
      <c r="H54" s="44">
        <f t="shared" si="154"/>
        <v>1914.2</v>
      </c>
      <c r="I54" s="133">
        <f t="shared" si="155"/>
        <v>13.972</v>
      </c>
      <c r="J54" s="120">
        <f t="shared" si="170"/>
        <v>2105.6</v>
      </c>
      <c r="K54" s="120">
        <f t="shared" si="170"/>
        <v>2622.4</v>
      </c>
      <c r="L54" s="120">
        <f t="shared" si="170"/>
        <v>2813.8</v>
      </c>
      <c r="M54" s="120">
        <f t="shared" si="170"/>
        <v>3100.9</v>
      </c>
      <c r="N54" s="120">
        <f t="shared" si="170"/>
        <v>3828.3</v>
      </c>
      <c r="O54" s="120">
        <f t="shared" si="170"/>
        <v>4115.5</v>
      </c>
      <c r="P54" s="120">
        <f t="shared" si="170"/>
        <v>5742.5</v>
      </c>
      <c r="Q54" s="44">
        <f t="shared" si="156"/>
        <v>1890.6</v>
      </c>
      <c r="R54" s="133">
        <f>RCF!C$7</f>
        <v>13.8</v>
      </c>
      <c r="S54" s="120">
        <f t="shared" si="157"/>
        <v>2457.6999999999998</v>
      </c>
      <c r="T54" s="120">
        <f t="shared" si="157"/>
        <v>2835.9</v>
      </c>
      <c r="U54" s="44">
        <f t="shared" si="158"/>
        <v>1858.6</v>
      </c>
      <c r="V54" s="133">
        <f>RCF!C$9</f>
        <v>13.567</v>
      </c>
      <c r="W54" s="44">
        <f t="shared" si="159"/>
        <v>1858.6</v>
      </c>
      <c r="X54" s="133">
        <f t="shared" si="160"/>
        <v>13.567</v>
      </c>
      <c r="Y54" s="120">
        <f t="shared" si="148"/>
        <v>2044.4</v>
      </c>
      <c r="Z54" s="120">
        <f t="shared" si="172"/>
        <v>2546.4</v>
      </c>
      <c r="AA54" s="120">
        <f t="shared" si="172"/>
        <v>3011.1</v>
      </c>
      <c r="AB54" s="120">
        <f t="shared" si="172"/>
        <v>2732.3</v>
      </c>
      <c r="AC54" s="120">
        <f t="shared" si="172"/>
        <v>4033.3</v>
      </c>
      <c r="AD54" s="120">
        <f t="shared" si="172"/>
        <v>5576</v>
      </c>
      <c r="AE54" s="44">
        <f t="shared" si="161"/>
        <v>1894.7</v>
      </c>
      <c r="AF54" s="133">
        <f>RCF!C$13</f>
        <v>13.83</v>
      </c>
      <c r="AG54" s="120">
        <f t="shared" si="173"/>
        <v>3126.3</v>
      </c>
      <c r="AH54" s="120">
        <f t="shared" si="173"/>
        <v>3978.9</v>
      </c>
      <c r="AI54" s="120">
        <f t="shared" si="173"/>
        <v>5684.1</v>
      </c>
      <c r="AJ54" s="44">
        <f t="shared" si="162"/>
        <v>1897.4</v>
      </c>
      <c r="AK54" s="133">
        <f>RCF!C$25</f>
        <v>13.85</v>
      </c>
      <c r="AL54" s="44">
        <f t="shared" si="163"/>
        <v>1912.1</v>
      </c>
      <c r="AM54" s="133">
        <f>RCF!C$59</f>
        <v>13.957000000000001</v>
      </c>
      <c r="AN54" s="44">
        <f t="shared" si="164"/>
        <v>1983.8</v>
      </c>
      <c r="AO54" s="133">
        <f>RCF!C$33</f>
        <v>14.481</v>
      </c>
      <c r="AP54" s="120">
        <f t="shared" si="151"/>
        <v>2975.7</v>
      </c>
      <c r="AQ54" s="44">
        <f t="shared" si="165"/>
        <v>1989.2</v>
      </c>
      <c r="AR54" s="133">
        <f>RCF!C$35</f>
        <v>14.52</v>
      </c>
      <c r="AS54" s="120">
        <f t="shared" si="171"/>
        <v>2585.9</v>
      </c>
      <c r="AT54" s="120">
        <f t="shared" si="171"/>
        <v>2884.3</v>
      </c>
      <c r="AU54" s="44">
        <f t="shared" si="166"/>
        <v>1952.2</v>
      </c>
      <c r="AV54" s="133">
        <f>RCF!C$37</f>
        <v>14.25</v>
      </c>
      <c r="AW54" s="44">
        <f t="shared" si="167"/>
        <v>1989.2</v>
      </c>
      <c r="AX54" s="133">
        <f>RCF!C$39</f>
        <v>14.52</v>
      </c>
      <c r="AY54" s="44">
        <f t="shared" si="168"/>
        <v>1963.4</v>
      </c>
      <c r="AZ54" s="133">
        <f>RCF!C$41</f>
        <v>14.332000000000001</v>
      </c>
    </row>
    <row r="55" spans="1:52" x14ac:dyDescent="0.2">
      <c r="A55" s="60">
        <v>2063</v>
      </c>
      <c r="B55" s="61" t="s">
        <v>62</v>
      </c>
      <c r="C55" s="62">
        <v>20</v>
      </c>
      <c r="D55" s="44">
        <f t="shared" si="146"/>
        <v>1004.2</v>
      </c>
      <c r="E55" s="43">
        <f>RCF!C$43</f>
        <v>50.210999999999999</v>
      </c>
      <c r="F55" s="44">
        <f t="shared" si="153"/>
        <v>279.39999999999998</v>
      </c>
      <c r="G55" s="133">
        <f>RCF!C$5</f>
        <v>13.972</v>
      </c>
      <c r="H55" s="44">
        <f t="shared" si="154"/>
        <v>279.39999999999998</v>
      </c>
      <c r="I55" s="133">
        <f t="shared" si="155"/>
        <v>13.972</v>
      </c>
      <c r="J55" s="120">
        <f t="shared" si="170"/>
        <v>307.39999999999998</v>
      </c>
      <c r="K55" s="120">
        <f t="shared" si="170"/>
        <v>382.8</v>
      </c>
      <c r="L55" s="120">
        <f t="shared" si="170"/>
        <v>410.8</v>
      </c>
      <c r="M55" s="120">
        <f t="shared" si="170"/>
        <v>452.7</v>
      </c>
      <c r="N55" s="120">
        <f t="shared" si="170"/>
        <v>558.9</v>
      </c>
      <c r="O55" s="120">
        <f t="shared" si="170"/>
        <v>600.79999999999995</v>
      </c>
      <c r="P55" s="120">
        <f t="shared" si="170"/>
        <v>838.3</v>
      </c>
      <c r="Q55" s="44">
        <f t="shared" si="156"/>
        <v>276</v>
      </c>
      <c r="R55" s="133">
        <f>RCF!C$7</f>
        <v>13.8</v>
      </c>
      <c r="S55" s="120">
        <f t="shared" si="157"/>
        <v>358.8</v>
      </c>
      <c r="T55" s="120">
        <f t="shared" si="157"/>
        <v>414</v>
      </c>
      <c r="U55" s="44">
        <f t="shared" si="158"/>
        <v>271.3</v>
      </c>
      <c r="V55" s="133">
        <f>RCF!C$9</f>
        <v>13.567</v>
      </c>
      <c r="W55" s="44">
        <f t="shared" si="159"/>
        <v>271.3</v>
      </c>
      <c r="X55" s="133">
        <f t="shared" si="160"/>
        <v>13.567</v>
      </c>
      <c r="Y55" s="120">
        <f t="shared" si="148"/>
        <v>298.39999999999998</v>
      </c>
      <c r="Z55" s="120">
        <f t="shared" si="172"/>
        <v>371.7</v>
      </c>
      <c r="AA55" s="120">
        <f t="shared" si="172"/>
        <v>439.6</v>
      </c>
      <c r="AB55" s="120">
        <f t="shared" si="172"/>
        <v>398.9</v>
      </c>
      <c r="AC55" s="120">
        <f t="shared" si="172"/>
        <v>588.79999999999995</v>
      </c>
      <c r="AD55" s="120">
        <f t="shared" si="172"/>
        <v>814</v>
      </c>
      <c r="AE55" s="44">
        <f t="shared" si="161"/>
        <v>276.60000000000002</v>
      </c>
      <c r="AF55" s="133">
        <f>RCF!C$13</f>
        <v>13.83</v>
      </c>
      <c r="AG55" s="120">
        <f t="shared" si="173"/>
        <v>456.4</v>
      </c>
      <c r="AH55" s="120">
        <f t="shared" si="173"/>
        <v>580.9</v>
      </c>
      <c r="AI55" s="120">
        <f t="shared" si="173"/>
        <v>829.8</v>
      </c>
      <c r="AJ55" s="44">
        <f t="shared" si="162"/>
        <v>277</v>
      </c>
      <c r="AK55" s="133">
        <f>RCF!C$25</f>
        <v>13.85</v>
      </c>
      <c r="AL55" s="44">
        <f t="shared" si="163"/>
        <v>279.10000000000002</v>
      </c>
      <c r="AM55" s="133">
        <f>RCF!C$59</f>
        <v>13.957000000000001</v>
      </c>
      <c r="AN55" s="44">
        <f t="shared" si="164"/>
        <v>289.60000000000002</v>
      </c>
      <c r="AO55" s="133">
        <f>RCF!C$33</f>
        <v>14.481</v>
      </c>
      <c r="AP55" s="120">
        <f t="shared" si="151"/>
        <v>434.4</v>
      </c>
      <c r="AQ55" s="44">
        <f t="shared" si="165"/>
        <v>290.39999999999998</v>
      </c>
      <c r="AR55" s="133">
        <f>RCF!C$35</f>
        <v>14.52</v>
      </c>
      <c r="AS55" s="120">
        <f t="shared" si="171"/>
        <v>377.5</v>
      </c>
      <c r="AT55" s="120">
        <f t="shared" si="171"/>
        <v>421</v>
      </c>
      <c r="AU55" s="44">
        <f t="shared" si="166"/>
        <v>285</v>
      </c>
      <c r="AV55" s="133">
        <f>RCF!C$37</f>
        <v>14.25</v>
      </c>
      <c r="AW55" s="44">
        <f t="shared" si="167"/>
        <v>290.39999999999998</v>
      </c>
      <c r="AX55" s="133">
        <f>RCF!C$39</f>
        <v>14.52</v>
      </c>
      <c r="AY55" s="44">
        <f t="shared" si="168"/>
        <v>286.60000000000002</v>
      </c>
      <c r="AZ55" s="133">
        <f>RCF!C$41</f>
        <v>14.332000000000001</v>
      </c>
    </row>
    <row r="56" spans="1:52" x14ac:dyDescent="0.2">
      <c r="A56" s="60">
        <v>2137</v>
      </c>
      <c r="B56" s="47" t="s">
        <v>63</v>
      </c>
      <c r="C56" s="48">
        <v>60</v>
      </c>
      <c r="D56" s="44">
        <f t="shared" si="146"/>
        <v>3012.7</v>
      </c>
      <c r="E56" s="43">
        <f>RCF!C$43</f>
        <v>50.210999999999999</v>
      </c>
      <c r="F56" s="44">
        <f t="shared" si="153"/>
        <v>838.3</v>
      </c>
      <c r="G56" s="133">
        <f>RCF!C$5</f>
        <v>13.972</v>
      </c>
      <c r="H56" s="44">
        <f t="shared" si="154"/>
        <v>838.3</v>
      </c>
      <c r="I56" s="133">
        <f t="shared" si="155"/>
        <v>13.972</v>
      </c>
      <c r="J56" s="120">
        <f t="shared" si="170"/>
        <v>922.2</v>
      </c>
      <c r="K56" s="120">
        <f t="shared" si="170"/>
        <v>1148.5</v>
      </c>
      <c r="L56" s="120">
        <f t="shared" si="170"/>
        <v>1232.3</v>
      </c>
      <c r="M56" s="120">
        <f t="shared" si="170"/>
        <v>1358.1</v>
      </c>
      <c r="N56" s="120">
        <f t="shared" si="170"/>
        <v>1676.6</v>
      </c>
      <c r="O56" s="120">
        <f t="shared" si="170"/>
        <v>1802.4</v>
      </c>
      <c r="P56" s="120">
        <f t="shared" si="170"/>
        <v>2515</v>
      </c>
      <c r="Q56" s="44">
        <f t="shared" si="156"/>
        <v>828</v>
      </c>
      <c r="R56" s="133">
        <f>RCF!C$7</f>
        <v>13.8</v>
      </c>
      <c r="S56" s="120">
        <f t="shared" si="157"/>
        <v>1076.4000000000001</v>
      </c>
      <c r="T56" s="120">
        <f t="shared" si="157"/>
        <v>1242</v>
      </c>
      <c r="U56" s="44">
        <f t="shared" si="158"/>
        <v>814</v>
      </c>
      <c r="V56" s="133">
        <f>RCF!C$9</f>
        <v>13.567</v>
      </c>
      <c r="W56" s="44">
        <f t="shared" si="159"/>
        <v>814</v>
      </c>
      <c r="X56" s="133">
        <f t="shared" si="160"/>
        <v>13.567</v>
      </c>
      <c r="Y56" s="120">
        <f t="shared" si="148"/>
        <v>895.4</v>
      </c>
      <c r="Z56" s="120">
        <f t="shared" si="172"/>
        <v>1115.2</v>
      </c>
      <c r="AA56" s="120">
        <f t="shared" si="172"/>
        <v>1318.7</v>
      </c>
      <c r="AB56" s="120">
        <f t="shared" si="172"/>
        <v>1196.5999999999999</v>
      </c>
      <c r="AC56" s="120">
        <f t="shared" si="172"/>
        <v>1766.4</v>
      </c>
      <c r="AD56" s="120">
        <f t="shared" si="172"/>
        <v>2442.1</v>
      </c>
      <c r="AE56" s="44">
        <f t="shared" si="161"/>
        <v>829.8</v>
      </c>
      <c r="AF56" s="133">
        <f>RCF!C$13</f>
        <v>13.83</v>
      </c>
      <c r="AG56" s="120">
        <f t="shared" si="173"/>
        <v>1369.2</v>
      </c>
      <c r="AH56" s="120">
        <f t="shared" si="173"/>
        <v>1742.6</v>
      </c>
      <c r="AI56" s="120">
        <f t="shared" si="173"/>
        <v>2489.4</v>
      </c>
      <c r="AJ56" s="44">
        <f t="shared" si="162"/>
        <v>831</v>
      </c>
      <c r="AK56" s="133">
        <f>RCF!C$25</f>
        <v>13.85</v>
      </c>
      <c r="AL56" s="44">
        <f t="shared" si="163"/>
        <v>837.4</v>
      </c>
      <c r="AM56" s="133">
        <f>RCF!C$59</f>
        <v>13.957000000000001</v>
      </c>
      <c r="AN56" s="44">
        <f t="shared" si="164"/>
        <v>868.8</v>
      </c>
      <c r="AO56" s="133">
        <f>RCF!C$33</f>
        <v>14.481</v>
      </c>
      <c r="AP56" s="120">
        <f t="shared" si="151"/>
        <v>1303.2</v>
      </c>
      <c r="AQ56" s="44">
        <f t="shared" si="165"/>
        <v>871.2</v>
      </c>
      <c r="AR56" s="133">
        <f>RCF!C$35</f>
        <v>14.52</v>
      </c>
      <c r="AS56" s="120">
        <f t="shared" si="171"/>
        <v>1132.5</v>
      </c>
      <c r="AT56" s="120">
        <f t="shared" si="171"/>
        <v>1263.2</v>
      </c>
      <c r="AU56" s="44">
        <f t="shared" si="166"/>
        <v>855</v>
      </c>
      <c r="AV56" s="133">
        <f>RCF!C$37</f>
        <v>14.25</v>
      </c>
      <c r="AW56" s="44">
        <f t="shared" si="167"/>
        <v>871.2</v>
      </c>
      <c r="AX56" s="133">
        <f>RCF!C$39</f>
        <v>14.52</v>
      </c>
      <c r="AY56" s="44">
        <f t="shared" si="168"/>
        <v>859.9</v>
      </c>
      <c r="AZ56" s="133">
        <f>RCF!C$41</f>
        <v>14.332000000000001</v>
      </c>
    </row>
    <row r="57" spans="1:52" x14ac:dyDescent="0.2">
      <c r="A57" s="60">
        <v>2159</v>
      </c>
      <c r="B57" s="47" t="s">
        <v>64</v>
      </c>
      <c r="C57" s="48">
        <v>300</v>
      </c>
      <c r="D57" s="44">
        <f t="shared" si="146"/>
        <v>15063.3</v>
      </c>
      <c r="E57" s="43">
        <f>RCF!C$43</f>
        <v>50.210999999999999</v>
      </c>
      <c r="F57" s="44">
        <f t="shared" si="153"/>
        <v>4191.6000000000004</v>
      </c>
      <c r="G57" s="133">
        <f>RCF!C$5</f>
        <v>13.972</v>
      </c>
      <c r="H57" s="44">
        <f t="shared" si="154"/>
        <v>4191.6000000000004</v>
      </c>
      <c r="I57" s="133">
        <f t="shared" si="155"/>
        <v>13.972</v>
      </c>
      <c r="J57" s="120">
        <f t="shared" si="170"/>
        <v>4610.8</v>
      </c>
      <c r="K57" s="120">
        <f t="shared" si="170"/>
        <v>5742.5</v>
      </c>
      <c r="L57" s="120">
        <f t="shared" si="170"/>
        <v>6161.7</v>
      </c>
      <c r="M57" s="120">
        <f t="shared" si="170"/>
        <v>6790.4</v>
      </c>
      <c r="N57" s="120">
        <f t="shared" si="170"/>
        <v>8383.2000000000007</v>
      </c>
      <c r="O57" s="120">
        <f t="shared" si="170"/>
        <v>9011.9</v>
      </c>
      <c r="P57" s="120">
        <f t="shared" si="170"/>
        <v>12574.8</v>
      </c>
      <c r="Q57" s="44">
        <f t="shared" si="156"/>
        <v>4140</v>
      </c>
      <c r="R57" s="133">
        <f>RCF!C$7</f>
        <v>13.8</v>
      </c>
      <c r="S57" s="120">
        <f t="shared" si="157"/>
        <v>5382</v>
      </c>
      <c r="T57" s="120">
        <f t="shared" si="157"/>
        <v>6210</v>
      </c>
      <c r="U57" s="44">
        <f t="shared" si="158"/>
        <v>4070.1</v>
      </c>
      <c r="V57" s="133">
        <f>RCF!C$9</f>
        <v>13.567</v>
      </c>
      <c r="W57" s="44">
        <f t="shared" si="159"/>
        <v>4070.1</v>
      </c>
      <c r="X57" s="133">
        <f t="shared" si="160"/>
        <v>13.567</v>
      </c>
      <c r="Y57" s="120">
        <f t="shared" si="148"/>
        <v>4477.1000000000004</v>
      </c>
      <c r="Z57" s="120">
        <f t="shared" si="172"/>
        <v>5576</v>
      </c>
      <c r="AA57" s="120">
        <f t="shared" si="172"/>
        <v>6593.6</v>
      </c>
      <c r="AB57" s="120">
        <f t="shared" si="172"/>
        <v>5983</v>
      </c>
      <c r="AC57" s="120">
        <f t="shared" si="172"/>
        <v>8832.1</v>
      </c>
      <c r="AD57" s="120">
        <f t="shared" si="172"/>
        <v>12210.3</v>
      </c>
      <c r="AE57" s="44">
        <f t="shared" si="161"/>
        <v>4149</v>
      </c>
      <c r="AF57" s="133">
        <f>RCF!C$13</f>
        <v>13.83</v>
      </c>
      <c r="AG57" s="120">
        <f t="shared" si="173"/>
        <v>6845.9</v>
      </c>
      <c r="AH57" s="120">
        <f t="shared" si="173"/>
        <v>8712.9</v>
      </c>
      <c r="AI57" s="120">
        <f t="shared" si="173"/>
        <v>12447</v>
      </c>
      <c r="AJ57" s="44">
        <f t="shared" si="162"/>
        <v>4155</v>
      </c>
      <c r="AK57" s="133">
        <f>RCF!C$25</f>
        <v>13.85</v>
      </c>
      <c r="AL57" s="44">
        <f t="shared" si="163"/>
        <v>4187.1000000000004</v>
      </c>
      <c r="AM57" s="133">
        <f>RCF!C$59</f>
        <v>13.957000000000001</v>
      </c>
      <c r="AN57" s="44">
        <f t="shared" si="164"/>
        <v>4344.3</v>
      </c>
      <c r="AO57" s="133">
        <f>RCF!C$33</f>
        <v>14.481</v>
      </c>
      <c r="AP57" s="120">
        <f t="shared" si="151"/>
        <v>6516.4</v>
      </c>
      <c r="AQ57" s="44">
        <f t="shared" si="165"/>
        <v>4356</v>
      </c>
      <c r="AR57" s="133">
        <f>RCF!C$35</f>
        <v>14.52</v>
      </c>
      <c r="AS57" s="120">
        <f t="shared" si="171"/>
        <v>5662.8</v>
      </c>
      <c r="AT57" s="120">
        <f t="shared" si="171"/>
        <v>6316.2</v>
      </c>
      <c r="AU57" s="44">
        <f t="shared" si="166"/>
        <v>4275</v>
      </c>
      <c r="AV57" s="133">
        <f>RCF!C$37</f>
        <v>14.25</v>
      </c>
      <c r="AW57" s="44">
        <f t="shared" si="167"/>
        <v>4356</v>
      </c>
      <c r="AX57" s="133">
        <f>RCF!C$39</f>
        <v>14.52</v>
      </c>
      <c r="AY57" s="44">
        <f t="shared" si="168"/>
        <v>4299.6000000000004</v>
      </c>
      <c r="AZ57" s="133">
        <f>RCF!C$41</f>
        <v>14.332000000000001</v>
      </c>
    </row>
    <row r="58" spans="1:52" x14ac:dyDescent="0.2">
      <c r="A58" s="60">
        <v>2185</v>
      </c>
      <c r="B58" s="47" t="s">
        <v>65</v>
      </c>
      <c r="C58" s="48">
        <v>135</v>
      </c>
      <c r="D58" s="44">
        <f t="shared" si="146"/>
        <v>6778.5</v>
      </c>
      <c r="E58" s="43">
        <f>RCF!C$43</f>
        <v>50.210999999999999</v>
      </c>
      <c r="F58" s="44">
        <f t="shared" si="153"/>
        <v>1886.2</v>
      </c>
      <c r="G58" s="133">
        <f>RCF!C$5</f>
        <v>13.972</v>
      </c>
      <c r="H58" s="44">
        <f t="shared" si="154"/>
        <v>1886.2</v>
      </c>
      <c r="I58" s="133">
        <f t="shared" si="155"/>
        <v>13.972</v>
      </c>
      <c r="J58" s="120">
        <f t="shared" si="170"/>
        <v>2074.8000000000002</v>
      </c>
      <c r="K58" s="120">
        <f t="shared" si="170"/>
        <v>2584.1</v>
      </c>
      <c r="L58" s="120">
        <f t="shared" si="170"/>
        <v>2772.7</v>
      </c>
      <c r="M58" s="120">
        <f t="shared" si="170"/>
        <v>3055.7</v>
      </c>
      <c r="N58" s="120">
        <f t="shared" si="170"/>
        <v>3772.4</v>
      </c>
      <c r="O58" s="120">
        <f t="shared" si="170"/>
        <v>4055.4</v>
      </c>
      <c r="P58" s="120">
        <f t="shared" si="170"/>
        <v>5658.7</v>
      </c>
      <c r="Q58" s="44">
        <f t="shared" si="156"/>
        <v>1863</v>
      </c>
      <c r="R58" s="133">
        <f>RCF!C$7</f>
        <v>13.8</v>
      </c>
      <c r="S58" s="120">
        <f t="shared" si="157"/>
        <v>2421.9</v>
      </c>
      <c r="T58" s="120">
        <f t="shared" si="157"/>
        <v>2794.5</v>
      </c>
      <c r="U58" s="44">
        <f t="shared" si="158"/>
        <v>1831.5</v>
      </c>
      <c r="V58" s="133">
        <f>RCF!C$9</f>
        <v>13.567</v>
      </c>
      <c r="W58" s="44">
        <f t="shared" si="159"/>
        <v>1831.5</v>
      </c>
      <c r="X58" s="133">
        <f t="shared" si="160"/>
        <v>13.567</v>
      </c>
      <c r="Y58" s="120">
        <f t="shared" si="148"/>
        <v>2014.6</v>
      </c>
      <c r="Z58" s="120">
        <f t="shared" si="172"/>
        <v>2509.1999999999998</v>
      </c>
      <c r="AA58" s="120">
        <f t="shared" si="172"/>
        <v>2967.1</v>
      </c>
      <c r="AB58" s="120">
        <f t="shared" si="172"/>
        <v>2692.4</v>
      </c>
      <c r="AC58" s="120">
        <f t="shared" si="172"/>
        <v>3974.5</v>
      </c>
      <c r="AD58" s="120">
        <f t="shared" si="172"/>
        <v>5494.6</v>
      </c>
      <c r="AE58" s="44">
        <f t="shared" si="161"/>
        <v>1867</v>
      </c>
      <c r="AF58" s="133">
        <f>RCF!C$13</f>
        <v>13.83</v>
      </c>
      <c r="AG58" s="120">
        <f t="shared" si="173"/>
        <v>3080.6</v>
      </c>
      <c r="AH58" s="120">
        <f t="shared" si="173"/>
        <v>3920.7</v>
      </c>
      <c r="AI58" s="120">
        <f t="shared" si="173"/>
        <v>5601</v>
      </c>
      <c r="AJ58" s="44">
        <f t="shared" si="162"/>
        <v>1869.7</v>
      </c>
      <c r="AK58" s="133">
        <f>RCF!C$25</f>
        <v>13.85</v>
      </c>
      <c r="AL58" s="44">
        <f t="shared" si="163"/>
        <v>1884.1</v>
      </c>
      <c r="AM58" s="133">
        <f>RCF!C$59</f>
        <v>13.957000000000001</v>
      </c>
      <c r="AN58" s="44">
        <f t="shared" si="164"/>
        <v>1954.9</v>
      </c>
      <c r="AO58" s="133">
        <f>RCF!C$33</f>
        <v>14.481</v>
      </c>
      <c r="AP58" s="120">
        <f t="shared" si="151"/>
        <v>2932.3</v>
      </c>
      <c r="AQ58" s="44">
        <f t="shared" si="165"/>
        <v>1960.2</v>
      </c>
      <c r="AR58" s="133">
        <f>RCF!C$35</f>
        <v>14.52</v>
      </c>
      <c r="AS58" s="120">
        <f t="shared" si="171"/>
        <v>2548.1999999999998</v>
      </c>
      <c r="AT58" s="120">
        <f t="shared" si="171"/>
        <v>2842.2</v>
      </c>
      <c r="AU58" s="44">
        <f t="shared" si="166"/>
        <v>1923.7</v>
      </c>
      <c r="AV58" s="133">
        <f>RCF!C$37</f>
        <v>14.25</v>
      </c>
      <c r="AW58" s="44">
        <f t="shared" si="167"/>
        <v>1960.2</v>
      </c>
      <c r="AX58" s="133">
        <f>RCF!C$39</f>
        <v>14.52</v>
      </c>
      <c r="AY58" s="44">
        <f t="shared" si="168"/>
        <v>1934.8</v>
      </c>
      <c r="AZ58" s="133">
        <f>RCF!C$41</f>
        <v>14.332000000000001</v>
      </c>
    </row>
    <row r="59" spans="1:52" x14ac:dyDescent="0.2">
      <c r="A59" s="60">
        <v>2197</v>
      </c>
      <c r="B59" s="61" t="s">
        <v>66</v>
      </c>
      <c r="C59" s="62">
        <v>99.8</v>
      </c>
      <c r="D59" s="44">
        <f t="shared" si="146"/>
        <v>5011.1000000000004</v>
      </c>
      <c r="E59" s="43">
        <f>RCF!C$43</f>
        <v>50.210999999999999</v>
      </c>
      <c r="F59" s="44">
        <f t="shared" si="153"/>
        <v>1394.4</v>
      </c>
      <c r="G59" s="133">
        <f>RCF!C$5</f>
        <v>13.972</v>
      </c>
      <c r="H59" s="44">
        <f t="shared" si="154"/>
        <v>1394.4</v>
      </c>
      <c r="I59" s="133">
        <f t="shared" si="155"/>
        <v>13.972</v>
      </c>
      <c r="J59" s="120">
        <f t="shared" si="170"/>
        <v>1533.8</v>
      </c>
      <c r="K59" s="120">
        <f t="shared" si="170"/>
        <v>1910.3</v>
      </c>
      <c r="L59" s="120">
        <f t="shared" si="170"/>
        <v>2049.8000000000002</v>
      </c>
      <c r="M59" s="120">
        <f t="shared" si="170"/>
        <v>2258.9</v>
      </c>
      <c r="N59" s="120">
        <f t="shared" si="170"/>
        <v>2788.8</v>
      </c>
      <c r="O59" s="120">
        <f t="shared" si="170"/>
        <v>2998</v>
      </c>
      <c r="P59" s="120">
        <f t="shared" si="170"/>
        <v>4183.2</v>
      </c>
      <c r="Q59" s="44">
        <f t="shared" si="156"/>
        <v>1377.2</v>
      </c>
      <c r="R59" s="133">
        <f>RCF!C$7</f>
        <v>13.8</v>
      </c>
      <c r="S59" s="120">
        <f t="shared" si="157"/>
        <v>1790.3</v>
      </c>
      <c r="T59" s="120">
        <f t="shared" si="157"/>
        <v>2065.8000000000002</v>
      </c>
      <c r="U59" s="44">
        <f t="shared" si="158"/>
        <v>1353.9</v>
      </c>
      <c r="V59" s="133">
        <f>RCF!C$9</f>
        <v>13.567</v>
      </c>
      <c r="W59" s="44">
        <f t="shared" si="159"/>
        <v>1353.9</v>
      </c>
      <c r="X59" s="133">
        <f t="shared" si="160"/>
        <v>13.567</v>
      </c>
      <c r="Y59" s="120">
        <f t="shared" si="148"/>
        <v>1489.2</v>
      </c>
      <c r="Z59" s="120">
        <f t="shared" ref="Z59:AD68" si="174">ROUND($C59*$X59*Z$6,1)</f>
        <v>1855</v>
      </c>
      <c r="AA59" s="120">
        <f t="shared" si="174"/>
        <v>2193.5</v>
      </c>
      <c r="AB59" s="120">
        <f t="shared" si="174"/>
        <v>1990.4</v>
      </c>
      <c r="AC59" s="120">
        <f t="shared" si="174"/>
        <v>2938.2</v>
      </c>
      <c r="AD59" s="120">
        <f t="shared" si="174"/>
        <v>4062</v>
      </c>
      <c r="AE59" s="44">
        <f t="shared" si="161"/>
        <v>1380.2</v>
      </c>
      <c r="AF59" s="133">
        <f>RCF!C$13</f>
        <v>13.83</v>
      </c>
      <c r="AG59" s="120">
        <f t="shared" si="173"/>
        <v>2277.3000000000002</v>
      </c>
      <c r="AH59" s="120">
        <f t="shared" si="173"/>
        <v>2898.4</v>
      </c>
      <c r="AI59" s="120">
        <f t="shared" si="173"/>
        <v>4140.6000000000004</v>
      </c>
      <c r="AJ59" s="44">
        <f t="shared" si="162"/>
        <v>1382.2</v>
      </c>
      <c r="AK59" s="133">
        <f>RCF!C$25</f>
        <v>13.85</v>
      </c>
      <c r="AL59" s="44">
        <f t="shared" si="163"/>
        <v>1392.9</v>
      </c>
      <c r="AM59" s="133">
        <f>RCF!C$59</f>
        <v>13.957000000000001</v>
      </c>
      <c r="AN59" s="44">
        <f t="shared" si="164"/>
        <v>1445.2</v>
      </c>
      <c r="AO59" s="133">
        <f>RCF!C$33</f>
        <v>14.481</v>
      </c>
      <c r="AP59" s="120">
        <f t="shared" si="151"/>
        <v>2167.8000000000002</v>
      </c>
      <c r="AQ59" s="44">
        <f t="shared" si="165"/>
        <v>1449</v>
      </c>
      <c r="AR59" s="133">
        <f>RCF!C$35</f>
        <v>14.52</v>
      </c>
      <c r="AS59" s="120">
        <f t="shared" si="171"/>
        <v>1883.7</v>
      </c>
      <c r="AT59" s="120">
        <f t="shared" si="171"/>
        <v>2101</v>
      </c>
      <c r="AU59" s="44">
        <f t="shared" si="166"/>
        <v>1422.1</v>
      </c>
      <c r="AV59" s="133">
        <f>RCF!C$37</f>
        <v>14.25</v>
      </c>
      <c r="AW59" s="44">
        <f t="shared" si="167"/>
        <v>1449</v>
      </c>
      <c r="AX59" s="133">
        <f>RCF!C$39</f>
        <v>14.52</v>
      </c>
      <c r="AY59" s="44">
        <f t="shared" si="168"/>
        <v>1430.3</v>
      </c>
      <c r="AZ59" s="133">
        <f>RCF!C$41</f>
        <v>14.332000000000001</v>
      </c>
    </row>
    <row r="60" spans="1:52" ht="25.5" x14ac:dyDescent="0.2">
      <c r="A60" s="60">
        <v>2207</v>
      </c>
      <c r="B60" s="61" t="s">
        <v>67</v>
      </c>
      <c r="C60" s="62">
        <v>55.9</v>
      </c>
      <c r="D60" s="44">
        <f t="shared" si="146"/>
        <v>2806.8</v>
      </c>
      <c r="E60" s="43">
        <f>RCF!C$43</f>
        <v>50.210999999999999</v>
      </c>
      <c r="F60" s="44">
        <f t="shared" si="153"/>
        <v>781</v>
      </c>
      <c r="G60" s="133">
        <f>RCF!C$5</f>
        <v>13.972</v>
      </c>
      <c r="H60" s="44">
        <f t="shared" si="154"/>
        <v>781</v>
      </c>
      <c r="I60" s="133">
        <f t="shared" si="155"/>
        <v>13.972</v>
      </c>
      <c r="J60" s="120">
        <f t="shared" si="170"/>
        <v>859.1</v>
      </c>
      <c r="K60" s="120">
        <f t="shared" si="170"/>
        <v>1070</v>
      </c>
      <c r="L60" s="120">
        <f t="shared" si="170"/>
        <v>1148.0999999999999</v>
      </c>
      <c r="M60" s="120">
        <f t="shared" si="170"/>
        <v>1265.3</v>
      </c>
      <c r="N60" s="120">
        <f t="shared" si="170"/>
        <v>1562.1</v>
      </c>
      <c r="O60" s="120">
        <f t="shared" si="170"/>
        <v>1679.2</v>
      </c>
      <c r="P60" s="120">
        <f t="shared" si="170"/>
        <v>2343.1</v>
      </c>
      <c r="Q60" s="44">
        <f t="shared" si="156"/>
        <v>771.4</v>
      </c>
      <c r="R60" s="133">
        <f>RCF!C$7</f>
        <v>13.8</v>
      </c>
      <c r="S60" s="120">
        <f t="shared" si="157"/>
        <v>1002.8</v>
      </c>
      <c r="T60" s="120">
        <f t="shared" si="157"/>
        <v>1157.0999999999999</v>
      </c>
      <c r="U60" s="44">
        <f t="shared" si="158"/>
        <v>758.3</v>
      </c>
      <c r="V60" s="133">
        <f>RCF!C$9</f>
        <v>13.567</v>
      </c>
      <c r="W60" s="44">
        <f t="shared" si="159"/>
        <v>758.3</v>
      </c>
      <c r="X60" s="133">
        <f t="shared" si="160"/>
        <v>13.567</v>
      </c>
      <c r="Y60" s="120">
        <f t="shared" si="148"/>
        <v>834.1</v>
      </c>
      <c r="Z60" s="120">
        <f t="shared" si="174"/>
        <v>1039</v>
      </c>
      <c r="AA60" s="120">
        <f t="shared" si="174"/>
        <v>1228.5999999999999</v>
      </c>
      <c r="AB60" s="120">
        <f t="shared" si="174"/>
        <v>1114.8</v>
      </c>
      <c r="AC60" s="120">
        <f t="shared" si="174"/>
        <v>1645.7</v>
      </c>
      <c r="AD60" s="120">
        <f t="shared" si="174"/>
        <v>2275.1999999999998</v>
      </c>
      <c r="AE60" s="44">
        <f t="shared" si="161"/>
        <v>773</v>
      </c>
      <c r="AF60" s="133">
        <f>RCF!C$13</f>
        <v>13.83</v>
      </c>
      <c r="AG60" s="120">
        <f t="shared" si="173"/>
        <v>1275.5</v>
      </c>
      <c r="AH60" s="120">
        <f t="shared" si="173"/>
        <v>1623.3</v>
      </c>
      <c r="AI60" s="120">
        <f t="shared" si="173"/>
        <v>2319</v>
      </c>
      <c r="AJ60" s="44">
        <f t="shared" si="162"/>
        <v>774.2</v>
      </c>
      <c r="AK60" s="133">
        <f>RCF!C$25</f>
        <v>13.85</v>
      </c>
      <c r="AL60" s="44">
        <f t="shared" si="163"/>
        <v>780.1</v>
      </c>
      <c r="AM60" s="133">
        <f>RCF!C$59</f>
        <v>13.957000000000001</v>
      </c>
      <c r="AN60" s="44">
        <f t="shared" si="164"/>
        <v>809.4</v>
      </c>
      <c r="AO60" s="133">
        <f>RCF!C$33</f>
        <v>14.481</v>
      </c>
      <c r="AP60" s="120">
        <f t="shared" si="151"/>
        <v>1214.0999999999999</v>
      </c>
      <c r="AQ60" s="44">
        <f t="shared" si="165"/>
        <v>811.6</v>
      </c>
      <c r="AR60" s="133">
        <f>RCF!C$35</f>
        <v>14.52</v>
      </c>
      <c r="AS60" s="120">
        <f t="shared" si="171"/>
        <v>1055</v>
      </c>
      <c r="AT60" s="120">
        <f t="shared" si="171"/>
        <v>1176.8</v>
      </c>
      <c r="AU60" s="44">
        <f t="shared" si="166"/>
        <v>796.5</v>
      </c>
      <c r="AV60" s="133">
        <f>RCF!C$37</f>
        <v>14.25</v>
      </c>
      <c r="AW60" s="44">
        <f t="shared" si="167"/>
        <v>811.6</v>
      </c>
      <c r="AX60" s="133">
        <f>RCF!C$39</f>
        <v>14.52</v>
      </c>
      <c r="AY60" s="44">
        <f t="shared" si="168"/>
        <v>801.1</v>
      </c>
      <c r="AZ60" s="133">
        <f>RCF!C$41</f>
        <v>14.332000000000001</v>
      </c>
    </row>
    <row r="61" spans="1:52" x14ac:dyDescent="0.2">
      <c r="A61" s="60">
        <v>2233</v>
      </c>
      <c r="B61" s="47" t="s">
        <v>68</v>
      </c>
      <c r="C61" s="48">
        <v>220</v>
      </c>
      <c r="D61" s="44">
        <f t="shared" ref="D61:D79" si="175">ROUND(E61*C61,1)</f>
        <v>11046.4</v>
      </c>
      <c r="E61" s="43">
        <f>RCF!C$43</f>
        <v>50.210999999999999</v>
      </c>
      <c r="F61" s="44">
        <f t="shared" si="153"/>
        <v>3073.8</v>
      </c>
      <c r="G61" s="133">
        <f>RCF!C$5</f>
        <v>13.972</v>
      </c>
      <c r="H61" s="44">
        <f t="shared" si="154"/>
        <v>3073.8</v>
      </c>
      <c r="I61" s="133">
        <f t="shared" si="155"/>
        <v>13.972</v>
      </c>
      <c r="J61" s="120">
        <f t="shared" si="170"/>
        <v>3381.2</v>
      </c>
      <c r="K61" s="120">
        <f t="shared" si="170"/>
        <v>4211.2</v>
      </c>
      <c r="L61" s="120">
        <f t="shared" si="170"/>
        <v>4518.5</v>
      </c>
      <c r="M61" s="120">
        <f t="shared" si="170"/>
        <v>4979.6000000000004</v>
      </c>
      <c r="N61" s="120">
        <f t="shared" si="170"/>
        <v>6147.7</v>
      </c>
      <c r="O61" s="120">
        <f t="shared" si="170"/>
        <v>6608.8</v>
      </c>
      <c r="P61" s="120">
        <f t="shared" si="170"/>
        <v>9221.5</v>
      </c>
      <c r="Q61" s="44">
        <f t="shared" si="156"/>
        <v>3036</v>
      </c>
      <c r="R61" s="133">
        <f>RCF!C$7</f>
        <v>13.8</v>
      </c>
      <c r="S61" s="120">
        <f t="shared" si="157"/>
        <v>3946.8</v>
      </c>
      <c r="T61" s="120">
        <f t="shared" si="157"/>
        <v>4554</v>
      </c>
      <c r="U61" s="44">
        <f t="shared" si="158"/>
        <v>2984.7</v>
      </c>
      <c r="V61" s="133">
        <f>RCF!C$9</f>
        <v>13.567</v>
      </c>
      <c r="W61" s="44">
        <f t="shared" si="159"/>
        <v>2984.7</v>
      </c>
      <c r="X61" s="133">
        <f t="shared" si="160"/>
        <v>13.567</v>
      </c>
      <c r="Y61" s="120">
        <f t="shared" si="148"/>
        <v>3283.1</v>
      </c>
      <c r="Z61" s="120">
        <f t="shared" si="174"/>
        <v>4089.1</v>
      </c>
      <c r="AA61" s="120">
        <f t="shared" si="174"/>
        <v>4835.3</v>
      </c>
      <c r="AB61" s="120">
        <f t="shared" si="174"/>
        <v>4387.6000000000004</v>
      </c>
      <c r="AC61" s="120">
        <f t="shared" si="174"/>
        <v>6476.9</v>
      </c>
      <c r="AD61" s="120">
        <f t="shared" si="174"/>
        <v>8954.2000000000007</v>
      </c>
      <c r="AE61" s="44">
        <f t="shared" si="161"/>
        <v>3042.6</v>
      </c>
      <c r="AF61" s="133">
        <f>RCF!C$13</f>
        <v>13.83</v>
      </c>
      <c r="AG61" s="120">
        <f t="shared" si="173"/>
        <v>5020.3</v>
      </c>
      <c r="AH61" s="120">
        <f t="shared" si="173"/>
        <v>6389.5</v>
      </c>
      <c r="AI61" s="120">
        <f t="shared" si="173"/>
        <v>9127.7999999999993</v>
      </c>
      <c r="AJ61" s="44">
        <f t="shared" si="162"/>
        <v>3047</v>
      </c>
      <c r="AK61" s="133">
        <f>RCF!C$25</f>
        <v>13.85</v>
      </c>
      <c r="AL61" s="44">
        <f t="shared" si="163"/>
        <v>3070.5</v>
      </c>
      <c r="AM61" s="133">
        <f>RCF!C$59</f>
        <v>13.957000000000001</v>
      </c>
      <c r="AN61" s="44">
        <f t="shared" si="164"/>
        <v>3185.8</v>
      </c>
      <c r="AO61" s="133">
        <f>RCF!C$33</f>
        <v>14.481</v>
      </c>
      <c r="AP61" s="120">
        <f t="shared" si="151"/>
        <v>4778.7</v>
      </c>
      <c r="AQ61" s="44">
        <f t="shared" si="165"/>
        <v>3194.4</v>
      </c>
      <c r="AR61" s="133">
        <f>RCF!C$35</f>
        <v>14.52</v>
      </c>
      <c r="AS61" s="120">
        <f t="shared" si="171"/>
        <v>4152.7</v>
      </c>
      <c r="AT61" s="120">
        <f t="shared" si="171"/>
        <v>4631.8</v>
      </c>
      <c r="AU61" s="44">
        <f t="shared" si="166"/>
        <v>3135</v>
      </c>
      <c r="AV61" s="133">
        <f>RCF!C$37</f>
        <v>14.25</v>
      </c>
      <c r="AW61" s="44">
        <f t="shared" si="167"/>
        <v>3194.4</v>
      </c>
      <c r="AX61" s="133">
        <f>RCF!C$39</f>
        <v>14.52</v>
      </c>
      <c r="AY61" s="44">
        <f t="shared" si="168"/>
        <v>3153</v>
      </c>
      <c r="AZ61" s="133">
        <f>RCF!C$41</f>
        <v>14.332000000000001</v>
      </c>
    </row>
    <row r="62" spans="1:52" x14ac:dyDescent="0.2">
      <c r="A62" s="60">
        <v>2235</v>
      </c>
      <c r="B62" s="47" t="s">
        <v>69</v>
      </c>
      <c r="C62" s="48">
        <v>23.3</v>
      </c>
      <c r="D62" s="44">
        <f t="shared" si="175"/>
        <v>1169.9000000000001</v>
      </c>
      <c r="E62" s="43">
        <f>RCF!C$43</f>
        <v>50.210999999999999</v>
      </c>
      <c r="F62" s="44">
        <f t="shared" si="153"/>
        <v>325.5</v>
      </c>
      <c r="G62" s="133">
        <f>RCF!C$5</f>
        <v>13.972</v>
      </c>
      <c r="H62" s="44">
        <f t="shared" si="154"/>
        <v>325.5</v>
      </c>
      <c r="I62" s="133">
        <f t="shared" si="155"/>
        <v>13.972</v>
      </c>
      <c r="J62" s="120">
        <f t="shared" si="170"/>
        <v>358.1</v>
      </c>
      <c r="K62" s="120">
        <f t="shared" si="170"/>
        <v>446</v>
      </c>
      <c r="L62" s="120">
        <f t="shared" si="170"/>
        <v>478.6</v>
      </c>
      <c r="M62" s="120">
        <f t="shared" si="170"/>
        <v>527.4</v>
      </c>
      <c r="N62" s="120">
        <f t="shared" si="170"/>
        <v>651.1</v>
      </c>
      <c r="O62" s="120">
        <f t="shared" si="170"/>
        <v>699.9</v>
      </c>
      <c r="P62" s="120">
        <f t="shared" si="170"/>
        <v>976.6</v>
      </c>
      <c r="Q62" s="44">
        <f t="shared" si="156"/>
        <v>321.5</v>
      </c>
      <c r="R62" s="133">
        <f>RCF!C$7</f>
        <v>13.8</v>
      </c>
      <c r="S62" s="120">
        <f t="shared" si="157"/>
        <v>417.9</v>
      </c>
      <c r="T62" s="120">
        <f t="shared" si="157"/>
        <v>482.2</v>
      </c>
      <c r="U62" s="44">
        <f t="shared" si="158"/>
        <v>316.10000000000002</v>
      </c>
      <c r="V62" s="133">
        <f>RCF!C$9</f>
        <v>13.567</v>
      </c>
      <c r="W62" s="44">
        <f t="shared" si="159"/>
        <v>316.10000000000002</v>
      </c>
      <c r="X62" s="133">
        <f t="shared" si="160"/>
        <v>13.567</v>
      </c>
      <c r="Y62" s="120">
        <f t="shared" si="148"/>
        <v>347.7</v>
      </c>
      <c r="Z62" s="120">
        <f t="shared" si="174"/>
        <v>433.1</v>
      </c>
      <c r="AA62" s="120">
        <f t="shared" si="174"/>
        <v>512.1</v>
      </c>
      <c r="AB62" s="120">
        <f t="shared" si="174"/>
        <v>464.7</v>
      </c>
      <c r="AC62" s="120">
        <f t="shared" si="174"/>
        <v>686</v>
      </c>
      <c r="AD62" s="120">
        <f t="shared" si="174"/>
        <v>948.3</v>
      </c>
      <c r="AE62" s="44">
        <f t="shared" si="161"/>
        <v>322.2</v>
      </c>
      <c r="AF62" s="133">
        <f>RCF!C$13</f>
        <v>13.83</v>
      </c>
      <c r="AG62" s="120">
        <f t="shared" si="173"/>
        <v>531.6</v>
      </c>
      <c r="AH62" s="120">
        <f t="shared" si="173"/>
        <v>676.6</v>
      </c>
      <c r="AI62" s="120">
        <f t="shared" si="173"/>
        <v>966.6</v>
      </c>
      <c r="AJ62" s="44">
        <f t="shared" si="162"/>
        <v>322.7</v>
      </c>
      <c r="AK62" s="133">
        <f>RCF!C$25</f>
        <v>13.85</v>
      </c>
      <c r="AL62" s="44">
        <f t="shared" si="163"/>
        <v>325.10000000000002</v>
      </c>
      <c r="AM62" s="133">
        <f>RCF!C$59</f>
        <v>13.957000000000001</v>
      </c>
      <c r="AN62" s="44">
        <f t="shared" si="164"/>
        <v>337.4</v>
      </c>
      <c r="AO62" s="133">
        <f>RCF!C$33</f>
        <v>14.481</v>
      </c>
      <c r="AP62" s="120">
        <f t="shared" si="151"/>
        <v>506.1</v>
      </c>
      <c r="AQ62" s="44">
        <f t="shared" si="165"/>
        <v>338.3</v>
      </c>
      <c r="AR62" s="133">
        <f>RCF!C$35</f>
        <v>14.52</v>
      </c>
      <c r="AS62" s="120">
        <f t="shared" si="171"/>
        <v>439.7</v>
      </c>
      <c r="AT62" s="120">
        <f t="shared" si="171"/>
        <v>490.5</v>
      </c>
      <c r="AU62" s="44">
        <f t="shared" si="166"/>
        <v>332</v>
      </c>
      <c r="AV62" s="133">
        <f>RCF!C$37</f>
        <v>14.25</v>
      </c>
      <c r="AW62" s="44">
        <f t="shared" si="167"/>
        <v>338.3</v>
      </c>
      <c r="AX62" s="133">
        <f>RCF!C$39</f>
        <v>14.52</v>
      </c>
      <c r="AY62" s="44">
        <f t="shared" si="168"/>
        <v>333.9</v>
      </c>
      <c r="AZ62" s="133">
        <f>RCF!C$41</f>
        <v>14.332000000000001</v>
      </c>
    </row>
    <row r="63" spans="1:52" x14ac:dyDescent="0.2">
      <c r="A63" s="60">
        <v>2237</v>
      </c>
      <c r="B63" s="47" t="s">
        <v>70</v>
      </c>
      <c r="C63" s="48">
        <v>105</v>
      </c>
      <c r="D63" s="44">
        <f t="shared" si="175"/>
        <v>5272.2</v>
      </c>
      <c r="E63" s="43">
        <f>RCF!C$43</f>
        <v>50.210999999999999</v>
      </c>
      <c r="F63" s="44">
        <f t="shared" si="153"/>
        <v>1467</v>
      </c>
      <c r="G63" s="133">
        <f>RCF!C$5</f>
        <v>13.972</v>
      </c>
      <c r="H63" s="44">
        <f t="shared" si="154"/>
        <v>1467.1</v>
      </c>
      <c r="I63" s="133">
        <f t="shared" si="155"/>
        <v>13.972</v>
      </c>
      <c r="J63" s="120">
        <f t="shared" si="170"/>
        <v>1613.8</v>
      </c>
      <c r="K63" s="120">
        <f t="shared" si="170"/>
        <v>2009.9</v>
      </c>
      <c r="L63" s="120">
        <f t="shared" si="170"/>
        <v>2156.6</v>
      </c>
      <c r="M63" s="120">
        <f t="shared" si="170"/>
        <v>2376.6</v>
      </c>
      <c r="N63" s="120">
        <f t="shared" si="170"/>
        <v>2934.1</v>
      </c>
      <c r="O63" s="120">
        <f t="shared" si="170"/>
        <v>3154.2</v>
      </c>
      <c r="P63" s="120">
        <f t="shared" si="170"/>
        <v>4401.2</v>
      </c>
      <c r="Q63" s="44">
        <f t="shared" si="156"/>
        <v>1449</v>
      </c>
      <c r="R63" s="133">
        <f>RCF!C$7</f>
        <v>13.8</v>
      </c>
      <c r="S63" s="120">
        <f t="shared" si="157"/>
        <v>1883.7</v>
      </c>
      <c r="T63" s="120">
        <f t="shared" si="157"/>
        <v>2173.5</v>
      </c>
      <c r="U63" s="44">
        <f t="shared" si="158"/>
        <v>1424.5</v>
      </c>
      <c r="V63" s="133">
        <f>RCF!C$9</f>
        <v>13.567</v>
      </c>
      <c r="W63" s="44">
        <f t="shared" si="159"/>
        <v>1424.5</v>
      </c>
      <c r="X63" s="133">
        <f t="shared" si="160"/>
        <v>13.567</v>
      </c>
      <c r="Y63" s="120">
        <f t="shared" si="148"/>
        <v>1566.9</v>
      </c>
      <c r="Z63" s="120">
        <f t="shared" si="174"/>
        <v>1951.6</v>
      </c>
      <c r="AA63" s="120">
        <f t="shared" si="174"/>
        <v>2307.6999999999998</v>
      </c>
      <c r="AB63" s="120">
        <f t="shared" si="174"/>
        <v>2094.1</v>
      </c>
      <c r="AC63" s="120">
        <f t="shared" si="174"/>
        <v>3091.2</v>
      </c>
      <c r="AD63" s="120">
        <f t="shared" si="174"/>
        <v>4273.6000000000004</v>
      </c>
      <c r="AE63" s="44">
        <f t="shared" si="161"/>
        <v>1452.1</v>
      </c>
      <c r="AF63" s="133">
        <f>RCF!C$13</f>
        <v>13.83</v>
      </c>
      <c r="AG63" s="120">
        <f t="shared" si="173"/>
        <v>2396</v>
      </c>
      <c r="AH63" s="120">
        <f t="shared" si="173"/>
        <v>3049.4</v>
      </c>
      <c r="AI63" s="120">
        <f t="shared" si="173"/>
        <v>4356.3</v>
      </c>
      <c r="AJ63" s="44">
        <f t="shared" si="162"/>
        <v>1454.2</v>
      </c>
      <c r="AK63" s="133">
        <f>RCF!C$25</f>
        <v>13.85</v>
      </c>
      <c r="AL63" s="44">
        <f t="shared" si="163"/>
        <v>1465.4</v>
      </c>
      <c r="AM63" s="133">
        <f>RCF!C$59</f>
        <v>13.957000000000001</v>
      </c>
      <c r="AN63" s="44">
        <f t="shared" si="164"/>
        <v>1520.5</v>
      </c>
      <c r="AO63" s="133">
        <f>RCF!C$33</f>
        <v>14.481</v>
      </c>
      <c r="AP63" s="120">
        <f t="shared" si="151"/>
        <v>2280.6999999999998</v>
      </c>
      <c r="AQ63" s="44">
        <f t="shared" si="165"/>
        <v>1524.6</v>
      </c>
      <c r="AR63" s="133">
        <f>RCF!C$35</f>
        <v>14.52</v>
      </c>
      <c r="AS63" s="120">
        <f t="shared" si="171"/>
        <v>1981.9</v>
      </c>
      <c r="AT63" s="120">
        <f t="shared" si="171"/>
        <v>2210.6</v>
      </c>
      <c r="AU63" s="44">
        <f t="shared" si="166"/>
        <v>1496.2</v>
      </c>
      <c r="AV63" s="133">
        <f>RCF!C$37</f>
        <v>14.25</v>
      </c>
      <c r="AW63" s="44">
        <f t="shared" si="167"/>
        <v>1524.6</v>
      </c>
      <c r="AX63" s="133">
        <f>RCF!C$39</f>
        <v>14.52</v>
      </c>
      <c r="AY63" s="44">
        <f t="shared" si="168"/>
        <v>1504.8</v>
      </c>
      <c r="AZ63" s="133">
        <f>RCF!C$41</f>
        <v>14.332000000000001</v>
      </c>
    </row>
    <row r="64" spans="1:52" x14ac:dyDescent="0.2">
      <c r="A64" s="60">
        <v>2245</v>
      </c>
      <c r="B64" s="61" t="s">
        <v>71</v>
      </c>
      <c r="C64" s="62">
        <v>252</v>
      </c>
      <c r="D64" s="44">
        <f t="shared" si="175"/>
        <v>12653.2</v>
      </c>
      <c r="E64" s="43">
        <f>RCF!C$43</f>
        <v>50.210999999999999</v>
      </c>
      <c r="F64" s="44">
        <f t="shared" si="153"/>
        <v>3520.9</v>
      </c>
      <c r="G64" s="133">
        <f>RCF!C$5</f>
        <v>13.972</v>
      </c>
      <c r="H64" s="44">
        <f t="shared" si="154"/>
        <v>3520.9</v>
      </c>
      <c r="I64" s="133">
        <f t="shared" si="155"/>
        <v>13.972</v>
      </c>
      <c r="J64" s="120">
        <f t="shared" si="170"/>
        <v>3873</v>
      </c>
      <c r="K64" s="120">
        <f t="shared" si="170"/>
        <v>4823.7</v>
      </c>
      <c r="L64" s="120">
        <f t="shared" si="170"/>
        <v>5175.8</v>
      </c>
      <c r="M64" s="120">
        <f t="shared" si="170"/>
        <v>5703.9</v>
      </c>
      <c r="N64" s="120">
        <f t="shared" si="170"/>
        <v>7041.9</v>
      </c>
      <c r="O64" s="120">
        <f t="shared" si="170"/>
        <v>7570</v>
      </c>
      <c r="P64" s="120">
        <f t="shared" si="170"/>
        <v>10562.8</v>
      </c>
      <c r="Q64" s="44">
        <f t="shared" si="156"/>
        <v>3477.6</v>
      </c>
      <c r="R64" s="133">
        <f>RCF!C$7</f>
        <v>13.8</v>
      </c>
      <c r="S64" s="120">
        <f t="shared" si="157"/>
        <v>4520.8</v>
      </c>
      <c r="T64" s="120">
        <f t="shared" si="157"/>
        <v>5216.3999999999996</v>
      </c>
      <c r="U64" s="44">
        <f t="shared" si="158"/>
        <v>3418.8</v>
      </c>
      <c r="V64" s="133">
        <f>RCF!C$9</f>
        <v>13.567</v>
      </c>
      <c r="W64" s="44">
        <f t="shared" si="159"/>
        <v>3418.8</v>
      </c>
      <c r="X64" s="133">
        <f t="shared" si="160"/>
        <v>13.567</v>
      </c>
      <c r="Y64" s="120">
        <f t="shared" si="148"/>
        <v>3760.6</v>
      </c>
      <c r="Z64" s="120">
        <f t="shared" si="174"/>
        <v>4683.8999999999996</v>
      </c>
      <c r="AA64" s="120">
        <f t="shared" si="174"/>
        <v>5538.6</v>
      </c>
      <c r="AB64" s="120">
        <f t="shared" si="174"/>
        <v>5025.8</v>
      </c>
      <c r="AC64" s="120">
        <f t="shared" si="174"/>
        <v>7419</v>
      </c>
      <c r="AD64" s="120">
        <f t="shared" si="174"/>
        <v>10256.700000000001</v>
      </c>
      <c r="AE64" s="44">
        <f t="shared" si="161"/>
        <v>3485.1</v>
      </c>
      <c r="AF64" s="133">
        <f>RCF!C$13</f>
        <v>13.83</v>
      </c>
      <c r="AG64" s="120">
        <f t="shared" si="173"/>
        <v>5750.4</v>
      </c>
      <c r="AH64" s="120">
        <f t="shared" si="173"/>
        <v>7318.7</v>
      </c>
      <c r="AI64" s="120">
        <f t="shared" si="173"/>
        <v>10455.299999999999</v>
      </c>
      <c r="AJ64" s="44">
        <f t="shared" si="162"/>
        <v>3490.2</v>
      </c>
      <c r="AK64" s="133">
        <f>RCF!C$25</f>
        <v>13.85</v>
      </c>
      <c r="AL64" s="44">
        <f t="shared" si="163"/>
        <v>3517.1</v>
      </c>
      <c r="AM64" s="133">
        <f>RCF!C$59</f>
        <v>13.957000000000001</v>
      </c>
      <c r="AN64" s="44">
        <f t="shared" si="164"/>
        <v>3649.2</v>
      </c>
      <c r="AO64" s="133">
        <f>RCF!C$33</f>
        <v>14.481</v>
      </c>
      <c r="AP64" s="120">
        <f t="shared" si="151"/>
        <v>5473.8</v>
      </c>
      <c r="AQ64" s="44">
        <f t="shared" si="165"/>
        <v>3659</v>
      </c>
      <c r="AR64" s="133">
        <f>RCF!C$35</f>
        <v>14.52</v>
      </c>
      <c r="AS64" s="120">
        <f t="shared" si="171"/>
        <v>4756.7</v>
      </c>
      <c r="AT64" s="120">
        <f t="shared" si="171"/>
        <v>5305.5</v>
      </c>
      <c r="AU64" s="44">
        <f t="shared" si="166"/>
        <v>3591</v>
      </c>
      <c r="AV64" s="133">
        <f>RCF!C$37</f>
        <v>14.25</v>
      </c>
      <c r="AW64" s="44">
        <f t="shared" si="167"/>
        <v>3659</v>
      </c>
      <c r="AX64" s="133">
        <f>RCF!C$39</f>
        <v>14.52</v>
      </c>
      <c r="AY64" s="44">
        <f t="shared" si="168"/>
        <v>3611.6</v>
      </c>
      <c r="AZ64" s="133">
        <f>RCF!C$41</f>
        <v>14.332000000000001</v>
      </c>
    </row>
    <row r="65" spans="1:52" x14ac:dyDescent="0.2">
      <c r="A65" s="60">
        <v>2253</v>
      </c>
      <c r="B65" s="61" t="s">
        <v>72</v>
      </c>
      <c r="C65" s="62">
        <v>336</v>
      </c>
      <c r="D65" s="44">
        <f t="shared" si="175"/>
        <v>16870.900000000001</v>
      </c>
      <c r="E65" s="43">
        <f>RCF!C$43</f>
        <v>50.210999999999999</v>
      </c>
      <c r="F65" s="44">
        <f t="shared" si="153"/>
        <v>4694.5</v>
      </c>
      <c r="G65" s="133">
        <f>RCF!C$5</f>
        <v>13.972</v>
      </c>
      <c r="H65" s="44">
        <f t="shared" si="154"/>
        <v>4694.6000000000004</v>
      </c>
      <c r="I65" s="133">
        <f t="shared" si="155"/>
        <v>13.972</v>
      </c>
      <c r="J65" s="120">
        <f t="shared" si="170"/>
        <v>5164.1000000000004</v>
      </c>
      <c r="K65" s="120">
        <f t="shared" si="170"/>
        <v>6431.6</v>
      </c>
      <c r="L65" s="120">
        <f t="shared" si="170"/>
        <v>6901.1</v>
      </c>
      <c r="M65" s="120">
        <f t="shared" si="170"/>
        <v>7605.2</v>
      </c>
      <c r="N65" s="120">
        <f t="shared" si="170"/>
        <v>9389.2000000000007</v>
      </c>
      <c r="O65" s="120">
        <f t="shared" si="170"/>
        <v>10093.4</v>
      </c>
      <c r="P65" s="120">
        <f t="shared" si="170"/>
        <v>14083.8</v>
      </c>
      <c r="Q65" s="44">
        <f t="shared" si="156"/>
        <v>4636.8</v>
      </c>
      <c r="R65" s="133">
        <f>RCF!C$7</f>
        <v>13.8</v>
      </c>
      <c r="S65" s="120">
        <f t="shared" si="157"/>
        <v>6027.8</v>
      </c>
      <c r="T65" s="120">
        <f t="shared" si="157"/>
        <v>6955.2</v>
      </c>
      <c r="U65" s="44">
        <f t="shared" si="158"/>
        <v>4558.5</v>
      </c>
      <c r="V65" s="133">
        <f>RCF!C$9</f>
        <v>13.567</v>
      </c>
      <c r="W65" s="44">
        <f t="shared" si="159"/>
        <v>4558.5</v>
      </c>
      <c r="X65" s="133">
        <f t="shared" si="160"/>
        <v>13.567</v>
      </c>
      <c r="Y65" s="120">
        <f t="shared" si="148"/>
        <v>5014.3</v>
      </c>
      <c r="Z65" s="120">
        <f t="shared" si="174"/>
        <v>6245.2</v>
      </c>
      <c r="AA65" s="120">
        <f t="shared" si="174"/>
        <v>7384.8</v>
      </c>
      <c r="AB65" s="120">
        <f t="shared" si="174"/>
        <v>6701</v>
      </c>
      <c r="AC65" s="120">
        <f t="shared" si="174"/>
        <v>9892</v>
      </c>
      <c r="AD65" s="120">
        <f t="shared" si="174"/>
        <v>13675.5</v>
      </c>
      <c r="AE65" s="44">
        <f t="shared" si="161"/>
        <v>4646.8</v>
      </c>
      <c r="AF65" s="133">
        <f>RCF!C$13</f>
        <v>13.83</v>
      </c>
      <c r="AG65" s="120">
        <f t="shared" si="173"/>
        <v>7667.2</v>
      </c>
      <c r="AH65" s="120">
        <f t="shared" si="173"/>
        <v>9758.2999999999993</v>
      </c>
      <c r="AI65" s="120">
        <f t="shared" si="173"/>
        <v>13940.4</v>
      </c>
      <c r="AJ65" s="44">
        <f t="shared" si="162"/>
        <v>4653.6000000000004</v>
      </c>
      <c r="AK65" s="133">
        <f>RCF!C$25</f>
        <v>13.85</v>
      </c>
      <c r="AL65" s="44">
        <f t="shared" si="163"/>
        <v>4689.5</v>
      </c>
      <c r="AM65" s="133">
        <f>RCF!C$59</f>
        <v>13.957000000000001</v>
      </c>
      <c r="AN65" s="44">
        <f t="shared" si="164"/>
        <v>4865.6000000000004</v>
      </c>
      <c r="AO65" s="133">
        <f>RCF!C$33</f>
        <v>14.481</v>
      </c>
      <c r="AP65" s="120">
        <f t="shared" si="151"/>
        <v>7298.4</v>
      </c>
      <c r="AQ65" s="44">
        <f t="shared" si="165"/>
        <v>4878.7</v>
      </c>
      <c r="AR65" s="133">
        <f>RCF!C$35</f>
        <v>14.52</v>
      </c>
      <c r="AS65" s="120">
        <f t="shared" si="171"/>
        <v>6342.3</v>
      </c>
      <c r="AT65" s="120">
        <f t="shared" si="171"/>
        <v>7074.1</v>
      </c>
      <c r="AU65" s="44">
        <f t="shared" si="166"/>
        <v>4788</v>
      </c>
      <c r="AV65" s="133">
        <f>RCF!C$37</f>
        <v>14.25</v>
      </c>
      <c r="AW65" s="44">
        <f t="shared" si="167"/>
        <v>4878.7</v>
      </c>
      <c r="AX65" s="133">
        <f>RCF!C$39</f>
        <v>14.52</v>
      </c>
      <c r="AY65" s="44">
        <f t="shared" si="168"/>
        <v>4815.5</v>
      </c>
      <c r="AZ65" s="133">
        <f>RCF!C$41</f>
        <v>14.332000000000001</v>
      </c>
    </row>
    <row r="66" spans="1:52" x14ac:dyDescent="0.2">
      <c r="A66" s="60">
        <v>2254</v>
      </c>
      <c r="B66" s="61" t="s">
        <v>73</v>
      </c>
      <c r="C66" s="62">
        <v>175</v>
      </c>
      <c r="D66" s="44">
        <f t="shared" si="175"/>
        <v>8786.9</v>
      </c>
      <c r="E66" s="43">
        <f>RCF!C$43</f>
        <v>50.210999999999999</v>
      </c>
      <c r="F66" s="44">
        <f t="shared" si="153"/>
        <v>2445.1</v>
      </c>
      <c r="G66" s="133">
        <f>RCF!C$5</f>
        <v>13.972</v>
      </c>
      <c r="H66" s="44">
        <f t="shared" si="154"/>
        <v>2445.1</v>
      </c>
      <c r="I66" s="133">
        <f t="shared" si="155"/>
        <v>13.972</v>
      </c>
      <c r="J66" s="120">
        <f t="shared" si="170"/>
        <v>2689.6</v>
      </c>
      <c r="K66" s="120">
        <f t="shared" si="170"/>
        <v>3349.8</v>
      </c>
      <c r="L66" s="120">
        <f t="shared" si="170"/>
        <v>3594.3</v>
      </c>
      <c r="M66" s="120">
        <f t="shared" si="170"/>
        <v>3961.1</v>
      </c>
      <c r="N66" s="120">
        <f t="shared" si="170"/>
        <v>4890.2</v>
      </c>
      <c r="O66" s="120">
        <f t="shared" si="170"/>
        <v>5257</v>
      </c>
      <c r="P66" s="120">
        <f t="shared" si="170"/>
        <v>7335.3</v>
      </c>
      <c r="Q66" s="44">
        <f t="shared" si="156"/>
        <v>2415</v>
      </c>
      <c r="R66" s="133">
        <f>RCF!C$7</f>
        <v>13.8</v>
      </c>
      <c r="S66" s="120">
        <f t="shared" si="157"/>
        <v>3139.5</v>
      </c>
      <c r="T66" s="120">
        <f t="shared" si="157"/>
        <v>3622.5</v>
      </c>
      <c r="U66" s="44">
        <f t="shared" si="158"/>
        <v>2374.1999999999998</v>
      </c>
      <c r="V66" s="133">
        <f>RCF!C$9</f>
        <v>13.567</v>
      </c>
      <c r="W66" s="44">
        <f t="shared" si="159"/>
        <v>2374.1999999999998</v>
      </c>
      <c r="X66" s="133">
        <f t="shared" si="160"/>
        <v>13.567</v>
      </c>
      <c r="Y66" s="120">
        <f t="shared" si="148"/>
        <v>2611.6</v>
      </c>
      <c r="Z66" s="120">
        <f t="shared" si="174"/>
        <v>3252.7</v>
      </c>
      <c r="AA66" s="120">
        <f t="shared" si="174"/>
        <v>3846.2</v>
      </c>
      <c r="AB66" s="120">
        <f t="shared" si="174"/>
        <v>3490.1</v>
      </c>
      <c r="AC66" s="120">
        <f t="shared" si="174"/>
        <v>5152.1000000000004</v>
      </c>
      <c r="AD66" s="120">
        <f t="shared" si="174"/>
        <v>7122.7</v>
      </c>
      <c r="AE66" s="44">
        <f t="shared" si="161"/>
        <v>2420.1999999999998</v>
      </c>
      <c r="AF66" s="133">
        <f>RCF!C$13</f>
        <v>13.83</v>
      </c>
      <c r="AG66" s="120">
        <f t="shared" si="173"/>
        <v>3993.3</v>
      </c>
      <c r="AH66" s="120">
        <f t="shared" si="173"/>
        <v>5082.3999999999996</v>
      </c>
      <c r="AI66" s="120">
        <f t="shared" si="173"/>
        <v>7260.6</v>
      </c>
      <c r="AJ66" s="44">
        <f t="shared" si="162"/>
        <v>2423.6999999999998</v>
      </c>
      <c r="AK66" s="133">
        <f>RCF!C$25</f>
        <v>13.85</v>
      </c>
      <c r="AL66" s="44">
        <f t="shared" si="163"/>
        <v>2442.4</v>
      </c>
      <c r="AM66" s="133">
        <f>RCF!C$59</f>
        <v>13.957000000000001</v>
      </c>
      <c r="AN66" s="44">
        <f t="shared" si="164"/>
        <v>2534.1</v>
      </c>
      <c r="AO66" s="133">
        <f>RCF!C$33</f>
        <v>14.481</v>
      </c>
      <c r="AP66" s="120">
        <f t="shared" si="151"/>
        <v>3801.1</v>
      </c>
      <c r="AQ66" s="44">
        <f t="shared" si="165"/>
        <v>2541</v>
      </c>
      <c r="AR66" s="133">
        <f>RCF!C$35</f>
        <v>14.52</v>
      </c>
      <c r="AS66" s="120">
        <f t="shared" si="171"/>
        <v>3303.3</v>
      </c>
      <c r="AT66" s="120">
        <f t="shared" si="171"/>
        <v>3684.4</v>
      </c>
      <c r="AU66" s="44">
        <f t="shared" si="166"/>
        <v>2493.6999999999998</v>
      </c>
      <c r="AV66" s="133">
        <f>RCF!C$37</f>
        <v>14.25</v>
      </c>
      <c r="AW66" s="44">
        <f t="shared" si="167"/>
        <v>2541</v>
      </c>
      <c r="AX66" s="133">
        <f>RCF!C$39</f>
        <v>14.52</v>
      </c>
      <c r="AY66" s="44">
        <f t="shared" si="168"/>
        <v>2508.1</v>
      </c>
      <c r="AZ66" s="133">
        <f>RCF!C$41</f>
        <v>14.332000000000001</v>
      </c>
    </row>
    <row r="67" spans="1:52" x14ac:dyDescent="0.2">
      <c r="A67" s="60">
        <v>2257</v>
      </c>
      <c r="B67" s="61" t="s">
        <v>74</v>
      </c>
      <c r="C67" s="62">
        <v>252</v>
      </c>
      <c r="D67" s="44">
        <f t="shared" si="175"/>
        <v>12653.2</v>
      </c>
      <c r="E67" s="43">
        <f>RCF!C$43</f>
        <v>50.210999999999999</v>
      </c>
      <c r="F67" s="44">
        <f t="shared" si="153"/>
        <v>3520.9</v>
      </c>
      <c r="G67" s="133">
        <f>RCF!C$5</f>
        <v>13.972</v>
      </c>
      <c r="H67" s="44">
        <f t="shared" si="154"/>
        <v>3520.9</v>
      </c>
      <c r="I67" s="133">
        <f t="shared" si="155"/>
        <v>13.972</v>
      </c>
      <c r="J67" s="120">
        <f t="shared" si="170"/>
        <v>3873</v>
      </c>
      <c r="K67" s="120">
        <f t="shared" si="170"/>
        <v>4823.7</v>
      </c>
      <c r="L67" s="120">
        <f t="shared" si="170"/>
        <v>5175.8</v>
      </c>
      <c r="M67" s="120">
        <f t="shared" si="170"/>
        <v>5703.9</v>
      </c>
      <c r="N67" s="120">
        <f t="shared" si="170"/>
        <v>7041.9</v>
      </c>
      <c r="O67" s="120">
        <f t="shared" si="170"/>
        <v>7570</v>
      </c>
      <c r="P67" s="120">
        <f t="shared" si="170"/>
        <v>10562.8</v>
      </c>
      <c r="Q67" s="44">
        <f t="shared" si="156"/>
        <v>3477.6</v>
      </c>
      <c r="R67" s="133">
        <f>RCF!C$7</f>
        <v>13.8</v>
      </c>
      <c r="S67" s="120">
        <f t="shared" si="157"/>
        <v>4520.8</v>
      </c>
      <c r="T67" s="120">
        <f t="shared" si="157"/>
        <v>5216.3999999999996</v>
      </c>
      <c r="U67" s="44">
        <f t="shared" si="158"/>
        <v>3418.8</v>
      </c>
      <c r="V67" s="133">
        <f>RCF!C$9</f>
        <v>13.567</v>
      </c>
      <c r="W67" s="44">
        <f t="shared" si="159"/>
        <v>3418.8</v>
      </c>
      <c r="X67" s="133">
        <f t="shared" si="160"/>
        <v>13.567</v>
      </c>
      <c r="Y67" s="120">
        <f t="shared" si="148"/>
        <v>3760.6</v>
      </c>
      <c r="Z67" s="120">
        <f t="shared" si="174"/>
        <v>4683.8999999999996</v>
      </c>
      <c r="AA67" s="120">
        <f t="shared" si="174"/>
        <v>5538.6</v>
      </c>
      <c r="AB67" s="120">
        <f t="shared" si="174"/>
        <v>5025.8</v>
      </c>
      <c r="AC67" s="120">
        <f t="shared" si="174"/>
        <v>7419</v>
      </c>
      <c r="AD67" s="120">
        <f t="shared" si="174"/>
        <v>10256.700000000001</v>
      </c>
      <c r="AE67" s="44">
        <f t="shared" si="161"/>
        <v>3485.1</v>
      </c>
      <c r="AF67" s="133">
        <f>RCF!C$13</f>
        <v>13.83</v>
      </c>
      <c r="AG67" s="120">
        <f t="shared" si="173"/>
        <v>5750.4</v>
      </c>
      <c r="AH67" s="120">
        <f t="shared" si="173"/>
        <v>7318.7</v>
      </c>
      <c r="AI67" s="120">
        <f t="shared" si="173"/>
        <v>10455.299999999999</v>
      </c>
      <c r="AJ67" s="44">
        <f t="shared" si="162"/>
        <v>3490.2</v>
      </c>
      <c r="AK67" s="133">
        <f>RCF!C$25</f>
        <v>13.85</v>
      </c>
      <c r="AL67" s="44">
        <f t="shared" si="163"/>
        <v>3517.1</v>
      </c>
      <c r="AM67" s="133">
        <f>RCF!C$59</f>
        <v>13.957000000000001</v>
      </c>
      <c r="AN67" s="44">
        <f t="shared" si="164"/>
        <v>3649.2</v>
      </c>
      <c r="AO67" s="133">
        <f>RCF!C$33</f>
        <v>14.481</v>
      </c>
      <c r="AP67" s="120">
        <f t="shared" si="151"/>
        <v>5473.8</v>
      </c>
      <c r="AQ67" s="44">
        <f t="shared" si="165"/>
        <v>3659</v>
      </c>
      <c r="AR67" s="133">
        <f>RCF!C$35</f>
        <v>14.52</v>
      </c>
      <c r="AS67" s="120">
        <f t="shared" si="171"/>
        <v>4756.7</v>
      </c>
      <c r="AT67" s="120">
        <f t="shared" si="171"/>
        <v>5305.5</v>
      </c>
      <c r="AU67" s="44">
        <f t="shared" si="166"/>
        <v>3591</v>
      </c>
      <c r="AV67" s="133">
        <f>RCF!C$37</f>
        <v>14.25</v>
      </c>
      <c r="AW67" s="44">
        <f t="shared" si="167"/>
        <v>3659</v>
      </c>
      <c r="AX67" s="133">
        <f>RCF!C$39</f>
        <v>14.52</v>
      </c>
      <c r="AY67" s="44">
        <f t="shared" si="168"/>
        <v>3611.6</v>
      </c>
      <c r="AZ67" s="133">
        <f>RCF!C$41</f>
        <v>14.332000000000001</v>
      </c>
    </row>
    <row r="68" spans="1:52" x14ac:dyDescent="0.2">
      <c r="A68" s="60">
        <v>2259</v>
      </c>
      <c r="B68" s="47" t="s">
        <v>75</v>
      </c>
      <c r="C68" s="48">
        <v>336</v>
      </c>
      <c r="D68" s="44">
        <f t="shared" si="175"/>
        <v>16870.900000000001</v>
      </c>
      <c r="E68" s="43">
        <f>RCF!C$43</f>
        <v>50.210999999999999</v>
      </c>
      <c r="F68" s="44">
        <f t="shared" si="153"/>
        <v>4694.5</v>
      </c>
      <c r="G68" s="133">
        <f>RCF!C$5</f>
        <v>13.972</v>
      </c>
      <c r="H68" s="44">
        <f t="shared" si="154"/>
        <v>4694.6000000000004</v>
      </c>
      <c r="I68" s="133">
        <f t="shared" si="155"/>
        <v>13.972</v>
      </c>
      <c r="J68" s="120">
        <f t="shared" si="170"/>
        <v>5164.1000000000004</v>
      </c>
      <c r="K68" s="120">
        <f t="shared" si="170"/>
        <v>6431.6</v>
      </c>
      <c r="L68" s="120">
        <f t="shared" si="170"/>
        <v>6901.1</v>
      </c>
      <c r="M68" s="120">
        <f t="shared" si="170"/>
        <v>7605.2</v>
      </c>
      <c r="N68" s="120">
        <f t="shared" si="170"/>
        <v>9389.2000000000007</v>
      </c>
      <c r="O68" s="120">
        <f t="shared" si="170"/>
        <v>10093.4</v>
      </c>
      <c r="P68" s="120">
        <f t="shared" si="170"/>
        <v>14083.8</v>
      </c>
      <c r="Q68" s="44">
        <f t="shared" si="156"/>
        <v>4636.8</v>
      </c>
      <c r="R68" s="133">
        <f>RCF!C$7</f>
        <v>13.8</v>
      </c>
      <c r="S68" s="120">
        <f t="shared" si="157"/>
        <v>6027.8</v>
      </c>
      <c r="T68" s="120">
        <f t="shared" si="157"/>
        <v>6955.2</v>
      </c>
      <c r="U68" s="44">
        <f t="shared" si="158"/>
        <v>4558.5</v>
      </c>
      <c r="V68" s="133">
        <f>RCF!C$9</f>
        <v>13.567</v>
      </c>
      <c r="W68" s="44">
        <f t="shared" si="159"/>
        <v>4558.5</v>
      </c>
      <c r="X68" s="133">
        <f t="shared" si="160"/>
        <v>13.567</v>
      </c>
      <c r="Y68" s="120">
        <f t="shared" si="148"/>
        <v>5014.3</v>
      </c>
      <c r="Z68" s="120">
        <f t="shared" si="174"/>
        <v>6245.2</v>
      </c>
      <c r="AA68" s="120">
        <f t="shared" si="174"/>
        <v>7384.8</v>
      </c>
      <c r="AB68" s="120">
        <f t="shared" si="174"/>
        <v>6701</v>
      </c>
      <c r="AC68" s="120">
        <f t="shared" si="174"/>
        <v>9892</v>
      </c>
      <c r="AD68" s="120">
        <f t="shared" si="174"/>
        <v>13675.5</v>
      </c>
      <c r="AE68" s="44">
        <f t="shared" si="161"/>
        <v>4646.8</v>
      </c>
      <c r="AF68" s="133">
        <f>RCF!C$13</f>
        <v>13.83</v>
      </c>
      <c r="AG68" s="120">
        <f t="shared" si="173"/>
        <v>7667.2</v>
      </c>
      <c r="AH68" s="120">
        <f t="shared" si="173"/>
        <v>9758.2999999999993</v>
      </c>
      <c r="AI68" s="120">
        <f t="shared" si="173"/>
        <v>13940.4</v>
      </c>
      <c r="AJ68" s="44">
        <f t="shared" si="162"/>
        <v>4653.6000000000004</v>
      </c>
      <c r="AK68" s="133">
        <f>RCF!C$25</f>
        <v>13.85</v>
      </c>
      <c r="AL68" s="44">
        <f t="shared" si="163"/>
        <v>4689.5</v>
      </c>
      <c r="AM68" s="133">
        <f>RCF!C$59</f>
        <v>13.957000000000001</v>
      </c>
      <c r="AN68" s="44">
        <f t="shared" si="164"/>
        <v>4865.6000000000004</v>
      </c>
      <c r="AO68" s="133">
        <f>RCF!C$33</f>
        <v>14.481</v>
      </c>
      <c r="AP68" s="120">
        <f t="shared" si="151"/>
        <v>7298.4</v>
      </c>
      <c r="AQ68" s="44">
        <f t="shared" si="165"/>
        <v>4878.7</v>
      </c>
      <c r="AR68" s="133">
        <f>RCF!C$35</f>
        <v>14.52</v>
      </c>
      <c r="AS68" s="120">
        <f t="shared" si="171"/>
        <v>6342.3</v>
      </c>
      <c r="AT68" s="120">
        <f t="shared" si="171"/>
        <v>7074.1</v>
      </c>
      <c r="AU68" s="44">
        <f t="shared" si="166"/>
        <v>4788</v>
      </c>
      <c r="AV68" s="133">
        <f>RCF!C$37</f>
        <v>14.25</v>
      </c>
      <c r="AW68" s="44">
        <f t="shared" si="167"/>
        <v>4878.7</v>
      </c>
      <c r="AX68" s="133">
        <f>RCF!C$39</f>
        <v>14.52</v>
      </c>
      <c r="AY68" s="44">
        <f t="shared" si="168"/>
        <v>4815.5</v>
      </c>
      <c r="AZ68" s="133">
        <f>RCF!C$41</f>
        <v>14.332000000000001</v>
      </c>
    </row>
    <row r="69" spans="1:52" x14ac:dyDescent="0.2">
      <c r="A69" s="60">
        <v>2260</v>
      </c>
      <c r="B69" s="61" t="s">
        <v>76</v>
      </c>
      <c r="C69" s="62">
        <v>230</v>
      </c>
      <c r="D69" s="44">
        <f t="shared" si="175"/>
        <v>11548.5</v>
      </c>
      <c r="E69" s="43">
        <f>RCF!C$43</f>
        <v>50.210999999999999</v>
      </c>
      <c r="F69" s="44">
        <f t="shared" si="153"/>
        <v>3213.5</v>
      </c>
      <c r="G69" s="133">
        <f>RCF!C$5</f>
        <v>13.972</v>
      </c>
      <c r="H69" s="44">
        <f t="shared" si="154"/>
        <v>3213.6</v>
      </c>
      <c r="I69" s="133">
        <f t="shared" si="155"/>
        <v>13.972</v>
      </c>
      <c r="J69" s="120">
        <f t="shared" si="170"/>
        <v>3534.9</v>
      </c>
      <c r="K69" s="120">
        <f t="shared" si="170"/>
        <v>4402.6000000000004</v>
      </c>
      <c r="L69" s="120">
        <f t="shared" si="170"/>
        <v>4723.8999999999996</v>
      </c>
      <c r="M69" s="120">
        <f t="shared" si="170"/>
        <v>5206</v>
      </c>
      <c r="N69" s="120">
        <f t="shared" si="170"/>
        <v>6427.1</v>
      </c>
      <c r="O69" s="120">
        <f t="shared" si="170"/>
        <v>6909.2</v>
      </c>
      <c r="P69" s="120">
        <f t="shared" si="170"/>
        <v>9640.7000000000007</v>
      </c>
      <c r="Q69" s="44">
        <f t="shared" si="156"/>
        <v>3174</v>
      </c>
      <c r="R69" s="133">
        <f>RCF!C$7</f>
        <v>13.8</v>
      </c>
      <c r="S69" s="120">
        <f t="shared" si="157"/>
        <v>4126.2</v>
      </c>
      <c r="T69" s="120">
        <f t="shared" si="157"/>
        <v>4761</v>
      </c>
      <c r="U69" s="44">
        <f t="shared" si="158"/>
        <v>3120.4</v>
      </c>
      <c r="V69" s="133">
        <f>RCF!C$9</f>
        <v>13.567</v>
      </c>
      <c r="W69" s="44">
        <f t="shared" si="159"/>
        <v>3120.4</v>
      </c>
      <c r="X69" s="133">
        <f t="shared" si="160"/>
        <v>13.567</v>
      </c>
      <c r="Y69" s="120">
        <f t="shared" si="148"/>
        <v>3432.4</v>
      </c>
      <c r="Z69" s="120">
        <f t="shared" ref="Z69:AD79" si="176">ROUND($C69*$X69*Z$6,1)</f>
        <v>4275</v>
      </c>
      <c r="AA69" s="120">
        <f t="shared" si="176"/>
        <v>5055.1000000000004</v>
      </c>
      <c r="AB69" s="120">
        <f t="shared" si="176"/>
        <v>4587</v>
      </c>
      <c r="AC69" s="120">
        <f t="shared" si="176"/>
        <v>6771.3</v>
      </c>
      <c r="AD69" s="120">
        <f t="shared" si="176"/>
        <v>9361.2000000000007</v>
      </c>
      <c r="AE69" s="44">
        <f t="shared" si="161"/>
        <v>3180.9</v>
      </c>
      <c r="AF69" s="133">
        <f>RCF!C$13</f>
        <v>13.83</v>
      </c>
      <c r="AG69" s="120">
        <f t="shared" si="173"/>
        <v>5248.5</v>
      </c>
      <c r="AH69" s="120">
        <f t="shared" si="173"/>
        <v>6679.9</v>
      </c>
      <c r="AI69" s="120">
        <f t="shared" si="173"/>
        <v>9542.7000000000007</v>
      </c>
      <c r="AJ69" s="44">
        <f t="shared" si="162"/>
        <v>3185.5</v>
      </c>
      <c r="AK69" s="133">
        <f>RCF!C$25</f>
        <v>13.85</v>
      </c>
      <c r="AL69" s="44">
        <f t="shared" si="163"/>
        <v>3210.1</v>
      </c>
      <c r="AM69" s="133">
        <f>RCF!C$59</f>
        <v>13.957000000000001</v>
      </c>
      <c r="AN69" s="44">
        <f t="shared" si="164"/>
        <v>3330.6</v>
      </c>
      <c r="AO69" s="133">
        <f>RCF!C$33</f>
        <v>14.481</v>
      </c>
      <c r="AP69" s="120">
        <f t="shared" si="151"/>
        <v>4995.8999999999996</v>
      </c>
      <c r="AQ69" s="44">
        <f t="shared" si="165"/>
        <v>3339.6</v>
      </c>
      <c r="AR69" s="133">
        <f>RCF!C$35</f>
        <v>14.52</v>
      </c>
      <c r="AS69" s="120">
        <f t="shared" si="171"/>
        <v>4341.3999999999996</v>
      </c>
      <c r="AT69" s="120">
        <f t="shared" si="171"/>
        <v>4842.3999999999996</v>
      </c>
      <c r="AU69" s="44">
        <f t="shared" si="166"/>
        <v>3277.5</v>
      </c>
      <c r="AV69" s="133">
        <f>RCF!C$37</f>
        <v>14.25</v>
      </c>
      <c r="AW69" s="44">
        <f t="shared" si="167"/>
        <v>3339.6</v>
      </c>
      <c r="AX69" s="133">
        <f>RCF!C$39</f>
        <v>14.52</v>
      </c>
      <c r="AY69" s="44">
        <f t="shared" si="168"/>
        <v>3296.3</v>
      </c>
      <c r="AZ69" s="133">
        <f>RCF!C$41</f>
        <v>14.332000000000001</v>
      </c>
    </row>
    <row r="70" spans="1:52" ht="25.5" x14ac:dyDescent="0.2">
      <c r="A70" s="60">
        <v>2365</v>
      </c>
      <c r="B70" s="47" t="s">
        <v>77</v>
      </c>
      <c r="C70" s="48">
        <v>232</v>
      </c>
      <c r="D70" s="44">
        <f t="shared" si="175"/>
        <v>11649</v>
      </c>
      <c r="E70" s="43">
        <f>RCF!C$43</f>
        <v>50.210999999999999</v>
      </c>
      <c r="F70" s="44">
        <f t="shared" si="153"/>
        <v>3241.5</v>
      </c>
      <c r="G70" s="133">
        <f>RCF!C$5</f>
        <v>13.972</v>
      </c>
      <c r="H70" s="44">
        <f t="shared" si="154"/>
        <v>3241.5</v>
      </c>
      <c r="I70" s="133">
        <f t="shared" si="155"/>
        <v>13.972</v>
      </c>
      <c r="J70" s="120">
        <f t="shared" si="170"/>
        <v>3565.7</v>
      </c>
      <c r="K70" s="120">
        <f t="shared" si="170"/>
        <v>4440.8999999999996</v>
      </c>
      <c r="L70" s="120">
        <f t="shared" si="170"/>
        <v>4765</v>
      </c>
      <c r="M70" s="120">
        <f t="shared" si="170"/>
        <v>5251.2</v>
      </c>
      <c r="N70" s="120">
        <f t="shared" si="170"/>
        <v>6483</v>
      </c>
      <c r="O70" s="120">
        <f t="shared" si="170"/>
        <v>6969.2</v>
      </c>
      <c r="P70" s="120">
        <f t="shared" si="170"/>
        <v>9724.5</v>
      </c>
      <c r="Q70" s="44">
        <f t="shared" si="156"/>
        <v>3201.6</v>
      </c>
      <c r="R70" s="133">
        <f>RCF!C$7</f>
        <v>13.8</v>
      </c>
      <c r="S70" s="120">
        <f t="shared" si="157"/>
        <v>4162</v>
      </c>
      <c r="T70" s="120">
        <f t="shared" si="157"/>
        <v>4802.3999999999996</v>
      </c>
      <c r="U70" s="44">
        <f t="shared" si="158"/>
        <v>3147.5</v>
      </c>
      <c r="V70" s="133">
        <f>RCF!C$9</f>
        <v>13.567</v>
      </c>
      <c r="W70" s="44">
        <f t="shared" si="159"/>
        <v>3147.5</v>
      </c>
      <c r="X70" s="133">
        <f t="shared" si="160"/>
        <v>13.567</v>
      </c>
      <c r="Y70" s="120">
        <f t="shared" si="148"/>
        <v>3462.2</v>
      </c>
      <c r="Z70" s="120">
        <f t="shared" si="176"/>
        <v>4312.1000000000004</v>
      </c>
      <c r="AA70" s="120">
        <f t="shared" si="176"/>
        <v>5099</v>
      </c>
      <c r="AB70" s="120">
        <f t="shared" si="176"/>
        <v>4626.8999999999996</v>
      </c>
      <c r="AC70" s="120">
        <f t="shared" si="176"/>
        <v>6830.2</v>
      </c>
      <c r="AD70" s="120">
        <f t="shared" si="176"/>
        <v>9442.6</v>
      </c>
      <c r="AE70" s="44">
        <f t="shared" si="161"/>
        <v>3208.5</v>
      </c>
      <c r="AF70" s="133">
        <f>RCF!C$13</f>
        <v>13.83</v>
      </c>
      <c r="AG70" s="120">
        <f t="shared" si="173"/>
        <v>5294</v>
      </c>
      <c r="AH70" s="120">
        <f t="shared" si="173"/>
        <v>6737.9</v>
      </c>
      <c r="AI70" s="120">
        <f t="shared" si="173"/>
        <v>9625.5</v>
      </c>
      <c r="AJ70" s="44">
        <f t="shared" si="162"/>
        <v>3213.2</v>
      </c>
      <c r="AK70" s="133">
        <f>RCF!C$25</f>
        <v>13.85</v>
      </c>
      <c r="AL70" s="44">
        <f t="shared" si="163"/>
        <v>3238</v>
      </c>
      <c r="AM70" s="133">
        <f>RCF!C$59</f>
        <v>13.957000000000001</v>
      </c>
      <c r="AN70" s="44">
        <f t="shared" si="164"/>
        <v>3359.5</v>
      </c>
      <c r="AO70" s="133">
        <f>RCF!C$33</f>
        <v>14.481</v>
      </c>
      <c r="AP70" s="120">
        <f t="shared" si="151"/>
        <v>5039.2</v>
      </c>
      <c r="AQ70" s="44">
        <f t="shared" si="165"/>
        <v>3368.6</v>
      </c>
      <c r="AR70" s="133">
        <f>RCF!C$35</f>
        <v>14.52</v>
      </c>
      <c r="AS70" s="120">
        <f t="shared" si="171"/>
        <v>4379.1000000000004</v>
      </c>
      <c r="AT70" s="120">
        <f t="shared" si="171"/>
        <v>4884.3999999999996</v>
      </c>
      <c r="AU70" s="44">
        <f t="shared" si="166"/>
        <v>3306</v>
      </c>
      <c r="AV70" s="133">
        <f>RCF!C$37</f>
        <v>14.25</v>
      </c>
      <c r="AW70" s="44">
        <f t="shared" si="167"/>
        <v>3368.6</v>
      </c>
      <c r="AX70" s="133">
        <f>RCF!C$39</f>
        <v>14.52</v>
      </c>
      <c r="AY70" s="44">
        <f t="shared" si="168"/>
        <v>3325</v>
      </c>
      <c r="AZ70" s="133">
        <f>RCF!C$41</f>
        <v>14.332000000000001</v>
      </c>
    </row>
    <row r="71" spans="1:52" ht="25.5" x14ac:dyDescent="0.2">
      <c r="A71" s="60">
        <v>2367</v>
      </c>
      <c r="B71" s="47" t="s">
        <v>78</v>
      </c>
      <c r="C71" s="48">
        <v>161</v>
      </c>
      <c r="D71" s="44">
        <f t="shared" si="175"/>
        <v>8084</v>
      </c>
      <c r="E71" s="43">
        <f>RCF!C$43</f>
        <v>50.210999999999999</v>
      </c>
      <c r="F71" s="44">
        <f t="shared" si="153"/>
        <v>2249.4</v>
      </c>
      <c r="G71" s="133">
        <f>RCF!C$5</f>
        <v>13.972</v>
      </c>
      <c r="H71" s="44">
        <f t="shared" si="154"/>
        <v>2249.5</v>
      </c>
      <c r="I71" s="133">
        <f t="shared" si="155"/>
        <v>13.972</v>
      </c>
      <c r="J71" s="120">
        <f t="shared" si="170"/>
        <v>2474.4</v>
      </c>
      <c r="K71" s="120">
        <f t="shared" si="170"/>
        <v>3081.8</v>
      </c>
      <c r="L71" s="120">
        <f t="shared" si="170"/>
        <v>3306.8</v>
      </c>
      <c r="M71" s="120">
        <f t="shared" si="170"/>
        <v>3644.2</v>
      </c>
      <c r="N71" s="120">
        <f t="shared" si="170"/>
        <v>4499</v>
      </c>
      <c r="O71" s="120">
        <f t="shared" si="170"/>
        <v>4836.3999999999996</v>
      </c>
      <c r="P71" s="120">
        <f t="shared" si="170"/>
        <v>6748.5</v>
      </c>
      <c r="Q71" s="44">
        <f t="shared" si="156"/>
        <v>2221.8000000000002</v>
      </c>
      <c r="R71" s="133">
        <f>RCF!C$7</f>
        <v>13.8</v>
      </c>
      <c r="S71" s="120">
        <f t="shared" si="157"/>
        <v>2888.3</v>
      </c>
      <c r="T71" s="120">
        <f t="shared" si="157"/>
        <v>3332.7</v>
      </c>
      <c r="U71" s="44">
        <f t="shared" si="158"/>
        <v>2184.1999999999998</v>
      </c>
      <c r="V71" s="133">
        <f>RCF!C$9</f>
        <v>13.567</v>
      </c>
      <c r="W71" s="44">
        <f t="shared" si="159"/>
        <v>2184.1999999999998</v>
      </c>
      <c r="X71" s="133">
        <f t="shared" si="160"/>
        <v>13.567</v>
      </c>
      <c r="Y71" s="120">
        <f t="shared" si="148"/>
        <v>2402.6</v>
      </c>
      <c r="Z71" s="120">
        <f t="shared" si="176"/>
        <v>2992.5</v>
      </c>
      <c r="AA71" s="120">
        <f t="shared" si="176"/>
        <v>3538.5</v>
      </c>
      <c r="AB71" s="120">
        <f t="shared" si="176"/>
        <v>3210.9</v>
      </c>
      <c r="AC71" s="120">
        <f t="shared" si="176"/>
        <v>4739.8999999999996</v>
      </c>
      <c r="AD71" s="120">
        <f t="shared" si="176"/>
        <v>6552.9</v>
      </c>
      <c r="AE71" s="44">
        <f t="shared" si="161"/>
        <v>2226.6</v>
      </c>
      <c r="AF71" s="133">
        <f>RCF!C$13</f>
        <v>13.83</v>
      </c>
      <c r="AG71" s="120">
        <f t="shared" si="173"/>
        <v>3673.9</v>
      </c>
      <c r="AH71" s="120">
        <f t="shared" si="173"/>
        <v>4675.8999999999996</v>
      </c>
      <c r="AI71" s="120">
        <f t="shared" si="173"/>
        <v>6679.8</v>
      </c>
      <c r="AJ71" s="44">
        <f t="shared" si="162"/>
        <v>2229.8000000000002</v>
      </c>
      <c r="AK71" s="133">
        <f>RCF!C$25</f>
        <v>13.85</v>
      </c>
      <c r="AL71" s="44">
        <f t="shared" si="163"/>
        <v>2247</v>
      </c>
      <c r="AM71" s="133">
        <f>RCF!C$59</f>
        <v>13.957000000000001</v>
      </c>
      <c r="AN71" s="44">
        <f t="shared" si="164"/>
        <v>2331.4</v>
      </c>
      <c r="AO71" s="133">
        <f>RCF!C$33</f>
        <v>14.481</v>
      </c>
      <c r="AP71" s="120">
        <f t="shared" si="151"/>
        <v>3497.1</v>
      </c>
      <c r="AQ71" s="44">
        <f t="shared" si="165"/>
        <v>2337.6999999999998</v>
      </c>
      <c r="AR71" s="133">
        <f>RCF!C$35</f>
        <v>14.52</v>
      </c>
      <c r="AS71" s="120">
        <f t="shared" si="171"/>
        <v>3039</v>
      </c>
      <c r="AT71" s="120">
        <f t="shared" si="171"/>
        <v>3389.6</v>
      </c>
      <c r="AU71" s="44">
        <f t="shared" si="166"/>
        <v>2294.1999999999998</v>
      </c>
      <c r="AV71" s="133">
        <f>RCF!C$37</f>
        <v>14.25</v>
      </c>
      <c r="AW71" s="44">
        <f t="shared" si="167"/>
        <v>2337.6999999999998</v>
      </c>
      <c r="AX71" s="133">
        <f>RCF!C$39</f>
        <v>14.52</v>
      </c>
      <c r="AY71" s="44">
        <f t="shared" si="168"/>
        <v>2307.4</v>
      </c>
      <c r="AZ71" s="133">
        <f>RCF!C$41</f>
        <v>14.332000000000001</v>
      </c>
    </row>
    <row r="72" spans="1:52" x14ac:dyDescent="0.2">
      <c r="A72" s="60">
        <v>2548</v>
      </c>
      <c r="B72" s="47" t="s">
        <v>79</v>
      </c>
      <c r="C72" s="48">
        <v>229.4</v>
      </c>
      <c r="D72" s="44">
        <f t="shared" si="175"/>
        <v>11518.4</v>
      </c>
      <c r="E72" s="43">
        <f>RCF!C$43</f>
        <v>50.210999999999999</v>
      </c>
      <c r="F72" s="44">
        <f t="shared" si="153"/>
        <v>3205.1</v>
      </c>
      <c r="G72" s="133">
        <f>RCF!C$5</f>
        <v>13.972</v>
      </c>
      <c r="H72" s="44">
        <f t="shared" si="154"/>
        <v>3205.2</v>
      </c>
      <c r="I72" s="133">
        <f t="shared" si="155"/>
        <v>13.972</v>
      </c>
      <c r="J72" s="120">
        <f t="shared" si="170"/>
        <v>3525.7</v>
      </c>
      <c r="K72" s="120">
        <f t="shared" si="170"/>
        <v>4391.1000000000004</v>
      </c>
      <c r="L72" s="120">
        <f t="shared" si="170"/>
        <v>4711.6000000000004</v>
      </c>
      <c r="M72" s="120">
        <f t="shared" si="170"/>
        <v>5192.3999999999996</v>
      </c>
      <c r="N72" s="120">
        <f t="shared" si="170"/>
        <v>6410.4</v>
      </c>
      <c r="O72" s="120">
        <f t="shared" si="170"/>
        <v>6891.1</v>
      </c>
      <c r="P72" s="120">
        <f t="shared" si="170"/>
        <v>9615.5</v>
      </c>
      <c r="Q72" s="44">
        <f t="shared" si="156"/>
        <v>3165.7</v>
      </c>
      <c r="R72" s="133">
        <f>RCF!C$7</f>
        <v>13.8</v>
      </c>
      <c r="S72" s="120">
        <f t="shared" si="157"/>
        <v>4115.3999999999996</v>
      </c>
      <c r="T72" s="120">
        <f t="shared" si="157"/>
        <v>4748.5</v>
      </c>
      <c r="U72" s="44">
        <f t="shared" si="158"/>
        <v>3112.2</v>
      </c>
      <c r="V72" s="133">
        <f>RCF!C$9</f>
        <v>13.567</v>
      </c>
      <c r="W72" s="44">
        <f t="shared" si="159"/>
        <v>3112.2</v>
      </c>
      <c r="X72" s="133">
        <f t="shared" si="160"/>
        <v>13.567</v>
      </c>
      <c r="Y72" s="120">
        <f t="shared" si="148"/>
        <v>3423.4</v>
      </c>
      <c r="Z72" s="120">
        <f t="shared" si="176"/>
        <v>4263.8</v>
      </c>
      <c r="AA72" s="120">
        <f t="shared" si="176"/>
        <v>5041.8999999999996</v>
      </c>
      <c r="AB72" s="120">
        <f t="shared" si="176"/>
        <v>4575</v>
      </c>
      <c r="AC72" s="120">
        <f t="shared" si="176"/>
        <v>6753.6</v>
      </c>
      <c r="AD72" s="120">
        <f t="shared" si="176"/>
        <v>9336.7999999999993</v>
      </c>
      <c r="AE72" s="44">
        <f t="shared" si="161"/>
        <v>3172.6</v>
      </c>
      <c r="AF72" s="133">
        <f>RCF!C$13</f>
        <v>13.83</v>
      </c>
      <c r="AG72" s="120">
        <f t="shared" si="173"/>
        <v>5234.8</v>
      </c>
      <c r="AH72" s="120">
        <f t="shared" si="173"/>
        <v>6662.5</v>
      </c>
      <c r="AI72" s="120">
        <f t="shared" si="173"/>
        <v>9517.7999999999993</v>
      </c>
      <c r="AJ72" s="44">
        <f t="shared" si="162"/>
        <v>3177.1</v>
      </c>
      <c r="AK72" s="133">
        <f>RCF!C$25</f>
        <v>13.85</v>
      </c>
      <c r="AL72" s="44">
        <f t="shared" si="163"/>
        <v>3201.7</v>
      </c>
      <c r="AM72" s="133">
        <f>RCF!C$59</f>
        <v>13.957000000000001</v>
      </c>
      <c r="AN72" s="44">
        <f t="shared" si="164"/>
        <v>3321.9</v>
      </c>
      <c r="AO72" s="133">
        <f>RCF!C$33</f>
        <v>14.481</v>
      </c>
      <c r="AP72" s="120">
        <f t="shared" si="151"/>
        <v>4982.8</v>
      </c>
      <c r="AQ72" s="44">
        <f t="shared" si="165"/>
        <v>3330.8</v>
      </c>
      <c r="AR72" s="133">
        <f>RCF!C$35</f>
        <v>14.52</v>
      </c>
      <c r="AS72" s="120">
        <f t="shared" si="171"/>
        <v>4330</v>
      </c>
      <c r="AT72" s="120">
        <f t="shared" si="171"/>
        <v>4829.6000000000004</v>
      </c>
      <c r="AU72" s="44">
        <f t="shared" si="166"/>
        <v>3268.9</v>
      </c>
      <c r="AV72" s="133">
        <f>RCF!C$37</f>
        <v>14.25</v>
      </c>
      <c r="AW72" s="44">
        <f t="shared" si="167"/>
        <v>3330.8</v>
      </c>
      <c r="AX72" s="133">
        <f>RCF!C$39</f>
        <v>14.52</v>
      </c>
      <c r="AY72" s="44">
        <f t="shared" si="168"/>
        <v>3287.7</v>
      </c>
      <c r="AZ72" s="133">
        <f>RCF!C$41</f>
        <v>14.332000000000001</v>
      </c>
    </row>
    <row r="73" spans="1:52" ht="25.5" x14ac:dyDescent="0.2">
      <c r="A73" s="60">
        <v>2550</v>
      </c>
      <c r="B73" s="61" t="s">
        <v>80</v>
      </c>
      <c r="C73" s="62">
        <v>196</v>
      </c>
      <c r="D73" s="44">
        <f t="shared" si="175"/>
        <v>9841.4</v>
      </c>
      <c r="E73" s="43">
        <f>RCF!C$43</f>
        <v>50.210999999999999</v>
      </c>
      <c r="F73" s="44">
        <f t="shared" si="153"/>
        <v>2738.5</v>
      </c>
      <c r="G73" s="133">
        <f>RCF!C$5</f>
        <v>13.972</v>
      </c>
      <c r="H73" s="44">
        <f t="shared" si="154"/>
        <v>2738.5</v>
      </c>
      <c r="I73" s="133">
        <f t="shared" si="155"/>
        <v>13.972</v>
      </c>
      <c r="J73" s="120">
        <f t="shared" si="170"/>
        <v>3012.4</v>
      </c>
      <c r="K73" s="120">
        <f t="shared" si="170"/>
        <v>3751.8</v>
      </c>
      <c r="L73" s="120">
        <f t="shared" si="170"/>
        <v>4025.6</v>
      </c>
      <c r="M73" s="120">
        <f t="shared" si="170"/>
        <v>4436.3999999999996</v>
      </c>
      <c r="N73" s="120">
        <f t="shared" si="170"/>
        <v>5477</v>
      </c>
      <c r="O73" s="120">
        <f t="shared" si="170"/>
        <v>5887.8</v>
      </c>
      <c r="P73" s="120">
        <f t="shared" si="170"/>
        <v>8215.5</v>
      </c>
      <c r="Q73" s="44">
        <f t="shared" si="156"/>
        <v>2704.8</v>
      </c>
      <c r="R73" s="133">
        <f>RCF!C$7</f>
        <v>13.8</v>
      </c>
      <c r="S73" s="120">
        <f t="shared" si="157"/>
        <v>3516.2</v>
      </c>
      <c r="T73" s="120">
        <f t="shared" si="157"/>
        <v>4057.2</v>
      </c>
      <c r="U73" s="44">
        <f t="shared" si="158"/>
        <v>2659.1</v>
      </c>
      <c r="V73" s="133">
        <f>RCF!C$9</f>
        <v>13.567</v>
      </c>
      <c r="W73" s="44">
        <f t="shared" si="159"/>
        <v>2659.1</v>
      </c>
      <c r="X73" s="133">
        <f t="shared" si="160"/>
        <v>13.567</v>
      </c>
      <c r="Y73" s="120">
        <f t="shared" si="148"/>
        <v>2925</v>
      </c>
      <c r="Z73" s="120">
        <f t="shared" si="176"/>
        <v>3643</v>
      </c>
      <c r="AA73" s="120">
        <f t="shared" si="176"/>
        <v>4307.8</v>
      </c>
      <c r="AB73" s="120">
        <f t="shared" si="176"/>
        <v>3908.9</v>
      </c>
      <c r="AC73" s="120">
        <f t="shared" si="176"/>
        <v>5770.3</v>
      </c>
      <c r="AD73" s="120">
        <f t="shared" si="176"/>
        <v>7977.4</v>
      </c>
      <c r="AE73" s="44">
        <f t="shared" si="161"/>
        <v>2710.6</v>
      </c>
      <c r="AF73" s="133">
        <f>RCF!C$13</f>
        <v>13.83</v>
      </c>
      <c r="AG73" s="120">
        <f t="shared" si="173"/>
        <v>4472.5</v>
      </c>
      <c r="AH73" s="120">
        <f t="shared" si="173"/>
        <v>5692.3</v>
      </c>
      <c r="AI73" s="120">
        <f t="shared" si="173"/>
        <v>8131.8</v>
      </c>
      <c r="AJ73" s="44">
        <f t="shared" si="162"/>
        <v>2714.6</v>
      </c>
      <c r="AK73" s="133">
        <f>RCF!C$25</f>
        <v>13.85</v>
      </c>
      <c r="AL73" s="44">
        <f t="shared" si="163"/>
        <v>2735.5</v>
      </c>
      <c r="AM73" s="133">
        <f>RCF!C$59</f>
        <v>13.957000000000001</v>
      </c>
      <c r="AN73" s="44">
        <f t="shared" si="164"/>
        <v>2838.2</v>
      </c>
      <c r="AO73" s="133">
        <f>RCF!C$33</f>
        <v>14.481</v>
      </c>
      <c r="AP73" s="120">
        <f t="shared" si="151"/>
        <v>4257.3</v>
      </c>
      <c r="AQ73" s="44">
        <f t="shared" si="165"/>
        <v>2845.9</v>
      </c>
      <c r="AR73" s="133">
        <f>RCF!C$35</f>
        <v>14.52</v>
      </c>
      <c r="AS73" s="120">
        <f t="shared" si="171"/>
        <v>3699.6</v>
      </c>
      <c r="AT73" s="120">
        <f t="shared" si="171"/>
        <v>4126.5</v>
      </c>
      <c r="AU73" s="44">
        <f t="shared" si="166"/>
        <v>2793</v>
      </c>
      <c r="AV73" s="133">
        <f>RCF!C$37</f>
        <v>14.25</v>
      </c>
      <c r="AW73" s="44">
        <f t="shared" si="167"/>
        <v>2845.9</v>
      </c>
      <c r="AX73" s="133">
        <f>RCF!C$39</f>
        <v>14.52</v>
      </c>
      <c r="AY73" s="44">
        <f t="shared" si="168"/>
        <v>2809</v>
      </c>
      <c r="AZ73" s="133">
        <f>RCF!C$41</f>
        <v>14.332000000000001</v>
      </c>
    </row>
    <row r="74" spans="1:52" x14ac:dyDescent="0.2">
      <c r="A74" s="60">
        <v>2717</v>
      </c>
      <c r="B74" s="47" t="s">
        <v>81</v>
      </c>
      <c r="C74" s="48">
        <v>75</v>
      </c>
      <c r="D74" s="44">
        <f t="shared" si="175"/>
        <v>3765.8</v>
      </c>
      <c r="E74" s="43">
        <f>RCF!C$43</f>
        <v>50.210999999999999</v>
      </c>
      <c r="F74" s="44">
        <f t="shared" si="153"/>
        <v>1047.9000000000001</v>
      </c>
      <c r="G74" s="133">
        <f>RCF!C$5</f>
        <v>13.972</v>
      </c>
      <c r="H74" s="44">
        <f t="shared" si="154"/>
        <v>1047.9000000000001</v>
      </c>
      <c r="I74" s="133">
        <f t="shared" si="155"/>
        <v>13.972</v>
      </c>
      <c r="J74" s="120">
        <f t="shared" si="170"/>
        <v>1152.7</v>
      </c>
      <c r="K74" s="120">
        <f t="shared" si="170"/>
        <v>1435.6</v>
      </c>
      <c r="L74" s="120">
        <f t="shared" si="170"/>
        <v>1540.4</v>
      </c>
      <c r="M74" s="120">
        <f t="shared" si="170"/>
        <v>1697.6</v>
      </c>
      <c r="N74" s="120">
        <f t="shared" si="170"/>
        <v>2095.8000000000002</v>
      </c>
      <c r="O74" s="120">
        <f t="shared" si="170"/>
        <v>2253</v>
      </c>
      <c r="P74" s="120">
        <f t="shared" si="170"/>
        <v>3143.7</v>
      </c>
      <c r="Q74" s="44">
        <f t="shared" si="156"/>
        <v>1035</v>
      </c>
      <c r="R74" s="133">
        <f>RCF!C$7</f>
        <v>13.8</v>
      </c>
      <c r="S74" s="120">
        <f t="shared" si="157"/>
        <v>1345.5</v>
      </c>
      <c r="T74" s="120">
        <f t="shared" si="157"/>
        <v>1552.5</v>
      </c>
      <c r="U74" s="44">
        <f t="shared" si="158"/>
        <v>1017.5</v>
      </c>
      <c r="V74" s="133">
        <f>RCF!C$9</f>
        <v>13.567</v>
      </c>
      <c r="W74" s="44">
        <f t="shared" si="159"/>
        <v>1017.5</v>
      </c>
      <c r="X74" s="133">
        <f t="shared" si="160"/>
        <v>13.567</v>
      </c>
      <c r="Y74" s="120">
        <f t="shared" si="148"/>
        <v>1119.2</v>
      </c>
      <c r="Z74" s="120">
        <f t="shared" si="176"/>
        <v>1394</v>
      </c>
      <c r="AA74" s="120">
        <f t="shared" si="176"/>
        <v>1648.4</v>
      </c>
      <c r="AB74" s="120">
        <f t="shared" si="176"/>
        <v>1495.8</v>
      </c>
      <c r="AC74" s="120">
        <f t="shared" si="176"/>
        <v>2208</v>
      </c>
      <c r="AD74" s="120">
        <f t="shared" si="176"/>
        <v>3052.6</v>
      </c>
      <c r="AE74" s="44">
        <f t="shared" si="161"/>
        <v>1037.2</v>
      </c>
      <c r="AF74" s="133">
        <f>RCF!C$13</f>
        <v>13.83</v>
      </c>
      <c r="AG74" s="120">
        <f t="shared" si="173"/>
        <v>1711.4</v>
      </c>
      <c r="AH74" s="120">
        <f t="shared" si="173"/>
        <v>2178.1</v>
      </c>
      <c r="AI74" s="120">
        <f t="shared" si="173"/>
        <v>3111.6</v>
      </c>
      <c r="AJ74" s="44">
        <f t="shared" si="162"/>
        <v>1038.7</v>
      </c>
      <c r="AK74" s="133">
        <f>RCF!C$25</f>
        <v>13.85</v>
      </c>
      <c r="AL74" s="44">
        <f t="shared" si="163"/>
        <v>1046.7</v>
      </c>
      <c r="AM74" s="133">
        <f>RCF!C$59</f>
        <v>13.957000000000001</v>
      </c>
      <c r="AN74" s="44">
        <f t="shared" si="164"/>
        <v>1086</v>
      </c>
      <c r="AO74" s="133">
        <f>RCF!C$33</f>
        <v>14.481</v>
      </c>
      <c r="AP74" s="120">
        <f t="shared" si="151"/>
        <v>1629</v>
      </c>
      <c r="AQ74" s="44">
        <f t="shared" si="165"/>
        <v>1089</v>
      </c>
      <c r="AR74" s="133">
        <f>RCF!C$35</f>
        <v>14.52</v>
      </c>
      <c r="AS74" s="120">
        <f t="shared" si="171"/>
        <v>1415.7</v>
      </c>
      <c r="AT74" s="120">
        <f t="shared" si="171"/>
        <v>1579</v>
      </c>
      <c r="AU74" s="44">
        <f t="shared" si="166"/>
        <v>1068.7</v>
      </c>
      <c r="AV74" s="133">
        <f>RCF!C$37</f>
        <v>14.25</v>
      </c>
      <c r="AW74" s="44">
        <f t="shared" si="167"/>
        <v>1089</v>
      </c>
      <c r="AX74" s="133">
        <f>RCF!C$39</f>
        <v>14.52</v>
      </c>
      <c r="AY74" s="44">
        <f t="shared" si="168"/>
        <v>1074.9000000000001</v>
      </c>
      <c r="AZ74" s="133">
        <f>RCF!C$41</f>
        <v>14.332000000000001</v>
      </c>
    </row>
    <row r="75" spans="1:52" x14ac:dyDescent="0.2">
      <c r="A75" s="60">
        <v>2802</v>
      </c>
      <c r="B75" s="47" t="s">
        <v>82</v>
      </c>
      <c r="C75" s="48">
        <v>25</v>
      </c>
      <c r="D75" s="44">
        <f t="shared" si="175"/>
        <v>1255.3</v>
      </c>
      <c r="E75" s="43">
        <f>RCF!C$43</f>
        <v>50.210999999999999</v>
      </c>
      <c r="F75" s="44">
        <f t="shared" si="153"/>
        <v>349.3</v>
      </c>
      <c r="G75" s="133">
        <f>RCF!C$5</f>
        <v>13.972</v>
      </c>
      <c r="H75" s="44">
        <f t="shared" si="154"/>
        <v>349.3</v>
      </c>
      <c r="I75" s="133">
        <f t="shared" si="155"/>
        <v>13.972</v>
      </c>
      <c r="J75" s="120">
        <f t="shared" si="170"/>
        <v>384.2</v>
      </c>
      <c r="K75" s="120">
        <f t="shared" si="170"/>
        <v>478.5</v>
      </c>
      <c r="L75" s="120">
        <f t="shared" si="170"/>
        <v>513.5</v>
      </c>
      <c r="M75" s="120">
        <f t="shared" si="170"/>
        <v>565.9</v>
      </c>
      <c r="N75" s="120">
        <f t="shared" si="170"/>
        <v>698.6</v>
      </c>
      <c r="O75" s="120">
        <f t="shared" si="170"/>
        <v>751</v>
      </c>
      <c r="P75" s="120">
        <f t="shared" si="170"/>
        <v>1047.9000000000001</v>
      </c>
      <c r="Q75" s="44">
        <f t="shared" si="156"/>
        <v>345</v>
      </c>
      <c r="R75" s="133">
        <f>RCF!C$7</f>
        <v>13.8</v>
      </c>
      <c r="S75" s="120">
        <f t="shared" si="157"/>
        <v>448.5</v>
      </c>
      <c r="T75" s="120">
        <f t="shared" si="157"/>
        <v>517.5</v>
      </c>
      <c r="U75" s="44">
        <f t="shared" si="158"/>
        <v>339.1</v>
      </c>
      <c r="V75" s="133">
        <f>RCF!C$9</f>
        <v>13.567</v>
      </c>
      <c r="W75" s="44">
        <f t="shared" si="159"/>
        <v>339.1</v>
      </c>
      <c r="X75" s="133">
        <f t="shared" si="160"/>
        <v>13.567</v>
      </c>
      <c r="Y75" s="120">
        <f t="shared" si="148"/>
        <v>373</v>
      </c>
      <c r="Z75" s="120">
        <f t="shared" si="176"/>
        <v>464.7</v>
      </c>
      <c r="AA75" s="120">
        <f t="shared" si="176"/>
        <v>549.5</v>
      </c>
      <c r="AB75" s="120">
        <f t="shared" si="176"/>
        <v>498.6</v>
      </c>
      <c r="AC75" s="120">
        <f t="shared" si="176"/>
        <v>736</v>
      </c>
      <c r="AD75" s="120">
        <f t="shared" si="176"/>
        <v>1017.5</v>
      </c>
      <c r="AE75" s="44">
        <f t="shared" si="161"/>
        <v>345.7</v>
      </c>
      <c r="AF75" s="133">
        <f>RCF!C$13</f>
        <v>13.83</v>
      </c>
      <c r="AG75" s="120">
        <f t="shared" si="173"/>
        <v>570.4</v>
      </c>
      <c r="AH75" s="120">
        <f t="shared" si="173"/>
        <v>726</v>
      </c>
      <c r="AI75" s="120">
        <f t="shared" si="173"/>
        <v>1037.0999999999999</v>
      </c>
      <c r="AJ75" s="44">
        <f t="shared" si="162"/>
        <v>346.2</v>
      </c>
      <c r="AK75" s="133">
        <f>RCF!C$25</f>
        <v>13.85</v>
      </c>
      <c r="AL75" s="44">
        <f t="shared" si="163"/>
        <v>348.9</v>
      </c>
      <c r="AM75" s="133">
        <f>RCF!C$59</f>
        <v>13.957000000000001</v>
      </c>
      <c r="AN75" s="44">
        <f t="shared" si="164"/>
        <v>362</v>
      </c>
      <c r="AO75" s="133">
        <f>RCF!C$33</f>
        <v>14.481</v>
      </c>
      <c r="AP75" s="120">
        <f t="shared" si="151"/>
        <v>543</v>
      </c>
      <c r="AQ75" s="44">
        <f t="shared" si="165"/>
        <v>363</v>
      </c>
      <c r="AR75" s="133">
        <f>RCF!C$35</f>
        <v>14.52</v>
      </c>
      <c r="AS75" s="120">
        <f t="shared" si="171"/>
        <v>471.9</v>
      </c>
      <c r="AT75" s="120">
        <f t="shared" si="171"/>
        <v>526.29999999999995</v>
      </c>
      <c r="AU75" s="44">
        <f t="shared" si="166"/>
        <v>356.2</v>
      </c>
      <c r="AV75" s="133">
        <f>RCF!C$37</f>
        <v>14.25</v>
      </c>
      <c r="AW75" s="44">
        <f t="shared" si="167"/>
        <v>363</v>
      </c>
      <c r="AX75" s="133">
        <f>RCF!C$39</f>
        <v>14.52</v>
      </c>
      <c r="AY75" s="44">
        <f t="shared" si="168"/>
        <v>358.3</v>
      </c>
      <c r="AZ75" s="133">
        <f>RCF!C$41</f>
        <v>14.332000000000001</v>
      </c>
    </row>
    <row r="76" spans="1:52" ht="25.5" x14ac:dyDescent="0.2">
      <c r="A76" s="60">
        <v>3610</v>
      </c>
      <c r="B76" s="61" t="s">
        <v>83</v>
      </c>
      <c r="C76" s="62">
        <v>110</v>
      </c>
      <c r="D76" s="44">
        <f t="shared" si="175"/>
        <v>1492.3</v>
      </c>
      <c r="E76" s="65">
        <f>AZ76</f>
        <v>13.566000000000001</v>
      </c>
      <c r="F76" s="44">
        <f t="shared" si="153"/>
        <v>1464.9</v>
      </c>
      <c r="G76" s="133">
        <f>RCF!F$5</f>
        <v>13.318</v>
      </c>
      <c r="H76" s="44">
        <f t="shared" si="154"/>
        <v>1465</v>
      </c>
      <c r="I76" s="133">
        <f t="shared" si="155"/>
        <v>13.318</v>
      </c>
      <c r="J76" s="120">
        <f t="shared" si="170"/>
        <v>1611.5</v>
      </c>
      <c r="K76" s="120">
        <f t="shared" si="170"/>
        <v>2007</v>
      </c>
      <c r="L76" s="120">
        <f t="shared" si="170"/>
        <v>2153.5</v>
      </c>
      <c r="M76" s="120">
        <f t="shared" si="170"/>
        <v>2373.3000000000002</v>
      </c>
      <c r="N76" s="120">
        <f t="shared" si="170"/>
        <v>2930</v>
      </c>
      <c r="O76" s="120">
        <f t="shared" si="170"/>
        <v>3149.7</v>
      </c>
      <c r="P76" s="120">
        <f t="shared" si="170"/>
        <v>4394.8999999999996</v>
      </c>
      <c r="Q76" s="44">
        <f t="shared" si="156"/>
        <v>1453.1</v>
      </c>
      <c r="R76" s="133">
        <f>RCF!F$7</f>
        <v>13.21</v>
      </c>
      <c r="S76" s="120">
        <f t="shared" si="157"/>
        <v>1889</v>
      </c>
      <c r="T76" s="120">
        <f t="shared" si="157"/>
        <v>2179.6</v>
      </c>
      <c r="U76" s="44">
        <f t="shared" si="158"/>
        <v>1422.6</v>
      </c>
      <c r="V76" s="133">
        <f>RCF!F$9</f>
        <v>12.933</v>
      </c>
      <c r="W76" s="44">
        <f t="shared" si="159"/>
        <v>1422.6</v>
      </c>
      <c r="X76" s="133">
        <f>V76</f>
        <v>12.933</v>
      </c>
      <c r="Y76" s="120">
        <f t="shared" si="148"/>
        <v>1564.8</v>
      </c>
      <c r="Z76" s="120">
        <f t="shared" si="176"/>
        <v>1949</v>
      </c>
      <c r="AA76" s="120">
        <f t="shared" si="176"/>
        <v>2304.6999999999998</v>
      </c>
      <c r="AB76" s="120">
        <f t="shared" si="176"/>
        <v>2091.3000000000002</v>
      </c>
      <c r="AC76" s="120">
        <f t="shared" si="176"/>
        <v>3087.1</v>
      </c>
      <c r="AD76" s="120">
        <f t="shared" si="176"/>
        <v>4267.8999999999996</v>
      </c>
      <c r="AE76" s="44">
        <f t="shared" si="161"/>
        <v>1453.1</v>
      </c>
      <c r="AF76" s="133">
        <f>RCF!F$13</f>
        <v>13.21</v>
      </c>
      <c r="AG76" s="120">
        <f t="shared" si="173"/>
        <v>2397.6</v>
      </c>
      <c r="AH76" s="120">
        <f t="shared" si="173"/>
        <v>3051.5</v>
      </c>
      <c r="AI76" s="120">
        <f t="shared" si="173"/>
        <v>4359.3</v>
      </c>
      <c r="AJ76" s="44">
        <f t="shared" si="162"/>
        <v>1453.1</v>
      </c>
      <c r="AK76" s="133">
        <f>RCF!F$31</f>
        <v>13.21</v>
      </c>
      <c r="AL76" s="44">
        <f t="shared" si="163"/>
        <v>1903.6</v>
      </c>
      <c r="AM76" s="133">
        <f>RCF!F$59</f>
        <v>17.306000000000001</v>
      </c>
      <c r="AN76" s="44">
        <f t="shared" si="164"/>
        <v>1518.4</v>
      </c>
      <c r="AO76" s="133">
        <f>RCF!F$33</f>
        <v>13.804</v>
      </c>
      <c r="AP76" s="120">
        <f t="shared" si="151"/>
        <v>2277.6</v>
      </c>
      <c r="AQ76" s="44">
        <f t="shared" si="165"/>
        <v>1530.1</v>
      </c>
      <c r="AR76" s="133">
        <f>RCF!F$35</f>
        <v>13.91</v>
      </c>
      <c r="AS76" s="120">
        <f t="shared" si="171"/>
        <v>1989.1</v>
      </c>
      <c r="AT76" s="120">
        <f t="shared" si="171"/>
        <v>2218.6</v>
      </c>
      <c r="AU76" s="44">
        <f t="shared" si="166"/>
        <v>1493.3</v>
      </c>
      <c r="AV76" s="133">
        <f>RCF!F$37</f>
        <v>13.576000000000001</v>
      </c>
      <c r="AW76" s="44">
        <f t="shared" si="167"/>
        <v>1522.8</v>
      </c>
      <c r="AX76" s="133">
        <f>RCF!F$39</f>
        <v>13.843999999999999</v>
      </c>
      <c r="AY76" s="44">
        <f t="shared" si="168"/>
        <v>1492.2</v>
      </c>
      <c r="AZ76" s="133">
        <f>RCF!F$41</f>
        <v>13.566000000000001</v>
      </c>
    </row>
    <row r="77" spans="1:52" x14ac:dyDescent="0.2">
      <c r="A77" s="63" t="s">
        <v>33</v>
      </c>
      <c r="B77" s="47" t="s">
        <v>84</v>
      </c>
      <c r="C77" s="48">
        <v>60</v>
      </c>
      <c r="D77" s="64">
        <f t="shared" si="175"/>
        <v>814</v>
      </c>
      <c r="E77" s="65">
        <f t="shared" ref="E77:E79" si="177">AZ77</f>
        <v>13.566000000000001</v>
      </c>
      <c r="F77" s="44">
        <f t="shared" si="153"/>
        <v>799</v>
      </c>
      <c r="G77" s="133">
        <f>RCF!F$5</f>
        <v>13.318</v>
      </c>
      <c r="H77" s="44">
        <f t="shared" ref="H77:H79" si="178">ROUND(I77*C77,1)</f>
        <v>799.1</v>
      </c>
      <c r="I77" s="133">
        <f t="shared" ref="I77:I79" si="179">G77</f>
        <v>13.318</v>
      </c>
      <c r="J77" s="120">
        <f t="shared" si="170"/>
        <v>879</v>
      </c>
      <c r="K77" s="120">
        <f t="shared" si="170"/>
        <v>1094.7</v>
      </c>
      <c r="L77" s="120">
        <f t="shared" si="170"/>
        <v>1174.5999999999999</v>
      </c>
      <c r="M77" s="120">
        <f t="shared" si="170"/>
        <v>1294.5</v>
      </c>
      <c r="N77" s="120">
        <f t="shared" si="170"/>
        <v>1598.2</v>
      </c>
      <c r="O77" s="120">
        <f t="shared" si="170"/>
        <v>1718</v>
      </c>
      <c r="P77" s="120">
        <f t="shared" si="170"/>
        <v>2397.1999999999998</v>
      </c>
      <c r="Q77" s="44">
        <f t="shared" si="156"/>
        <v>792.6</v>
      </c>
      <c r="R77" s="133">
        <f>RCF!F$7</f>
        <v>13.21</v>
      </c>
      <c r="S77" s="120">
        <f t="shared" si="157"/>
        <v>1030.3</v>
      </c>
      <c r="T77" s="120">
        <f t="shared" si="157"/>
        <v>1188.9000000000001</v>
      </c>
      <c r="U77" s="44">
        <f t="shared" si="158"/>
        <v>775.9</v>
      </c>
      <c r="V77" s="133">
        <f>RCF!F$9</f>
        <v>12.933</v>
      </c>
      <c r="W77" s="44">
        <f t="shared" si="159"/>
        <v>775.9</v>
      </c>
      <c r="X77" s="133">
        <f t="shared" ref="X77:X79" si="180">V77</f>
        <v>12.933</v>
      </c>
      <c r="Y77" s="120">
        <f t="shared" si="148"/>
        <v>853.4</v>
      </c>
      <c r="Z77" s="120">
        <f t="shared" si="176"/>
        <v>1063.0999999999999</v>
      </c>
      <c r="AA77" s="120">
        <f t="shared" si="176"/>
        <v>1257.0999999999999</v>
      </c>
      <c r="AB77" s="120">
        <f t="shared" si="176"/>
        <v>1140.7</v>
      </c>
      <c r="AC77" s="120">
        <f t="shared" si="176"/>
        <v>1683.9</v>
      </c>
      <c r="AD77" s="120">
        <f t="shared" si="176"/>
        <v>2327.9</v>
      </c>
      <c r="AE77" s="44">
        <f t="shared" si="161"/>
        <v>792.6</v>
      </c>
      <c r="AF77" s="133">
        <f>RCF!F$13</f>
        <v>13.21</v>
      </c>
      <c r="AG77" s="120">
        <f t="shared" si="173"/>
        <v>1307.8</v>
      </c>
      <c r="AH77" s="120">
        <f t="shared" si="173"/>
        <v>1664.5</v>
      </c>
      <c r="AI77" s="120">
        <f t="shared" si="173"/>
        <v>2377.8000000000002</v>
      </c>
      <c r="AJ77" s="44">
        <f t="shared" si="162"/>
        <v>792.6</v>
      </c>
      <c r="AK77" s="133">
        <f>RCF!F$31</f>
        <v>13.21</v>
      </c>
      <c r="AL77" s="44">
        <f t="shared" si="163"/>
        <v>1038.3</v>
      </c>
      <c r="AM77" s="133">
        <f>RCF!F$59</f>
        <v>17.306000000000001</v>
      </c>
      <c r="AN77" s="44">
        <f t="shared" si="164"/>
        <v>828.2</v>
      </c>
      <c r="AO77" s="133">
        <f>RCF!F$33</f>
        <v>13.804</v>
      </c>
      <c r="AP77" s="120">
        <f t="shared" si="151"/>
        <v>1242.3</v>
      </c>
      <c r="AQ77" s="44">
        <f t="shared" si="165"/>
        <v>834.6</v>
      </c>
      <c r="AR77" s="133">
        <f>RCF!F$35</f>
        <v>13.91</v>
      </c>
      <c r="AS77" s="120">
        <f t="shared" si="171"/>
        <v>1084.9000000000001</v>
      </c>
      <c r="AT77" s="120">
        <f t="shared" si="171"/>
        <v>1210.0999999999999</v>
      </c>
      <c r="AU77" s="44">
        <f t="shared" si="166"/>
        <v>814.5</v>
      </c>
      <c r="AV77" s="133">
        <f>RCF!F$37</f>
        <v>13.576000000000001</v>
      </c>
      <c r="AW77" s="44">
        <f t="shared" si="167"/>
        <v>830.6</v>
      </c>
      <c r="AX77" s="133">
        <f>RCF!F$39</f>
        <v>13.843999999999999</v>
      </c>
      <c r="AY77" s="44">
        <f t="shared" si="168"/>
        <v>813.9</v>
      </c>
      <c r="AZ77" s="133">
        <f>RCF!F$41</f>
        <v>13.566000000000001</v>
      </c>
    </row>
    <row r="78" spans="1:52" x14ac:dyDescent="0.2">
      <c r="A78" s="60">
        <v>3628</v>
      </c>
      <c r="B78" s="47" t="s">
        <v>85</v>
      </c>
      <c r="C78" s="48">
        <v>50</v>
      </c>
      <c r="D78" s="44">
        <f t="shared" si="175"/>
        <v>678.3</v>
      </c>
      <c r="E78" s="65">
        <f t="shared" si="177"/>
        <v>13.566000000000001</v>
      </c>
      <c r="F78" s="44">
        <f t="shared" si="153"/>
        <v>665.9</v>
      </c>
      <c r="G78" s="133">
        <f>RCF!F$5</f>
        <v>13.318</v>
      </c>
      <c r="H78" s="44">
        <f t="shared" si="178"/>
        <v>665.9</v>
      </c>
      <c r="I78" s="133">
        <f t="shared" si="179"/>
        <v>13.318</v>
      </c>
      <c r="J78" s="120">
        <f t="shared" ref="J78:P79" si="181">ROUND($C78*$I78*J$6,1)</f>
        <v>732.5</v>
      </c>
      <c r="K78" s="120">
        <f t="shared" si="181"/>
        <v>912.3</v>
      </c>
      <c r="L78" s="120">
        <f t="shared" si="181"/>
        <v>978.9</v>
      </c>
      <c r="M78" s="120">
        <f t="shared" si="181"/>
        <v>1078.8</v>
      </c>
      <c r="N78" s="120">
        <f t="shared" si="181"/>
        <v>1331.8</v>
      </c>
      <c r="O78" s="120">
        <f t="shared" si="181"/>
        <v>1431.7</v>
      </c>
      <c r="P78" s="120">
        <f t="shared" si="181"/>
        <v>1997.7</v>
      </c>
      <c r="Q78" s="44">
        <f t="shared" si="156"/>
        <v>660.5</v>
      </c>
      <c r="R78" s="133">
        <f>RCF!F$7</f>
        <v>13.21</v>
      </c>
      <c r="S78" s="120">
        <f t="shared" ref="S78:T79" si="182">ROUNDDOWN($Q78*S$6,1)</f>
        <v>858.6</v>
      </c>
      <c r="T78" s="120">
        <f t="shared" si="182"/>
        <v>990.7</v>
      </c>
      <c r="U78" s="44">
        <f t="shared" si="158"/>
        <v>646.6</v>
      </c>
      <c r="V78" s="133">
        <f>RCF!F$9</f>
        <v>12.933</v>
      </c>
      <c r="W78" s="44">
        <f t="shared" si="159"/>
        <v>646.6</v>
      </c>
      <c r="X78" s="133">
        <f t="shared" si="180"/>
        <v>12.933</v>
      </c>
      <c r="Y78" s="120">
        <f t="shared" si="148"/>
        <v>711.2</v>
      </c>
      <c r="Z78" s="120">
        <f t="shared" si="176"/>
        <v>885.9</v>
      </c>
      <c r="AA78" s="120">
        <f t="shared" si="176"/>
        <v>1047.5999999999999</v>
      </c>
      <c r="AB78" s="120">
        <f t="shared" si="176"/>
        <v>950.6</v>
      </c>
      <c r="AC78" s="120">
        <f t="shared" si="176"/>
        <v>1403.2</v>
      </c>
      <c r="AD78" s="120">
        <f t="shared" si="176"/>
        <v>1940</v>
      </c>
      <c r="AE78" s="44">
        <f t="shared" si="161"/>
        <v>660.5</v>
      </c>
      <c r="AF78" s="133">
        <f>RCF!F$13</f>
        <v>13.21</v>
      </c>
      <c r="AG78" s="120">
        <f t="shared" ref="AG78:AI79" si="183">ROUND($AE78*AG$6,1)</f>
        <v>1089.8</v>
      </c>
      <c r="AH78" s="120">
        <f t="shared" si="183"/>
        <v>1387.1</v>
      </c>
      <c r="AI78" s="120">
        <f t="shared" si="183"/>
        <v>1981.5</v>
      </c>
      <c r="AJ78" s="44">
        <f t="shared" si="162"/>
        <v>660.5</v>
      </c>
      <c r="AK78" s="133">
        <f>RCF!F$31</f>
        <v>13.21</v>
      </c>
      <c r="AL78" s="44">
        <f t="shared" si="163"/>
        <v>865.3</v>
      </c>
      <c r="AM78" s="133">
        <f>RCF!F$59</f>
        <v>17.306000000000001</v>
      </c>
      <c r="AN78" s="44">
        <f t="shared" si="164"/>
        <v>690.2</v>
      </c>
      <c r="AO78" s="133">
        <f>RCF!F$33</f>
        <v>13.804</v>
      </c>
      <c r="AP78" s="120">
        <f t="shared" si="151"/>
        <v>1035.3</v>
      </c>
      <c r="AQ78" s="44">
        <f t="shared" si="165"/>
        <v>695.5</v>
      </c>
      <c r="AR78" s="133">
        <f>RCF!F$35</f>
        <v>13.91</v>
      </c>
      <c r="AS78" s="120">
        <f t="shared" ref="AS78:AT79" si="184">ROUNDDOWN($AQ78*AS$6,1)</f>
        <v>904.1</v>
      </c>
      <c r="AT78" s="120">
        <f t="shared" si="184"/>
        <v>1008.4</v>
      </c>
      <c r="AU78" s="44">
        <f t="shared" si="166"/>
        <v>678.8</v>
      </c>
      <c r="AV78" s="133">
        <f>RCF!F$37</f>
        <v>13.576000000000001</v>
      </c>
      <c r="AW78" s="44">
        <f t="shared" si="167"/>
        <v>692.2</v>
      </c>
      <c r="AX78" s="133">
        <f>RCF!F$39</f>
        <v>13.843999999999999</v>
      </c>
      <c r="AY78" s="44">
        <f t="shared" si="168"/>
        <v>678.3</v>
      </c>
      <c r="AZ78" s="133">
        <f>RCF!F$41</f>
        <v>13.566000000000001</v>
      </c>
    </row>
    <row r="79" spans="1:52" ht="51" x14ac:dyDescent="0.2">
      <c r="A79" s="60">
        <v>3629</v>
      </c>
      <c r="B79" s="47" t="s">
        <v>86</v>
      </c>
      <c r="C79" s="48">
        <v>50</v>
      </c>
      <c r="D79" s="44">
        <f t="shared" si="175"/>
        <v>678.3</v>
      </c>
      <c r="E79" s="65">
        <f t="shared" si="177"/>
        <v>13.566000000000001</v>
      </c>
      <c r="F79" s="44">
        <f t="shared" si="153"/>
        <v>665.9</v>
      </c>
      <c r="G79" s="133">
        <f>RCF!F$5</f>
        <v>13.318</v>
      </c>
      <c r="H79" s="44">
        <f t="shared" si="178"/>
        <v>665.9</v>
      </c>
      <c r="I79" s="133">
        <f t="shared" si="179"/>
        <v>13.318</v>
      </c>
      <c r="J79" s="120">
        <f t="shared" si="181"/>
        <v>732.5</v>
      </c>
      <c r="K79" s="120">
        <f t="shared" si="181"/>
        <v>912.3</v>
      </c>
      <c r="L79" s="120">
        <f t="shared" si="181"/>
        <v>978.9</v>
      </c>
      <c r="M79" s="120">
        <f t="shared" si="181"/>
        <v>1078.8</v>
      </c>
      <c r="N79" s="120">
        <f t="shared" si="181"/>
        <v>1331.8</v>
      </c>
      <c r="O79" s="120">
        <f t="shared" si="181"/>
        <v>1431.7</v>
      </c>
      <c r="P79" s="120">
        <f t="shared" si="181"/>
        <v>1997.7</v>
      </c>
      <c r="Q79" s="44">
        <f t="shared" si="156"/>
        <v>660.5</v>
      </c>
      <c r="R79" s="133">
        <f>RCF!F$7</f>
        <v>13.21</v>
      </c>
      <c r="S79" s="120">
        <f t="shared" si="182"/>
        <v>858.6</v>
      </c>
      <c r="T79" s="120">
        <f t="shared" si="182"/>
        <v>990.7</v>
      </c>
      <c r="U79" s="44">
        <f t="shared" si="158"/>
        <v>646.6</v>
      </c>
      <c r="V79" s="133">
        <f>RCF!F$9</f>
        <v>12.933</v>
      </c>
      <c r="W79" s="44">
        <f t="shared" si="159"/>
        <v>646.6</v>
      </c>
      <c r="X79" s="133">
        <f t="shared" si="180"/>
        <v>12.933</v>
      </c>
      <c r="Y79" s="120">
        <f t="shared" si="148"/>
        <v>711.2</v>
      </c>
      <c r="Z79" s="120">
        <f t="shared" si="176"/>
        <v>885.9</v>
      </c>
      <c r="AA79" s="120">
        <f t="shared" si="176"/>
        <v>1047.5999999999999</v>
      </c>
      <c r="AB79" s="120">
        <f t="shared" si="176"/>
        <v>950.6</v>
      </c>
      <c r="AC79" s="120">
        <f t="shared" si="176"/>
        <v>1403.2</v>
      </c>
      <c r="AD79" s="120">
        <f t="shared" si="176"/>
        <v>1940</v>
      </c>
      <c r="AE79" s="44">
        <f t="shared" si="161"/>
        <v>660.5</v>
      </c>
      <c r="AF79" s="133">
        <f>RCF!F$13</f>
        <v>13.21</v>
      </c>
      <c r="AG79" s="120">
        <f t="shared" si="183"/>
        <v>1089.8</v>
      </c>
      <c r="AH79" s="120">
        <f t="shared" si="183"/>
        <v>1387.1</v>
      </c>
      <c r="AI79" s="120">
        <f t="shared" si="183"/>
        <v>1981.5</v>
      </c>
      <c r="AJ79" s="44">
        <f t="shared" si="162"/>
        <v>660.5</v>
      </c>
      <c r="AK79" s="133">
        <f>RCF!F$31</f>
        <v>13.21</v>
      </c>
      <c r="AL79" s="44">
        <f t="shared" si="163"/>
        <v>865.3</v>
      </c>
      <c r="AM79" s="133">
        <f>RCF!F$59</f>
        <v>17.306000000000001</v>
      </c>
      <c r="AN79" s="44">
        <f t="shared" si="164"/>
        <v>690.2</v>
      </c>
      <c r="AO79" s="133">
        <f>RCF!F$33</f>
        <v>13.804</v>
      </c>
      <c r="AP79" s="120">
        <f t="shared" si="151"/>
        <v>1035.3</v>
      </c>
      <c r="AQ79" s="44">
        <f t="shared" si="165"/>
        <v>695.5</v>
      </c>
      <c r="AR79" s="133">
        <f>RCF!F$35</f>
        <v>13.91</v>
      </c>
      <c r="AS79" s="120">
        <f t="shared" si="184"/>
        <v>904.1</v>
      </c>
      <c r="AT79" s="120">
        <f t="shared" si="184"/>
        <v>1008.4</v>
      </c>
      <c r="AU79" s="44">
        <f t="shared" si="166"/>
        <v>678.8</v>
      </c>
      <c r="AV79" s="133">
        <f>RCF!F$37</f>
        <v>13.576000000000001</v>
      </c>
      <c r="AW79" s="44">
        <f t="shared" si="167"/>
        <v>692.2</v>
      </c>
      <c r="AX79" s="133">
        <f>RCF!F$39</f>
        <v>13.843999999999999</v>
      </c>
      <c r="AY79" s="44">
        <f t="shared" si="168"/>
        <v>678.3</v>
      </c>
      <c r="AZ79" s="133">
        <f>RCF!F$41</f>
        <v>13.566000000000001</v>
      </c>
    </row>
    <row r="80" spans="1:52" x14ac:dyDescent="0.2">
      <c r="A80" s="66"/>
      <c r="B80" s="67"/>
      <c r="C80" s="68"/>
      <c r="D80" s="69"/>
      <c r="E80" s="70"/>
      <c r="F80" s="69"/>
      <c r="G80" s="70"/>
      <c r="H80" s="69"/>
      <c r="I80" s="70"/>
      <c r="J80" s="127"/>
      <c r="K80" s="127"/>
      <c r="L80" s="127"/>
      <c r="M80" s="127"/>
      <c r="N80" s="127"/>
      <c r="O80" s="127"/>
      <c r="P80" s="127"/>
      <c r="Q80" s="71"/>
      <c r="R80" s="72"/>
      <c r="S80" s="127"/>
      <c r="T80" s="127"/>
      <c r="U80" s="71"/>
      <c r="V80" s="72"/>
      <c r="W80" s="71"/>
      <c r="X80" s="72"/>
      <c r="Y80" s="128"/>
      <c r="Z80" s="128"/>
      <c r="AA80" s="128"/>
      <c r="AB80" s="128"/>
      <c r="AC80" s="128"/>
      <c r="AD80" s="128"/>
      <c r="AE80" s="69"/>
      <c r="AF80" s="69"/>
      <c r="AG80" s="129"/>
      <c r="AH80" s="129"/>
      <c r="AI80" s="129"/>
      <c r="AJ80" s="69"/>
      <c r="AK80" s="70"/>
      <c r="AL80" s="69"/>
      <c r="AM80" s="70"/>
      <c r="AN80" s="69"/>
      <c r="AO80" s="69"/>
      <c r="AP80" s="129"/>
      <c r="AQ80" s="69"/>
      <c r="AR80" s="69"/>
      <c r="AS80" s="129"/>
      <c r="AT80" s="129"/>
      <c r="AU80" s="69"/>
      <c r="AV80" s="69"/>
      <c r="AW80" s="69"/>
      <c r="AX80" s="69"/>
      <c r="AY80" s="73"/>
      <c r="AZ80" s="72"/>
    </row>
    <row r="81" spans="1:62" x14ac:dyDescent="0.2">
      <c r="A81" s="23"/>
      <c r="B81" s="24" t="s">
        <v>138</v>
      </c>
      <c r="C81" s="25"/>
      <c r="D81" s="26"/>
      <c r="E81" s="27"/>
      <c r="F81" s="26"/>
      <c r="G81" s="27"/>
      <c r="H81" s="26"/>
      <c r="I81" s="27"/>
      <c r="J81" s="27"/>
      <c r="K81" s="27"/>
      <c r="L81" s="27"/>
      <c r="M81" s="27"/>
      <c r="N81" s="27"/>
      <c r="O81" s="27"/>
      <c r="P81" s="27"/>
      <c r="Q81" s="26"/>
      <c r="R81" s="27"/>
      <c r="S81" s="27"/>
      <c r="T81" s="27"/>
      <c r="U81" s="28"/>
      <c r="V81" s="27"/>
      <c r="W81" s="28"/>
      <c r="X81" s="27"/>
      <c r="Y81" s="30"/>
      <c r="Z81" s="29"/>
      <c r="AA81" s="30"/>
      <c r="AB81" s="30"/>
      <c r="AC81" s="30"/>
      <c r="AD81" s="30"/>
      <c r="AE81" s="28"/>
      <c r="AF81" s="27"/>
      <c r="AG81" s="26"/>
      <c r="AH81" s="26"/>
      <c r="AI81" s="31"/>
      <c r="AJ81" s="26"/>
      <c r="AK81" s="26"/>
      <c r="AL81" s="26"/>
      <c r="AM81" s="26"/>
      <c r="AN81" s="28"/>
      <c r="AO81" s="27"/>
      <c r="AP81" s="26"/>
      <c r="AQ81" s="28"/>
      <c r="AR81" s="27"/>
      <c r="AS81" s="26"/>
      <c r="AT81" s="26"/>
      <c r="AU81" s="26"/>
      <c r="AV81" s="27"/>
      <c r="AW81" s="26"/>
      <c r="AX81" s="27"/>
      <c r="AY81" s="27"/>
      <c r="AZ81" s="140"/>
    </row>
    <row r="82" spans="1:62" x14ac:dyDescent="0.2">
      <c r="A82" s="54"/>
      <c r="B82" s="141"/>
      <c r="C82" s="142"/>
      <c r="D82" s="57"/>
      <c r="E82" s="58"/>
      <c r="F82" s="57"/>
      <c r="G82" s="58"/>
      <c r="H82" s="57"/>
      <c r="I82" s="58"/>
      <c r="J82" s="124"/>
      <c r="K82" s="124"/>
      <c r="L82" s="124"/>
      <c r="M82" s="124"/>
      <c r="N82" s="124"/>
      <c r="O82" s="124"/>
      <c r="P82" s="124"/>
      <c r="Q82" s="57"/>
      <c r="R82" s="58"/>
      <c r="S82" s="124"/>
      <c r="T82" s="124"/>
      <c r="U82" s="57"/>
      <c r="V82" s="58"/>
      <c r="W82" s="57"/>
      <c r="X82" s="58"/>
      <c r="Y82" s="143"/>
      <c r="Z82" s="143"/>
      <c r="AA82" s="143"/>
      <c r="AB82" s="143"/>
      <c r="AC82" s="143"/>
      <c r="AD82" s="143"/>
      <c r="AE82" s="144"/>
      <c r="AF82" s="58"/>
      <c r="AG82" s="124"/>
      <c r="AH82" s="124"/>
      <c r="AI82" s="124"/>
      <c r="AJ82" s="59"/>
      <c r="AK82" s="58"/>
      <c r="AL82" s="57"/>
      <c r="AM82" s="58"/>
      <c r="AN82" s="144"/>
      <c r="AO82" s="58"/>
      <c r="AP82" s="124"/>
      <c r="AQ82" s="57"/>
      <c r="AR82" s="58"/>
      <c r="AS82" s="124"/>
      <c r="AT82" s="124"/>
      <c r="AU82" s="57"/>
      <c r="AV82" s="58"/>
      <c r="AW82" s="57"/>
      <c r="AX82" s="58"/>
      <c r="AY82" s="57"/>
      <c r="AZ82" s="58"/>
    </row>
    <row r="83" spans="1:62" x14ac:dyDescent="0.2">
      <c r="A83" s="60">
        <v>2172</v>
      </c>
      <c r="B83" s="145" t="s">
        <v>139</v>
      </c>
      <c r="C83" s="44">
        <v>123.1</v>
      </c>
      <c r="D83" s="146">
        <f t="shared" ref="D83" si="185">ROUND(E83*C83,1)</f>
        <v>6181</v>
      </c>
      <c r="E83" s="203">
        <f>RCF!C$43</f>
        <v>50.210999999999999</v>
      </c>
      <c r="F83" s="146">
        <f t="shared" ref="F83:F85" si="186">ROUNDDOWN($C83*G83,1)</f>
        <v>1719.9</v>
      </c>
      <c r="G83" s="147">
        <f>RCF!C$5</f>
        <v>13.972</v>
      </c>
      <c r="H83" s="146">
        <f t="shared" ref="H83" si="187">ROUND(I83*C83,1)</f>
        <v>1720</v>
      </c>
      <c r="I83" s="147">
        <f t="shared" ref="I83" si="188">G83</f>
        <v>13.972</v>
      </c>
      <c r="J83" s="148">
        <f t="shared" ref="J83:P85" si="189">ROUND($C83*$I83*J$6,1)</f>
        <v>1891.9</v>
      </c>
      <c r="K83" s="148"/>
      <c r="L83" s="148"/>
      <c r="M83" s="148">
        <f t="shared" si="189"/>
        <v>2786.3</v>
      </c>
      <c r="N83" s="148">
        <f t="shared" si="189"/>
        <v>3439.9</v>
      </c>
      <c r="O83" s="148">
        <f t="shared" si="189"/>
        <v>3697.9</v>
      </c>
      <c r="P83" s="148">
        <f t="shared" si="189"/>
        <v>5159.8999999999996</v>
      </c>
      <c r="Q83" s="146">
        <f t="shared" ref="Q83:Q85" si="190">ROUNDDOWN($C83*R83,1)</f>
        <v>1698.7</v>
      </c>
      <c r="R83" s="147">
        <f>RCF!C$7</f>
        <v>13.8</v>
      </c>
      <c r="S83" s="148">
        <f t="shared" ref="S83:T85" si="191">ROUNDDOWN($Q83*S$6,1)</f>
        <v>2208.3000000000002</v>
      </c>
      <c r="T83" s="148">
        <f t="shared" si="191"/>
        <v>2548</v>
      </c>
      <c r="U83" s="146">
        <f t="shared" ref="U83:U85" si="192">ROUNDDOWN($C83*V83,1)</f>
        <v>1670</v>
      </c>
      <c r="V83" s="147">
        <f>RCF!C$9</f>
        <v>13.567</v>
      </c>
      <c r="W83" s="146">
        <f t="shared" ref="W83:W85" si="193">ROUNDDOWN($C83*X83,1)</f>
        <v>1670</v>
      </c>
      <c r="X83" s="147">
        <f t="shared" ref="X83" si="194">V83</f>
        <v>13.567</v>
      </c>
      <c r="Y83" s="148">
        <f t="shared" ref="Y83:Y85" si="195">ROUNDDOWN($W83*Y$6,1)</f>
        <v>1837</v>
      </c>
      <c r="Z83" s="148">
        <f t="shared" ref="Z83:AD85" si="196">ROUND($C83*$X83*Z$6,1)</f>
        <v>2288</v>
      </c>
      <c r="AA83" s="148">
        <f t="shared" si="196"/>
        <v>2705.6</v>
      </c>
      <c r="AB83" s="148">
        <f t="shared" si="196"/>
        <v>2455</v>
      </c>
      <c r="AC83" s="148">
        <f t="shared" si="196"/>
        <v>3624.1</v>
      </c>
      <c r="AD83" s="148">
        <f t="shared" si="196"/>
        <v>5010.3</v>
      </c>
      <c r="AE83" s="146">
        <f t="shared" ref="AE83:AE85" si="197">ROUNDDOWN($C83*AF83,1)</f>
        <v>1702.4</v>
      </c>
      <c r="AF83" s="147">
        <f>RCF!C$13</f>
        <v>13.83</v>
      </c>
      <c r="AG83" s="148">
        <f t="shared" ref="AG83:AI85" si="198">ROUND($AE83*AG$6,1)</f>
        <v>2809</v>
      </c>
      <c r="AH83" s="148">
        <f t="shared" si="198"/>
        <v>3575</v>
      </c>
      <c r="AI83" s="148">
        <f t="shared" si="198"/>
        <v>5107.2</v>
      </c>
      <c r="AJ83" s="146">
        <f t="shared" ref="AJ83:AJ85" si="199">ROUNDDOWN($C83*AK83,1)</f>
        <v>1704.9</v>
      </c>
      <c r="AK83" s="147">
        <f>RCF!C$25</f>
        <v>13.85</v>
      </c>
      <c r="AL83" s="146">
        <f t="shared" ref="AL83:AL85" si="200">ROUNDDOWN($C83*AM83,1)</f>
        <v>1718.1</v>
      </c>
      <c r="AM83" s="147">
        <f>RCF!C$59</f>
        <v>13.957000000000001</v>
      </c>
      <c r="AN83" s="146">
        <f t="shared" ref="AN83:AN85" si="201">ROUNDDOWN($C83*AO83,1)</f>
        <v>1782.6</v>
      </c>
      <c r="AO83" s="147">
        <f>RCF!C$33</f>
        <v>14.481</v>
      </c>
      <c r="AP83" s="148">
        <f t="shared" ref="AP83:AP85" si="202">ROUNDDOWN($AN83*AP$6,1)</f>
        <v>2673.9</v>
      </c>
      <c r="AQ83" s="146">
        <f t="shared" ref="AQ83:AQ85" si="203">ROUNDDOWN($C83*AR83,1)</f>
        <v>1787.4</v>
      </c>
      <c r="AR83" s="147">
        <f>RCF!C$35</f>
        <v>14.52</v>
      </c>
      <c r="AS83" s="148">
        <f t="shared" ref="AS83:AT85" si="204">ROUNDDOWN($AQ83*AS$6,1)</f>
        <v>2323.6</v>
      </c>
      <c r="AT83" s="148">
        <f t="shared" si="204"/>
        <v>2591.6999999999998</v>
      </c>
      <c r="AU83" s="146">
        <f t="shared" ref="AU83:AU85" si="205">ROUNDDOWN($C83*AV83,1)</f>
        <v>1754.1</v>
      </c>
      <c r="AV83" s="147">
        <f>RCF!C$37</f>
        <v>14.25</v>
      </c>
      <c r="AW83" s="146">
        <f t="shared" ref="AW83:AW85" si="206">ROUNDDOWN($C83*AX83,1)</f>
        <v>1787.4</v>
      </c>
      <c r="AX83" s="147">
        <f>RCF!C$39</f>
        <v>14.52</v>
      </c>
      <c r="AY83" s="146">
        <f t="shared" ref="AY83:AY85" si="207">ROUNDDOWN($C83*AZ83,1)</f>
        <v>1764.2</v>
      </c>
      <c r="AZ83" s="147">
        <f>RCF!C$41</f>
        <v>14.332000000000001</v>
      </c>
      <c r="BA83" s="204"/>
      <c r="BB83" s="204"/>
      <c r="BC83" s="204"/>
      <c r="BD83" s="204"/>
      <c r="BE83" s="204"/>
      <c r="BF83" s="204"/>
      <c r="BG83" s="204"/>
      <c r="BH83" s="204"/>
      <c r="BI83" s="204"/>
      <c r="BJ83" s="204"/>
    </row>
    <row r="84" spans="1:62" x14ac:dyDescent="0.2">
      <c r="A84" s="60">
        <v>2228</v>
      </c>
      <c r="B84" s="145" t="s">
        <v>140</v>
      </c>
      <c r="C84" s="44">
        <v>104.9</v>
      </c>
      <c r="D84" s="146">
        <f t="shared" ref="D84:D85" si="208">ROUND(E84*C84,1)</f>
        <v>5267.1</v>
      </c>
      <c r="E84" s="203">
        <f>RCF!C$43</f>
        <v>50.210999999999999</v>
      </c>
      <c r="F84" s="146">
        <f t="shared" si="186"/>
        <v>1465.6</v>
      </c>
      <c r="G84" s="147">
        <f>RCF!C$5</f>
        <v>13.972</v>
      </c>
      <c r="H84" s="146">
        <f t="shared" ref="H84:H85" si="209">ROUND(I84*C84,1)</f>
        <v>1465.7</v>
      </c>
      <c r="I84" s="147">
        <f t="shared" ref="I84:I85" si="210">G84</f>
        <v>13.972</v>
      </c>
      <c r="J84" s="148">
        <f t="shared" si="189"/>
        <v>1612.2</v>
      </c>
      <c r="K84" s="148"/>
      <c r="L84" s="148"/>
      <c r="M84" s="148">
        <f t="shared" si="189"/>
        <v>2374.4</v>
      </c>
      <c r="N84" s="148">
        <f t="shared" si="189"/>
        <v>2931.3</v>
      </c>
      <c r="O84" s="148">
        <f t="shared" si="189"/>
        <v>3151.2</v>
      </c>
      <c r="P84" s="148">
        <f t="shared" si="189"/>
        <v>4397</v>
      </c>
      <c r="Q84" s="146">
        <f t="shared" si="190"/>
        <v>1447.6</v>
      </c>
      <c r="R84" s="147">
        <f>RCF!C$7</f>
        <v>13.8</v>
      </c>
      <c r="S84" s="148">
        <f t="shared" si="191"/>
        <v>1881.8</v>
      </c>
      <c r="T84" s="148">
        <f t="shared" si="191"/>
        <v>2171.4</v>
      </c>
      <c r="U84" s="146">
        <f t="shared" si="192"/>
        <v>1423.1</v>
      </c>
      <c r="V84" s="147">
        <f>RCF!C$9</f>
        <v>13.567</v>
      </c>
      <c r="W84" s="146">
        <f t="shared" si="193"/>
        <v>1423.1</v>
      </c>
      <c r="X84" s="147">
        <f t="shared" ref="X84:X85" si="211">V84</f>
        <v>13.567</v>
      </c>
      <c r="Y84" s="148">
        <f t="shared" si="195"/>
        <v>1565.4</v>
      </c>
      <c r="Z84" s="148">
        <f t="shared" si="196"/>
        <v>1949.8</v>
      </c>
      <c r="AA84" s="148">
        <f t="shared" si="196"/>
        <v>2305.5</v>
      </c>
      <c r="AB84" s="148">
        <f t="shared" si="196"/>
        <v>2092.1</v>
      </c>
      <c r="AC84" s="148">
        <f t="shared" si="196"/>
        <v>3088.3</v>
      </c>
      <c r="AD84" s="148">
        <f t="shared" si="196"/>
        <v>4269.5</v>
      </c>
      <c r="AE84" s="146">
        <f t="shared" si="197"/>
        <v>1450.7</v>
      </c>
      <c r="AF84" s="147">
        <f>RCF!C$13</f>
        <v>13.83</v>
      </c>
      <c r="AG84" s="148">
        <f t="shared" si="198"/>
        <v>2393.6999999999998</v>
      </c>
      <c r="AH84" s="148">
        <f t="shared" si="198"/>
        <v>3046.5</v>
      </c>
      <c r="AI84" s="148">
        <f t="shared" si="198"/>
        <v>4352.1000000000004</v>
      </c>
      <c r="AJ84" s="146">
        <f t="shared" si="199"/>
        <v>1452.8</v>
      </c>
      <c r="AK84" s="147">
        <f>RCF!C$25</f>
        <v>13.85</v>
      </c>
      <c r="AL84" s="146">
        <f t="shared" si="200"/>
        <v>1464</v>
      </c>
      <c r="AM84" s="147">
        <f>RCF!C$59</f>
        <v>13.957000000000001</v>
      </c>
      <c r="AN84" s="146">
        <f t="shared" si="201"/>
        <v>1519</v>
      </c>
      <c r="AO84" s="147">
        <f>RCF!C$33</f>
        <v>14.481</v>
      </c>
      <c r="AP84" s="148">
        <f t="shared" si="202"/>
        <v>2278.5</v>
      </c>
      <c r="AQ84" s="146">
        <f t="shared" si="203"/>
        <v>1523.1</v>
      </c>
      <c r="AR84" s="147">
        <f>RCF!C$35</f>
        <v>14.52</v>
      </c>
      <c r="AS84" s="148">
        <f t="shared" si="204"/>
        <v>1980</v>
      </c>
      <c r="AT84" s="148">
        <f t="shared" si="204"/>
        <v>2208.4</v>
      </c>
      <c r="AU84" s="146">
        <f t="shared" si="205"/>
        <v>1494.8</v>
      </c>
      <c r="AV84" s="147">
        <f>RCF!C$37</f>
        <v>14.25</v>
      </c>
      <c r="AW84" s="146">
        <f t="shared" si="206"/>
        <v>1523.1</v>
      </c>
      <c r="AX84" s="147">
        <f>RCF!C$39</f>
        <v>14.52</v>
      </c>
      <c r="AY84" s="146">
        <f t="shared" si="207"/>
        <v>1503.4</v>
      </c>
      <c r="AZ84" s="147">
        <f>RCF!C$41</f>
        <v>14.332000000000001</v>
      </c>
      <c r="BA84" s="204"/>
      <c r="BB84" s="204"/>
      <c r="BC84" s="204"/>
      <c r="BD84" s="204"/>
      <c r="BE84" s="204"/>
      <c r="BF84" s="204"/>
      <c r="BG84" s="204"/>
      <c r="BH84" s="204"/>
      <c r="BI84" s="204"/>
      <c r="BJ84" s="204"/>
    </row>
    <row r="85" spans="1:62" s="149" customFormat="1" ht="14.25" customHeight="1" x14ac:dyDescent="0.2">
      <c r="A85" s="60">
        <v>2236</v>
      </c>
      <c r="B85" s="145" t="s">
        <v>141</v>
      </c>
      <c r="C85" s="44">
        <v>29.1</v>
      </c>
      <c r="D85" s="146">
        <f t="shared" si="208"/>
        <v>1461.1</v>
      </c>
      <c r="E85" s="203">
        <f>RCF!C$43</f>
        <v>50.210999999999999</v>
      </c>
      <c r="F85" s="146">
        <f t="shared" si="186"/>
        <v>406.5</v>
      </c>
      <c r="G85" s="147">
        <f>RCF!C$5</f>
        <v>13.972</v>
      </c>
      <c r="H85" s="146">
        <f t="shared" si="209"/>
        <v>406.6</v>
      </c>
      <c r="I85" s="147">
        <f t="shared" si="210"/>
        <v>13.972</v>
      </c>
      <c r="J85" s="148">
        <f t="shared" si="189"/>
        <v>447.2</v>
      </c>
      <c r="K85" s="148"/>
      <c r="L85" s="148"/>
      <c r="M85" s="148">
        <f t="shared" si="189"/>
        <v>658.7</v>
      </c>
      <c r="N85" s="148">
        <f t="shared" si="189"/>
        <v>813.2</v>
      </c>
      <c r="O85" s="148">
        <f t="shared" si="189"/>
        <v>874.2</v>
      </c>
      <c r="P85" s="148">
        <f t="shared" si="189"/>
        <v>1219.8</v>
      </c>
      <c r="Q85" s="146">
        <f t="shared" si="190"/>
        <v>401.5</v>
      </c>
      <c r="R85" s="147">
        <f>RCF!C$7</f>
        <v>13.8</v>
      </c>
      <c r="S85" s="148">
        <f t="shared" si="191"/>
        <v>521.9</v>
      </c>
      <c r="T85" s="148">
        <f t="shared" si="191"/>
        <v>602.20000000000005</v>
      </c>
      <c r="U85" s="146">
        <f t="shared" si="192"/>
        <v>394.7</v>
      </c>
      <c r="V85" s="147">
        <f>RCF!C$9</f>
        <v>13.567</v>
      </c>
      <c r="W85" s="146">
        <f t="shared" si="193"/>
        <v>394.7</v>
      </c>
      <c r="X85" s="147">
        <f t="shared" si="211"/>
        <v>13.567</v>
      </c>
      <c r="Y85" s="148">
        <f t="shared" si="195"/>
        <v>434.1</v>
      </c>
      <c r="Z85" s="148">
        <f t="shared" si="196"/>
        <v>540.9</v>
      </c>
      <c r="AA85" s="148">
        <f t="shared" si="196"/>
        <v>639.6</v>
      </c>
      <c r="AB85" s="148">
        <f t="shared" si="196"/>
        <v>580.4</v>
      </c>
      <c r="AC85" s="148">
        <f t="shared" si="196"/>
        <v>856.7</v>
      </c>
      <c r="AD85" s="148">
        <f t="shared" si="196"/>
        <v>1184.4000000000001</v>
      </c>
      <c r="AE85" s="146">
        <f t="shared" si="197"/>
        <v>402.4</v>
      </c>
      <c r="AF85" s="147">
        <f>RCF!C$13</f>
        <v>13.83</v>
      </c>
      <c r="AG85" s="148">
        <f t="shared" si="198"/>
        <v>664</v>
      </c>
      <c r="AH85" s="148">
        <f t="shared" si="198"/>
        <v>845</v>
      </c>
      <c r="AI85" s="148">
        <f t="shared" si="198"/>
        <v>1207.2</v>
      </c>
      <c r="AJ85" s="146">
        <f t="shared" si="199"/>
        <v>403</v>
      </c>
      <c r="AK85" s="147">
        <f>RCF!C$25</f>
        <v>13.85</v>
      </c>
      <c r="AL85" s="146">
        <f t="shared" si="200"/>
        <v>406.1</v>
      </c>
      <c r="AM85" s="147">
        <f>RCF!C$59</f>
        <v>13.957000000000001</v>
      </c>
      <c r="AN85" s="146">
        <f t="shared" si="201"/>
        <v>421.3</v>
      </c>
      <c r="AO85" s="147">
        <f>RCF!C$33</f>
        <v>14.481</v>
      </c>
      <c r="AP85" s="148">
        <f t="shared" si="202"/>
        <v>631.9</v>
      </c>
      <c r="AQ85" s="146">
        <f t="shared" si="203"/>
        <v>422.5</v>
      </c>
      <c r="AR85" s="147">
        <f>RCF!C$35</f>
        <v>14.52</v>
      </c>
      <c r="AS85" s="148">
        <f t="shared" si="204"/>
        <v>549.20000000000005</v>
      </c>
      <c r="AT85" s="148">
        <f t="shared" si="204"/>
        <v>612.6</v>
      </c>
      <c r="AU85" s="146">
        <f t="shared" si="205"/>
        <v>414.6</v>
      </c>
      <c r="AV85" s="147">
        <f>RCF!C$37</f>
        <v>14.25</v>
      </c>
      <c r="AW85" s="146">
        <f t="shared" si="206"/>
        <v>422.5</v>
      </c>
      <c r="AX85" s="147">
        <f>RCF!C$39</f>
        <v>14.52</v>
      </c>
      <c r="AY85" s="146">
        <f t="shared" si="207"/>
        <v>417</v>
      </c>
      <c r="AZ85" s="147">
        <f>RCF!C$41</f>
        <v>14.332000000000001</v>
      </c>
      <c r="BA85" s="204"/>
      <c r="BB85" s="204"/>
      <c r="BC85" s="204"/>
      <c r="BD85" s="204"/>
      <c r="BE85" s="204"/>
      <c r="BF85" s="204"/>
      <c r="BG85" s="204"/>
      <c r="BH85" s="204"/>
      <c r="BI85" s="204"/>
      <c r="BJ85" s="204"/>
    </row>
    <row r="86" spans="1:62" s="149" customFormat="1" x14ac:dyDescent="0.2">
      <c r="A86" s="150"/>
      <c r="B86" s="151"/>
      <c r="C86" s="71"/>
      <c r="D86" s="71"/>
      <c r="E86" s="152"/>
      <c r="F86" s="153"/>
      <c r="G86" s="152"/>
      <c r="H86" s="154"/>
      <c r="I86" s="155"/>
      <c r="J86" s="156"/>
      <c r="K86" s="156"/>
      <c r="L86" s="156"/>
      <c r="M86" s="156"/>
      <c r="N86" s="156"/>
      <c r="O86" s="156"/>
      <c r="P86" s="156"/>
      <c r="Q86" s="154"/>
      <c r="R86" s="155"/>
      <c r="S86" s="156"/>
      <c r="T86" s="156"/>
      <c r="U86" s="154"/>
      <c r="V86" s="155"/>
      <c r="W86" s="154"/>
      <c r="X86" s="155"/>
      <c r="Y86" s="156"/>
      <c r="Z86" s="156"/>
      <c r="AA86" s="156"/>
      <c r="AB86" s="156"/>
      <c r="AC86" s="156"/>
      <c r="AD86" s="156"/>
      <c r="AE86" s="154"/>
      <c r="AF86" s="155"/>
      <c r="AG86" s="156"/>
      <c r="AH86" s="156"/>
      <c r="AI86" s="156"/>
      <c r="AJ86" s="154"/>
      <c r="AK86" s="155"/>
      <c r="AL86" s="154"/>
      <c r="AM86" s="155"/>
      <c r="AN86" s="154"/>
      <c r="AO86" s="155"/>
      <c r="AP86" s="156"/>
      <c r="AQ86" s="154"/>
      <c r="AR86" s="155"/>
      <c r="AS86" s="156"/>
      <c r="AT86" s="156"/>
      <c r="AU86" s="71"/>
      <c r="AV86" s="72"/>
      <c r="AW86" s="154"/>
      <c r="AX86" s="155"/>
      <c r="AY86" s="154"/>
      <c r="AZ86" s="155"/>
    </row>
    <row r="87" spans="1:62" x14ac:dyDescent="0.2">
      <c r="A87" s="157" t="s">
        <v>87</v>
      </c>
      <c r="B87" s="74"/>
      <c r="C87" s="75"/>
      <c r="D87" s="76"/>
      <c r="E87" s="77"/>
      <c r="F87" s="76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6"/>
      <c r="V87" s="77"/>
      <c r="W87" s="76"/>
      <c r="X87" s="77"/>
      <c r="Y87" s="74"/>
      <c r="Z87" s="74"/>
      <c r="AA87" s="74"/>
      <c r="AB87" s="74"/>
      <c r="AC87" s="74"/>
      <c r="AD87" s="74"/>
      <c r="AE87" s="76"/>
      <c r="AF87" s="77"/>
      <c r="AG87" s="77"/>
      <c r="AH87" s="77"/>
      <c r="AI87" s="77"/>
      <c r="AJ87" s="78"/>
      <c r="AK87" s="77"/>
      <c r="AL87" s="78"/>
      <c r="AM87" s="77"/>
      <c r="AN87" s="78"/>
      <c r="AO87" s="77"/>
      <c r="AP87" s="77"/>
      <c r="AQ87" s="76"/>
      <c r="AR87" s="77"/>
      <c r="AS87" s="77"/>
      <c r="AT87" s="77"/>
      <c r="AU87" s="76"/>
      <c r="AV87" s="77"/>
      <c r="AW87" s="76"/>
      <c r="AX87" s="77"/>
      <c r="AY87" s="77"/>
      <c r="AZ87" s="79"/>
    </row>
    <row r="88" spans="1:62" x14ac:dyDescent="0.2">
      <c r="A88" s="158" t="s">
        <v>142</v>
      </c>
      <c r="B88" s="80"/>
      <c r="C88" s="80"/>
      <c r="D88" s="81"/>
      <c r="E88" s="82"/>
      <c r="F88" s="81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1"/>
      <c r="V88" s="82"/>
      <c r="W88" s="81"/>
      <c r="X88" s="82"/>
      <c r="Y88" s="80"/>
      <c r="Z88" s="80"/>
      <c r="AA88" s="80"/>
      <c r="AB88" s="80"/>
      <c r="AC88" s="80"/>
      <c r="AD88" s="80"/>
      <c r="AE88" s="81"/>
      <c r="AF88" s="82"/>
      <c r="AG88" s="82"/>
      <c r="AH88" s="82"/>
      <c r="AI88" s="82"/>
      <c r="AJ88" s="83"/>
      <c r="AK88" s="82"/>
      <c r="AL88" s="83"/>
      <c r="AM88" s="82"/>
      <c r="AN88" s="83"/>
      <c r="AO88" s="82"/>
      <c r="AP88" s="82"/>
      <c r="AQ88" s="81"/>
      <c r="AR88" s="82"/>
      <c r="AS88" s="82"/>
      <c r="AT88" s="82"/>
      <c r="AU88" s="81"/>
      <c r="AV88" s="82"/>
      <c r="AW88" s="81"/>
      <c r="AX88" s="82"/>
      <c r="AY88" s="82"/>
      <c r="AZ88" s="84"/>
    </row>
    <row r="89" spans="1:62" x14ac:dyDescent="0.2">
      <c r="A89" s="166" t="s">
        <v>190</v>
      </c>
      <c r="B89" s="159"/>
      <c r="C89" s="159"/>
      <c r="D89" s="159"/>
      <c r="E89" s="159"/>
      <c r="F89" s="160"/>
      <c r="G89" s="159"/>
      <c r="H89" s="85"/>
      <c r="I89" s="85"/>
      <c r="J89" s="161"/>
      <c r="K89" s="161"/>
      <c r="L89" s="161"/>
      <c r="M89" s="161"/>
      <c r="N89" s="161"/>
      <c r="O89" s="161"/>
      <c r="P89" s="161"/>
      <c r="Q89" s="85"/>
      <c r="R89" s="85"/>
      <c r="S89" s="161"/>
      <c r="T89" s="161"/>
      <c r="U89" s="85"/>
      <c r="V89" s="85"/>
      <c r="W89" s="85"/>
      <c r="X89" s="85"/>
      <c r="Y89" s="80"/>
      <c r="Z89" s="80"/>
      <c r="AA89" s="80"/>
      <c r="AB89" s="80"/>
      <c r="AC89" s="80"/>
      <c r="AD89" s="80"/>
      <c r="AE89" s="85"/>
      <c r="AF89" s="85"/>
      <c r="AG89" s="82"/>
      <c r="AH89" s="82"/>
      <c r="AI89" s="82"/>
      <c r="AJ89" s="85"/>
      <c r="AK89" s="85"/>
      <c r="AL89" s="85"/>
      <c r="AM89" s="85"/>
      <c r="AN89" s="162"/>
      <c r="AO89" s="85"/>
      <c r="AP89" s="82"/>
      <c r="AQ89" s="163"/>
      <c r="AR89" s="85"/>
      <c r="AS89" s="82"/>
      <c r="AT89" s="82"/>
      <c r="AU89" s="163"/>
      <c r="AV89" s="85"/>
      <c r="AW89" s="163"/>
      <c r="AX89" s="164"/>
      <c r="AY89" s="85"/>
      <c r="AZ89" s="165"/>
    </row>
    <row r="90" spans="1:62" x14ac:dyDescent="0.2">
      <c r="A90" s="158" t="s">
        <v>96</v>
      </c>
      <c r="B90" s="159"/>
      <c r="C90" s="159"/>
      <c r="D90" s="159"/>
      <c r="E90" s="159"/>
      <c r="F90" s="160"/>
      <c r="G90" s="159"/>
      <c r="H90" s="85"/>
      <c r="I90" s="85"/>
      <c r="J90" s="161"/>
      <c r="K90" s="161"/>
      <c r="L90" s="161"/>
      <c r="M90" s="161"/>
      <c r="N90" s="161"/>
      <c r="O90" s="161"/>
      <c r="P90" s="161"/>
      <c r="Q90" s="85"/>
      <c r="R90" s="85"/>
      <c r="S90" s="161"/>
      <c r="T90" s="161"/>
      <c r="U90" s="85"/>
      <c r="V90" s="85"/>
      <c r="W90" s="85"/>
      <c r="X90" s="85"/>
      <c r="Y90" s="80"/>
      <c r="Z90" s="80"/>
      <c r="AA90" s="80"/>
      <c r="AB90" s="80"/>
      <c r="AC90" s="80"/>
      <c r="AD90" s="80"/>
      <c r="AE90" s="85"/>
      <c r="AF90" s="85"/>
      <c r="AG90" s="82"/>
      <c r="AH90" s="82"/>
      <c r="AI90" s="82"/>
      <c r="AJ90" s="85"/>
      <c r="AK90" s="85"/>
      <c r="AL90" s="85"/>
      <c r="AM90" s="85"/>
      <c r="AN90" s="162"/>
      <c r="AO90" s="85"/>
      <c r="AP90" s="82"/>
      <c r="AQ90" s="163"/>
      <c r="AR90" s="85"/>
      <c r="AS90" s="82"/>
      <c r="AT90" s="82"/>
      <c r="AU90" s="163"/>
      <c r="AV90" s="85"/>
      <c r="AW90" s="163"/>
      <c r="AX90" s="164"/>
      <c r="AY90" s="85"/>
      <c r="AZ90" s="165"/>
    </row>
    <row r="91" spans="1:62" x14ac:dyDescent="0.2">
      <c r="A91" s="158" t="s">
        <v>97</v>
      </c>
      <c r="B91" s="85"/>
      <c r="C91" s="80"/>
      <c r="D91" s="81"/>
      <c r="E91" s="82"/>
      <c r="F91" s="81"/>
      <c r="G91" s="82"/>
      <c r="H91" s="82"/>
      <c r="I91" s="82"/>
      <c r="J91" s="161"/>
      <c r="K91" s="161"/>
      <c r="L91" s="161"/>
      <c r="M91" s="161"/>
      <c r="N91" s="161"/>
      <c r="O91" s="161"/>
      <c r="P91" s="161"/>
      <c r="Q91" s="82"/>
      <c r="R91" s="82"/>
      <c r="S91" s="161"/>
      <c r="T91" s="161"/>
      <c r="U91" s="81"/>
      <c r="V91" s="82"/>
      <c r="W91" s="81"/>
      <c r="X91" s="82"/>
      <c r="Y91" s="80"/>
      <c r="Z91" s="80"/>
      <c r="AA91" s="80"/>
      <c r="AB91" s="80"/>
      <c r="AC91" s="80"/>
      <c r="AD91" s="80"/>
      <c r="AE91" s="81"/>
      <c r="AF91" s="82"/>
      <c r="AG91" s="82"/>
      <c r="AH91" s="82"/>
      <c r="AI91" s="82"/>
      <c r="AJ91" s="83"/>
      <c r="AK91" s="82"/>
      <c r="AL91" s="83"/>
      <c r="AM91" s="82"/>
      <c r="AN91" s="83"/>
      <c r="AO91" s="82"/>
      <c r="AP91" s="82"/>
      <c r="AQ91" s="81"/>
      <c r="AR91" s="82"/>
      <c r="AS91" s="82"/>
      <c r="AT91" s="82"/>
      <c r="AU91" s="81"/>
      <c r="AV91" s="82"/>
      <c r="AW91" s="81"/>
      <c r="AX91" s="82"/>
      <c r="AY91" s="82"/>
      <c r="AZ91" s="84"/>
    </row>
    <row r="92" spans="1:62" x14ac:dyDescent="0.2">
      <c r="A92" s="158" t="s">
        <v>191</v>
      </c>
      <c r="B92" s="85"/>
      <c r="C92" s="80"/>
      <c r="D92" s="81"/>
      <c r="E92" s="82"/>
      <c r="F92" s="81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1"/>
      <c r="V92" s="82"/>
      <c r="W92" s="81"/>
      <c r="X92" s="82"/>
      <c r="Y92" s="80"/>
      <c r="Z92" s="80"/>
      <c r="AA92" s="80"/>
      <c r="AB92" s="80"/>
      <c r="AC92" s="80"/>
      <c r="AD92" s="80"/>
      <c r="AE92" s="81"/>
      <c r="AF92" s="82"/>
      <c r="AG92" s="82"/>
      <c r="AH92" s="82"/>
      <c r="AI92" s="82"/>
      <c r="AJ92" s="83"/>
      <c r="AK92" s="82"/>
      <c r="AL92" s="83"/>
      <c r="AM92" s="82"/>
      <c r="AN92" s="83"/>
      <c r="AO92" s="82"/>
      <c r="AP92" s="82"/>
      <c r="AQ92" s="81"/>
      <c r="AR92" s="82"/>
      <c r="AS92" s="82"/>
      <c r="AT92" s="82"/>
      <c r="AU92" s="81"/>
      <c r="AV92" s="82"/>
      <c r="AW92" s="81"/>
      <c r="AX92" s="82"/>
      <c r="AY92" s="82"/>
      <c r="AZ92" s="84"/>
    </row>
    <row r="93" spans="1:62" x14ac:dyDescent="0.2">
      <c r="A93" s="158" t="s">
        <v>192</v>
      </c>
      <c r="B93" s="85"/>
      <c r="C93" s="80"/>
      <c r="D93" s="81"/>
      <c r="E93" s="82"/>
      <c r="F93" s="81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1"/>
      <c r="V93" s="82"/>
      <c r="W93" s="81"/>
      <c r="X93" s="82"/>
      <c r="Y93" s="80"/>
      <c r="Z93" s="80"/>
      <c r="AA93" s="80"/>
      <c r="AB93" s="80"/>
      <c r="AC93" s="80"/>
      <c r="AD93" s="80"/>
      <c r="AE93" s="81"/>
      <c r="AF93" s="82"/>
      <c r="AG93" s="82"/>
      <c r="AH93" s="82"/>
      <c r="AI93" s="82"/>
      <c r="AJ93" s="83"/>
      <c r="AK93" s="82"/>
      <c r="AL93" s="83"/>
      <c r="AM93" s="82"/>
      <c r="AN93" s="83"/>
      <c r="AO93" s="82"/>
      <c r="AP93" s="82"/>
      <c r="AQ93" s="81"/>
      <c r="AR93" s="82"/>
      <c r="AS93" s="82"/>
      <c r="AT93" s="82"/>
      <c r="AU93" s="81"/>
      <c r="AV93" s="82"/>
      <c r="AW93" s="81"/>
      <c r="AX93" s="82"/>
      <c r="AY93" s="82"/>
      <c r="AZ93" s="84"/>
    </row>
    <row r="94" spans="1:62" x14ac:dyDescent="0.2">
      <c r="A94" s="158" t="s">
        <v>198</v>
      </c>
      <c r="B94" s="85"/>
      <c r="C94" s="80"/>
      <c r="D94" s="81"/>
      <c r="E94" s="82"/>
      <c r="F94" s="81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1"/>
      <c r="V94" s="82"/>
      <c r="W94" s="81"/>
      <c r="X94" s="82"/>
      <c r="Y94" s="80"/>
      <c r="Z94" s="80"/>
      <c r="AA94" s="80"/>
      <c r="AB94" s="80"/>
      <c r="AC94" s="80"/>
      <c r="AD94" s="80"/>
      <c r="AE94" s="81"/>
      <c r="AF94" s="82"/>
      <c r="AG94" s="82"/>
      <c r="AH94" s="82"/>
      <c r="AI94" s="82"/>
      <c r="AJ94" s="83"/>
      <c r="AK94" s="82"/>
      <c r="AL94" s="83"/>
      <c r="AM94" s="82"/>
      <c r="AN94" s="83"/>
      <c r="AO94" s="82"/>
      <c r="AP94" s="82"/>
      <c r="AQ94" s="81"/>
      <c r="AR94" s="82"/>
      <c r="AS94" s="82"/>
      <c r="AT94" s="82"/>
      <c r="AU94" s="81"/>
      <c r="AV94" s="82"/>
      <c r="AW94" s="81"/>
      <c r="AX94" s="82"/>
      <c r="AY94" s="82"/>
      <c r="AZ94" s="84"/>
    </row>
    <row r="95" spans="1:62" x14ac:dyDescent="0.2">
      <c r="A95" s="265" t="s">
        <v>193</v>
      </c>
      <c r="B95" s="85"/>
      <c r="C95" s="80"/>
      <c r="D95" s="81"/>
      <c r="E95" s="82"/>
      <c r="F95" s="81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1"/>
      <c r="V95" s="82"/>
      <c r="W95" s="81"/>
      <c r="X95" s="82"/>
      <c r="Y95" s="80"/>
      <c r="Z95" s="80"/>
      <c r="AA95" s="80"/>
      <c r="AB95" s="80"/>
      <c r="AC95" s="80"/>
      <c r="AD95" s="80"/>
      <c r="AE95" s="81"/>
      <c r="AF95" s="82"/>
      <c r="AG95" s="82"/>
      <c r="AH95" s="82"/>
      <c r="AI95" s="82"/>
      <c r="AJ95" s="83"/>
      <c r="AK95" s="82"/>
      <c r="AL95" s="83"/>
      <c r="AM95" s="82"/>
      <c r="AN95" s="83"/>
      <c r="AO95" s="82"/>
      <c r="AP95" s="82"/>
      <c r="AQ95" s="81"/>
      <c r="AR95" s="82"/>
      <c r="AS95" s="82"/>
      <c r="AT95" s="82"/>
      <c r="AU95" s="81"/>
      <c r="AV95" s="82"/>
      <c r="AW95" s="81"/>
      <c r="AX95" s="82"/>
      <c r="AY95" s="82"/>
      <c r="AZ95" s="84"/>
    </row>
    <row r="96" spans="1:62" x14ac:dyDescent="0.2">
      <c r="A96" s="158" t="s">
        <v>194</v>
      </c>
      <c r="B96" s="85"/>
      <c r="C96" s="80"/>
      <c r="D96" s="81"/>
      <c r="E96" s="82"/>
      <c r="F96" s="81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1"/>
      <c r="V96" s="82"/>
      <c r="W96" s="81"/>
      <c r="X96" s="82"/>
      <c r="Y96" s="80"/>
      <c r="Z96" s="80"/>
      <c r="AA96" s="80"/>
      <c r="AB96" s="80"/>
      <c r="AC96" s="80"/>
      <c r="AD96" s="80"/>
      <c r="AE96" s="81"/>
      <c r="AF96" s="82"/>
      <c r="AG96" s="82"/>
      <c r="AH96" s="82"/>
      <c r="AI96" s="82"/>
      <c r="AJ96" s="83"/>
      <c r="AK96" s="82"/>
      <c r="AL96" s="83"/>
      <c r="AM96" s="82"/>
      <c r="AN96" s="82"/>
      <c r="AO96" s="82"/>
      <c r="AP96" s="82"/>
      <c r="AQ96" s="81"/>
      <c r="AR96" s="82"/>
      <c r="AS96" s="82"/>
      <c r="AT96" s="82"/>
      <c r="AU96" s="81"/>
      <c r="AV96" s="82"/>
      <c r="AW96" s="82"/>
      <c r="AX96" s="82"/>
      <c r="AY96" s="82"/>
      <c r="AZ96" s="84"/>
    </row>
    <row r="97" spans="1:52" x14ac:dyDescent="0.2">
      <c r="A97" s="158" t="s">
        <v>195</v>
      </c>
      <c r="B97" s="85"/>
      <c r="C97" s="80"/>
      <c r="D97" s="81"/>
      <c r="E97" s="82"/>
      <c r="F97" s="81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1"/>
      <c r="V97" s="82"/>
      <c r="W97" s="81"/>
      <c r="X97" s="82"/>
      <c r="Y97" s="80"/>
      <c r="Z97" s="80"/>
      <c r="AA97" s="80"/>
      <c r="AB97" s="80"/>
      <c r="AC97" s="80"/>
      <c r="AD97" s="80"/>
      <c r="AE97" s="81"/>
      <c r="AF97" s="82"/>
      <c r="AG97" s="82"/>
      <c r="AH97" s="82"/>
      <c r="AI97" s="82"/>
      <c r="AJ97" s="83"/>
      <c r="AK97" s="82"/>
      <c r="AL97" s="83"/>
      <c r="AM97" s="82"/>
      <c r="AN97" s="82"/>
      <c r="AO97" s="82"/>
      <c r="AP97" s="82"/>
      <c r="AQ97" s="81"/>
      <c r="AR97" s="82"/>
      <c r="AS97" s="82"/>
      <c r="AT97" s="82"/>
      <c r="AU97" s="81"/>
      <c r="AV97" s="82"/>
      <c r="AW97" s="82"/>
      <c r="AX97" s="82"/>
      <c r="AY97" s="82"/>
      <c r="AZ97" s="84"/>
    </row>
    <row r="98" spans="1:52" x14ac:dyDescent="0.2">
      <c r="A98" s="266" t="s">
        <v>196</v>
      </c>
      <c r="B98" s="85"/>
      <c r="C98" s="80"/>
      <c r="D98" s="81"/>
      <c r="E98" s="82"/>
      <c r="F98" s="81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1"/>
      <c r="V98" s="82"/>
      <c r="W98" s="81"/>
      <c r="X98" s="82"/>
      <c r="Y98" s="80"/>
      <c r="Z98" s="80"/>
      <c r="AA98" s="80"/>
      <c r="AB98" s="80"/>
      <c r="AC98" s="80"/>
      <c r="AD98" s="80"/>
      <c r="AE98" s="81"/>
      <c r="AF98" s="82"/>
      <c r="AG98" s="82"/>
      <c r="AH98" s="82"/>
      <c r="AI98" s="82"/>
      <c r="AJ98" s="83"/>
      <c r="AK98" s="82"/>
      <c r="AL98" s="83"/>
      <c r="AM98" s="82"/>
      <c r="AN98" s="82"/>
      <c r="AO98" s="82"/>
      <c r="AP98" s="82"/>
      <c r="AQ98" s="81"/>
      <c r="AR98" s="82"/>
      <c r="AS98" s="82"/>
      <c r="AT98" s="82"/>
      <c r="AU98" s="81"/>
      <c r="AV98" s="82"/>
      <c r="AW98" s="82"/>
      <c r="AX98" s="82"/>
      <c r="AY98" s="82"/>
      <c r="AZ98" s="84"/>
    </row>
    <row r="99" spans="1:52" x14ac:dyDescent="0.2">
      <c r="A99" s="158" t="s">
        <v>98</v>
      </c>
      <c r="B99" s="85"/>
      <c r="C99" s="80"/>
      <c r="D99" s="81"/>
      <c r="E99" s="82"/>
      <c r="F99" s="81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1"/>
      <c r="V99" s="82"/>
      <c r="W99" s="81"/>
      <c r="X99" s="82"/>
      <c r="Y99" s="80"/>
      <c r="Z99" s="80"/>
      <c r="AA99" s="80"/>
      <c r="AB99" s="80"/>
      <c r="AC99" s="80"/>
      <c r="AD99" s="80"/>
      <c r="AE99" s="81"/>
      <c r="AF99" s="82"/>
      <c r="AG99" s="82"/>
      <c r="AH99" s="82"/>
      <c r="AI99" s="82"/>
      <c r="AJ99" s="83"/>
      <c r="AK99" s="82"/>
      <c r="AL99" s="83"/>
      <c r="AM99" s="82"/>
      <c r="AN99" s="83"/>
      <c r="AO99" s="82"/>
      <c r="AP99" s="82"/>
      <c r="AQ99" s="81"/>
      <c r="AR99" s="82"/>
      <c r="AS99" s="82"/>
      <c r="AT99" s="82"/>
      <c r="AU99" s="81"/>
      <c r="AV99" s="82"/>
      <c r="AW99" s="81"/>
      <c r="AX99" s="82"/>
      <c r="AY99" s="82"/>
      <c r="AZ99" s="84"/>
    </row>
    <row r="100" spans="1:52" x14ac:dyDescent="0.2">
      <c r="A100" s="167" t="s">
        <v>143</v>
      </c>
      <c r="B100" s="87"/>
      <c r="C100" s="87"/>
      <c r="D100" s="88"/>
      <c r="E100" s="89"/>
      <c r="F100" s="88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8"/>
      <c r="V100" s="89"/>
      <c r="W100" s="88"/>
      <c r="X100" s="89"/>
      <c r="Y100" s="87"/>
      <c r="Z100" s="87"/>
      <c r="AA100" s="87"/>
      <c r="AB100" s="87"/>
      <c r="AC100" s="87"/>
      <c r="AD100" s="87"/>
      <c r="AE100" s="88"/>
      <c r="AF100" s="89"/>
      <c r="AG100" s="89"/>
      <c r="AH100" s="89"/>
      <c r="AI100" s="89"/>
      <c r="AJ100" s="90"/>
      <c r="AK100" s="89"/>
      <c r="AL100" s="90"/>
      <c r="AM100" s="89"/>
      <c r="AN100" s="90"/>
      <c r="AO100" s="89"/>
      <c r="AP100" s="89"/>
      <c r="AQ100" s="88"/>
      <c r="AR100" s="89"/>
      <c r="AS100" s="89"/>
      <c r="AT100" s="89"/>
      <c r="AU100" s="88"/>
      <c r="AV100" s="89"/>
      <c r="AW100" s="88"/>
      <c r="AX100" s="89"/>
      <c r="AY100" s="89"/>
      <c r="AZ100" s="91"/>
    </row>
    <row r="101" spans="1:52" x14ac:dyDescent="0.2">
      <c r="A101" s="158" t="s">
        <v>197</v>
      </c>
      <c r="B101" s="80"/>
      <c r="C101" s="80"/>
      <c r="D101" s="81"/>
      <c r="E101" s="82"/>
      <c r="F101" s="81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1"/>
      <c r="V101" s="82"/>
      <c r="W101" s="81"/>
      <c r="X101" s="82"/>
      <c r="Y101" s="80"/>
      <c r="Z101" s="80"/>
      <c r="AA101" s="80"/>
      <c r="AB101" s="80"/>
      <c r="AC101" s="80"/>
      <c r="AD101" s="80"/>
      <c r="AE101" s="81"/>
      <c r="AF101" s="82"/>
      <c r="AG101" s="82"/>
      <c r="AH101" s="82"/>
      <c r="AI101" s="82"/>
      <c r="AJ101" s="83"/>
      <c r="AK101" s="82"/>
      <c r="AL101" s="83"/>
      <c r="AM101" s="82"/>
      <c r="AN101" s="83"/>
      <c r="AO101" s="82"/>
      <c r="AP101" s="82"/>
      <c r="AQ101" s="81"/>
      <c r="AR101" s="82"/>
      <c r="AS101" s="82"/>
      <c r="AT101" s="82"/>
      <c r="AU101" s="81"/>
      <c r="AV101" s="82"/>
      <c r="AW101" s="81"/>
      <c r="AX101" s="82"/>
      <c r="AY101" s="82"/>
      <c r="AZ101" s="84"/>
    </row>
    <row r="102" spans="1:52" x14ac:dyDescent="0.2">
      <c r="A102" s="168" t="s">
        <v>144</v>
      </c>
      <c r="B102" s="87"/>
      <c r="C102" s="87"/>
      <c r="D102" s="88"/>
      <c r="E102" s="89"/>
      <c r="F102" s="88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8"/>
      <c r="V102" s="89"/>
      <c r="W102" s="88"/>
      <c r="X102" s="89"/>
      <c r="Y102" s="87"/>
      <c r="Z102" s="87"/>
      <c r="AA102" s="87"/>
      <c r="AB102" s="87"/>
      <c r="AC102" s="87"/>
      <c r="AD102" s="87"/>
      <c r="AE102" s="88"/>
      <c r="AF102" s="89"/>
      <c r="AG102" s="89"/>
      <c r="AH102" s="89"/>
      <c r="AI102" s="89"/>
      <c r="AJ102" s="90"/>
      <c r="AK102" s="89"/>
      <c r="AL102" s="90"/>
      <c r="AM102" s="89"/>
      <c r="AN102" s="90"/>
      <c r="AO102" s="89"/>
      <c r="AP102" s="89"/>
      <c r="AQ102" s="88"/>
      <c r="AR102" s="89"/>
      <c r="AS102" s="89"/>
      <c r="AT102" s="89"/>
      <c r="AU102" s="88"/>
      <c r="AV102" s="89"/>
      <c r="AW102" s="88"/>
      <c r="AX102" s="89"/>
      <c r="AY102" s="89"/>
      <c r="AZ102" s="91"/>
    </row>
    <row r="103" spans="1:52" s="174" customFormat="1" x14ac:dyDescent="0.2">
      <c r="A103" s="175" t="s">
        <v>175</v>
      </c>
      <c r="B103" s="169"/>
      <c r="C103" s="169"/>
      <c r="D103" s="170"/>
      <c r="E103" s="171"/>
      <c r="F103" s="170"/>
      <c r="G103" s="171"/>
      <c r="H103" s="170"/>
      <c r="I103" s="171"/>
      <c r="J103" s="171"/>
      <c r="K103" s="171"/>
      <c r="L103" s="171"/>
      <c r="M103" s="171"/>
      <c r="N103" s="171"/>
      <c r="O103" s="171"/>
      <c r="P103" s="171"/>
      <c r="Q103" s="170"/>
      <c r="R103" s="171"/>
      <c r="S103" s="171"/>
      <c r="T103" s="171"/>
      <c r="U103" s="170"/>
      <c r="V103" s="171"/>
      <c r="W103" s="170"/>
      <c r="X103" s="171"/>
      <c r="Y103" s="169"/>
      <c r="Z103" s="169"/>
      <c r="AA103" s="169"/>
      <c r="AB103" s="169"/>
      <c r="AC103" s="169"/>
      <c r="AD103" s="169"/>
      <c r="AE103" s="170"/>
      <c r="AF103" s="171"/>
      <c r="AG103" s="171"/>
      <c r="AH103" s="171"/>
      <c r="AI103" s="171"/>
      <c r="AJ103" s="172"/>
      <c r="AK103" s="171"/>
      <c r="AL103" s="172"/>
      <c r="AM103" s="171"/>
      <c r="AN103" s="172"/>
      <c r="AO103" s="171"/>
      <c r="AP103" s="171"/>
      <c r="AQ103" s="170"/>
      <c r="AR103" s="171"/>
      <c r="AS103" s="171"/>
      <c r="AT103" s="171"/>
      <c r="AU103" s="170"/>
      <c r="AV103" s="171"/>
      <c r="AW103" s="170"/>
      <c r="AX103" s="171"/>
      <c r="AY103" s="171"/>
      <c r="AZ103" s="173"/>
    </row>
    <row r="104" spans="1:52" s="86" customFormat="1" x14ac:dyDescent="0.2">
      <c r="A104" s="167"/>
      <c r="B104" s="87"/>
      <c r="C104" s="87"/>
      <c r="D104" s="88"/>
      <c r="E104" s="89"/>
      <c r="F104" s="88"/>
      <c r="G104" s="89"/>
      <c r="H104" s="88"/>
      <c r="I104" s="89"/>
      <c r="J104" s="89"/>
      <c r="K104" s="89"/>
      <c r="L104" s="89"/>
      <c r="M104" s="89"/>
      <c r="N104" s="89"/>
      <c r="O104" s="89"/>
      <c r="P104" s="89"/>
      <c r="Q104" s="88"/>
      <c r="R104" s="89"/>
      <c r="S104" s="89"/>
      <c r="T104" s="89"/>
      <c r="U104" s="88"/>
      <c r="V104" s="89"/>
      <c r="W104" s="88"/>
      <c r="X104" s="89"/>
      <c r="Y104" s="87"/>
      <c r="Z104" s="87"/>
      <c r="AA104" s="87"/>
      <c r="AB104" s="87"/>
      <c r="AC104" s="87"/>
      <c r="AD104" s="87"/>
      <c r="AE104" s="88"/>
      <c r="AF104" s="89"/>
      <c r="AG104" s="89"/>
      <c r="AH104" s="89"/>
      <c r="AI104" s="89"/>
      <c r="AJ104" s="90"/>
      <c r="AK104" s="89"/>
      <c r="AL104" s="90"/>
      <c r="AM104" s="89"/>
      <c r="AN104" s="90"/>
      <c r="AO104" s="89"/>
      <c r="AP104" s="89"/>
      <c r="AQ104" s="88"/>
      <c r="AR104" s="89"/>
      <c r="AS104" s="89"/>
      <c r="AT104" s="89"/>
      <c r="AU104" s="88"/>
      <c r="AV104" s="89"/>
      <c r="AW104" s="88"/>
      <c r="AX104" s="89"/>
      <c r="AY104" s="89"/>
      <c r="AZ104" s="91"/>
    </row>
    <row r="105" spans="1:52" s="86" customFormat="1" x14ac:dyDescent="0.2">
      <c r="A105" s="92" t="s">
        <v>34</v>
      </c>
      <c r="B105" s="93"/>
      <c r="C105" s="94"/>
      <c r="D105" s="95"/>
      <c r="E105" s="96"/>
      <c r="F105" s="95"/>
      <c r="G105" s="96"/>
      <c r="H105" s="95"/>
      <c r="I105" s="96"/>
      <c r="J105" s="96"/>
      <c r="K105" s="96"/>
      <c r="L105" s="96"/>
      <c r="M105" s="96"/>
      <c r="N105" s="96"/>
      <c r="O105" s="96"/>
      <c r="P105" s="96"/>
      <c r="Q105" s="95"/>
      <c r="R105" s="96"/>
      <c r="S105" s="96"/>
      <c r="T105" s="96"/>
      <c r="U105" s="95"/>
      <c r="V105" s="96"/>
      <c r="W105" s="95"/>
      <c r="X105" s="96"/>
      <c r="Y105" s="93"/>
      <c r="Z105" s="93"/>
      <c r="AA105" s="93"/>
      <c r="AB105" s="93"/>
      <c r="AC105" s="93"/>
      <c r="AD105" s="93"/>
      <c r="AE105" s="95"/>
      <c r="AF105" s="96"/>
      <c r="AG105" s="96"/>
      <c r="AH105" s="96"/>
      <c r="AI105" s="96"/>
      <c r="AJ105" s="97"/>
      <c r="AK105" s="96"/>
      <c r="AL105" s="97"/>
      <c r="AM105" s="96"/>
      <c r="AN105" s="97"/>
      <c r="AO105" s="96"/>
      <c r="AP105" s="96"/>
      <c r="AQ105" s="95"/>
      <c r="AR105" s="96"/>
      <c r="AS105" s="96"/>
      <c r="AT105" s="96"/>
      <c r="AU105" s="95"/>
      <c r="AV105" s="96"/>
      <c r="AW105" s="95"/>
      <c r="AX105" s="96"/>
      <c r="AY105" s="96"/>
      <c r="AZ105" s="98"/>
    </row>
    <row r="106" spans="1:52" x14ac:dyDescent="0.2">
      <c r="A106" s="99" t="s">
        <v>88</v>
      </c>
      <c r="B106" s="100"/>
      <c r="C106" s="100"/>
      <c r="D106" s="100"/>
      <c r="E106" s="100"/>
      <c r="F106" s="114"/>
      <c r="G106" s="100"/>
      <c r="H106" s="114"/>
      <c r="I106" s="100"/>
      <c r="J106" s="100"/>
      <c r="K106" s="100"/>
      <c r="L106" s="100"/>
      <c r="M106" s="100"/>
      <c r="N106" s="100"/>
      <c r="O106" s="100"/>
      <c r="P106" s="100"/>
      <c r="Q106" s="114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1"/>
      <c r="AK106" s="100"/>
      <c r="AL106" s="101"/>
      <c r="AM106" s="100"/>
      <c r="AN106" s="176"/>
      <c r="AO106" s="100"/>
      <c r="AP106" s="100"/>
      <c r="AQ106" s="114"/>
      <c r="AR106" s="100"/>
      <c r="AS106" s="100"/>
      <c r="AT106" s="100"/>
      <c r="AU106" s="114"/>
      <c r="AV106" s="100"/>
      <c r="AW106" s="114"/>
      <c r="AX106" s="177"/>
      <c r="AY106" s="100"/>
      <c r="AZ106" s="102"/>
    </row>
    <row r="107" spans="1:52" x14ac:dyDescent="0.2">
      <c r="A107" s="178"/>
      <c r="B107" s="179"/>
      <c r="C107" s="180"/>
      <c r="D107" s="181"/>
      <c r="E107" s="182"/>
      <c r="F107" s="181"/>
      <c r="G107" s="182"/>
      <c r="H107" s="181"/>
      <c r="I107" s="182"/>
      <c r="J107" s="182"/>
      <c r="K107" s="182"/>
      <c r="L107" s="182"/>
      <c r="M107" s="182"/>
      <c r="N107" s="182"/>
      <c r="O107" s="182"/>
      <c r="P107" s="182"/>
      <c r="Q107" s="181"/>
      <c r="R107" s="182"/>
      <c r="S107" s="182"/>
      <c r="T107" s="182"/>
      <c r="U107" s="181"/>
      <c r="V107" s="182"/>
      <c r="W107" s="181"/>
      <c r="X107" s="182"/>
      <c r="Y107" s="179"/>
      <c r="Z107" s="179"/>
      <c r="AA107" s="179"/>
      <c r="AB107" s="179"/>
      <c r="AC107" s="179"/>
      <c r="AD107" s="179"/>
      <c r="AE107" s="181"/>
      <c r="AF107" s="182"/>
      <c r="AG107" s="182"/>
      <c r="AH107" s="182"/>
      <c r="AI107" s="182"/>
      <c r="AJ107" s="183"/>
      <c r="AK107" s="182"/>
      <c r="AL107" s="183"/>
      <c r="AM107" s="182"/>
      <c r="AN107" s="183"/>
      <c r="AO107" s="182"/>
      <c r="AP107" s="182"/>
      <c r="AQ107" s="181"/>
      <c r="AR107" s="182"/>
      <c r="AS107" s="182"/>
      <c r="AT107" s="182"/>
      <c r="AU107" s="181"/>
      <c r="AV107" s="182"/>
      <c r="AW107" s="181"/>
      <c r="AX107" s="182"/>
      <c r="AY107" s="182"/>
      <c r="AZ107" s="184"/>
    </row>
    <row r="108" spans="1:52" x14ac:dyDescent="0.2">
      <c r="A108" s="92" t="s">
        <v>90</v>
      </c>
      <c r="B108" s="93"/>
      <c r="C108" s="94"/>
      <c r="D108" s="95"/>
      <c r="E108" s="96"/>
      <c r="F108" s="95"/>
      <c r="G108" s="96"/>
      <c r="H108" s="95"/>
      <c r="I108" s="96"/>
      <c r="J108" s="96"/>
      <c r="K108" s="96"/>
      <c r="L108" s="96"/>
      <c r="M108" s="96"/>
      <c r="N108" s="96"/>
      <c r="O108" s="96"/>
      <c r="P108" s="96"/>
      <c r="Q108" s="95"/>
      <c r="R108" s="96"/>
      <c r="S108" s="96"/>
      <c r="T108" s="96"/>
      <c r="U108" s="95"/>
      <c r="V108" s="96"/>
      <c r="W108" s="95"/>
      <c r="X108" s="96"/>
      <c r="Y108" s="93"/>
      <c r="Z108" s="93"/>
      <c r="AA108" s="93"/>
      <c r="AB108" s="93"/>
      <c r="AC108" s="93"/>
      <c r="AD108" s="93"/>
      <c r="AE108" s="95"/>
      <c r="AF108" s="96"/>
      <c r="AG108" s="96"/>
      <c r="AH108" s="96"/>
      <c r="AI108" s="96"/>
      <c r="AJ108" s="97"/>
      <c r="AK108" s="96"/>
      <c r="AL108" s="97"/>
      <c r="AM108" s="96"/>
      <c r="AN108" s="97"/>
      <c r="AO108" s="96"/>
      <c r="AP108" s="96"/>
      <c r="AQ108" s="95"/>
      <c r="AR108" s="96"/>
      <c r="AS108" s="96"/>
      <c r="AT108" s="96"/>
      <c r="AU108" s="95"/>
      <c r="AV108" s="96"/>
      <c r="AW108" s="95"/>
      <c r="AX108" s="96"/>
      <c r="AY108" s="96"/>
      <c r="AZ108" s="98"/>
    </row>
    <row r="109" spans="1:52" x14ac:dyDescent="0.2">
      <c r="A109" s="99" t="s">
        <v>91</v>
      </c>
      <c r="B109" s="100"/>
      <c r="C109" s="100"/>
      <c r="D109" s="100"/>
      <c r="E109" s="100"/>
      <c r="F109" s="114"/>
      <c r="G109" s="100"/>
      <c r="H109" s="114"/>
      <c r="I109" s="100"/>
      <c r="J109" s="100"/>
      <c r="K109" s="100"/>
      <c r="L109" s="100"/>
      <c r="M109" s="100"/>
      <c r="N109" s="100"/>
      <c r="O109" s="100"/>
      <c r="P109" s="100"/>
      <c r="Q109" s="114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1"/>
      <c r="AK109" s="100"/>
      <c r="AL109" s="101"/>
      <c r="AM109" s="100"/>
      <c r="AN109" s="176"/>
      <c r="AO109" s="100"/>
      <c r="AP109" s="100"/>
      <c r="AQ109" s="114"/>
      <c r="AR109" s="100"/>
      <c r="AS109" s="100"/>
      <c r="AT109" s="100"/>
      <c r="AU109" s="114"/>
      <c r="AV109" s="100"/>
      <c r="AW109" s="114"/>
      <c r="AX109" s="177"/>
      <c r="AY109" s="100"/>
      <c r="AZ109" s="102"/>
    </row>
    <row r="110" spans="1:52" x14ac:dyDescent="0.2">
      <c r="A110" s="99" t="s">
        <v>92</v>
      </c>
      <c r="B110" s="100"/>
      <c r="C110" s="100"/>
      <c r="D110" s="100"/>
      <c r="E110" s="100"/>
      <c r="F110" s="114"/>
      <c r="G110" s="100"/>
      <c r="H110" s="114"/>
      <c r="I110" s="100"/>
      <c r="J110" s="100"/>
      <c r="K110" s="100"/>
      <c r="L110" s="100"/>
      <c r="M110" s="100"/>
      <c r="N110" s="100"/>
      <c r="O110" s="100"/>
      <c r="P110" s="100"/>
      <c r="Q110" s="114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1"/>
      <c r="AK110" s="100"/>
      <c r="AL110" s="101"/>
      <c r="AM110" s="100"/>
      <c r="AN110" s="176"/>
      <c r="AO110" s="100"/>
      <c r="AP110" s="100"/>
      <c r="AQ110" s="114"/>
      <c r="AR110" s="100"/>
      <c r="AS110" s="100"/>
      <c r="AT110" s="100"/>
      <c r="AU110" s="114"/>
      <c r="AV110" s="100"/>
      <c r="AW110" s="114"/>
      <c r="AX110" s="177"/>
      <c r="AY110" s="100"/>
      <c r="AZ110" s="102"/>
    </row>
    <row r="111" spans="1:52" x14ac:dyDescent="0.2">
      <c r="A111" s="99" t="s">
        <v>93</v>
      </c>
      <c r="B111" s="100"/>
      <c r="C111" s="100"/>
      <c r="D111" s="100"/>
      <c r="E111" s="100"/>
      <c r="F111" s="114"/>
      <c r="G111" s="100"/>
      <c r="H111" s="114"/>
      <c r="I111" s="100"/>
      <c r="J111" s="100"/>
      <c r="K111" s="100"/>
      <c r="L111" s="100"/>
      <c r="M111" s="100"/>
      <c r="N111" s="100"/>
      <c r="O111" s="100"/>
      <c r="P111" s="100"/>
      <c r="Q111" s="114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1"/>
      <c r="AK111" s="100"/>
      <c r="AL111" s="101"/>
      <c r="AM111" s="100"/>
      <c r="AN111" s="176"/>
      <c r="AO111" s="100"/>
      <c r="AP111" s="100"/>
      <c r="AQ111" s="114"/>
      <c r="AR111" s="100"/>
      <c r="AS111" s="100"/>
      <c r="AT111" s="100"/>
      <c r="AU111" s="114"/>
      <c r="AV111" s="100"/>
      <c r="AW111" s="114"/>
      <c r="AX111" s="177"/>
      <c r="AY111" s="100"/>
      <c r="AZ111" s="102"/>
    </row>
    <row r="112" spans="1:52" x14ac:dyDescent="0.2">
      <c r="A112" s="99" t="s">
        <v>94</v>
      </c>
      <c r="B112" s="100"/>
      <c r="C112" s="100"/>
      <c r="D112" s="100"/>
      <c r="E112" s="100"/>
      <c r="F112" s="114"/>
      <c r="G112" s="100"/>
      <c r="H112" s="114"/>
      <c r="I112" s="100"/>
      <c r="J112" s="100"/>
      <c r="K112" s="100"/>
      <c r="L112" s="100"/>
      <c r="M112" s="100"/>
      <c r="N112" s="100"/>
      <c r="O112" s="100"/>
      <c r="P112" s="100"/>
      <c r="Q112" s="114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1"/>
      <c r="AK112" s="100"/>
      <c r="AL112" s="101"/>
      <c r="AM112" s="100"/>
      <c r="AN112" s="176"/>
      <c r="AO112" s="100"/>
      <c r="AP112" s="100"/>
      <c r="AQ112" s="114"/>
      <c r="AR112" s="100"/>
      <c r="AS112" s="100"/>
      <c r="AT112" s="100"/>
      <c r="AU112" s="114"/>
      <c r="AV112" s="100"/>
      <c r="AW112" s="114"/>
      <c r="AX112" s="177"/>
      <c r="AY112" s="100"/>
      <c r="AZ112" s="102"/>
    </row>
    <row r="113" spans="1:52" x14ac:dyDescent="0.2">
      <c r="A113" s="99" t="s">
        <v>95</v>
      </c>
      <c r="B113" s="100"/>
      <c r="C113" s="100"/>
      <c r="D113" s="100"/>
      <c r="E113" s="100"/>
      <c r="F113" s="114"/>
      <c r="G113" s="100"/>
      <c r="H113" s="114"/>
      <c r="I113" s="100"/>
      <c r="J113" s="100"/>
      <c r="K113" s="100"/>
      <c r="L113" s="100"/>
      <c r="M113" s="100"/>
      <c r="N113" s="100"/>
      <c r="O113" s="100"/>
      <c r="P113" s="100"/>
      <c r="Q113" s="114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1"/>
      <c r="AK113" s="100"/>
      <c r="AL113" s="101"/>
      <c r="AM113" s="100"/>
      <c r="AN113" s="176"/>
      <c r="AO113" s="100"/>
      <c r="AP113" s="100"/>
      <c r="AQ113" s="114"/>
      <c r="AR113" s="100"/>
      <c r="AS113" s="100"/>
      <c r="AT113" s="100"/>
      <c r="AU113" s="114"/>
      <c r="AV113" s="100"/>
      <c r="AW113" s="114"/>
      <c r="AX113" s="177"/>
      <c r="AY113" s="100"/>
      <c r="AZ113" s="102"/>
    </row>
    <row r="114" spans="1:52" x14ac:dyDescent="0.2">
      <c r="A114" s="103"/>
      <c r="B114" s="104"/>
      <c r="C114" s="105"/>
      <c r="D114" s="106"/>
      <c r="E114" s="107"/>
      <c r="F114" s="106"/>
      <c r="G114" s="107"/>
      <c r="H114" s="106"/>
      <c r="I114" s="107"/>
      <c r="J114" s="107"/>
      <c r="K114" s="107"/>
      <c r="L114" s="107"/>
      <c r="M114" s="107"/>
      <c r="N114" s="107"/>
      <c r="O114" s="107"/>
      <c r="P114" s="107"/>
      <c r="Q114" s="106"/>
      <c r="R114" s="107"/>
      <c r="S114" s="107"/>
      <c r="T114" s="107"/>
      <c r="U114" s="106"/>
      <c r="V114" s="107"/>
      <c r="W114" s="106"/>
      <c r="X114" s="107"/>
      <c r="Y114" s="104"/>
      <c r="Z114" s="104"/>
      <c r="AA114" s="104"/>
      <c r="AB114" s="104"/>
      <c r="AC114" s="104"/>
      <c r="AD114" s="104"/>
      <c r="AE114" s="106"/>
      <c r="AF114" s="107"/>
      <c r="AG114" s="107"/>
      <c r="AH114" s="107"/>
      <c r="AI114" s="107"/>
      <c r="AJ114" s="108"/>
      <c r="AK114" s="107"/>
      <c r="AL114" s="108"/>
      <c r="AM114" s="107"/>
      <c r="AN114" s="108"/>
      <c r="AO114" s="107"/>
      <c r="AP114" s="107"/>
      <c r="AQ114" s="106"/>
      <c r="AR114" s="107"/>
      <c r="AS114" s="107"/>
      <c r="AT114" s="107"/>
      <c r="AU114" s="106"/>
      <c r="AV114" s="107"/>
      <c r="AW114" s="106"/>
      <c r="AX114" s="107"/>
      <c r="AY114" s="107"/>
      <c r="AZ114" s="109"/>
    </row>
    <row r="115" spans="1:52" x14ac:dyDescent="0.2">
      <c r="C115" s="80"/>
      <c r="D115" s="81"/>
      <c r="E115" s="82"/>
      <c r="F115" s="81"/>
      <c r="G115" s="82"/>
      <c r="H115" s="81"/>
      <c r="I115" s="82"/>
      <c r="J115" s="82"/>
      <c r="K115" s="82"/>
      <c r="L115" s="82"/>
      <c r="M115" s="82"/>
      <c r="N115" s="82"/>
      <c r="O115" s="82"/>
      <c r="P115" s="82"/>
      <c r="Q115" s="81"/>
      <c r="R115" s="82"/>
      <c r="S115" s="82"/>
      <c r="T115" s="82"/>
      <c r="U115" s="185"/>
      <c r="V115" s="186"/>
      <c r="W115" s="185"/>
      <c r="X115" s="186"/>
      <c r="Y115" s="80"/>
      <c r="Z115" s="80"/>
      <c r="AA115" s="80"/>
      <c r="AB115" s="80"/>
      <c r="AC115" s="80"/>
      <c r="AD115" s="80"/>
      <c r="AE115" s="83"/>
      <c r="AF115" s="82"/>
      <c r="AG115" s="82"/>
      <c r="AH115" s="82"/>
      <c r="AI115" s="82"/>
      <c r="AJ115" s="81"/>
      <c r="AK115" s="82"/>
      <c r="AL115" s="81"/>
      <c r="AM115" s="82"/>
      <c r="AN115" s="83"/>
      <c r="AO115" s="82"/>
      <c r="AP115" s="82"/>
      <c r="AQ115" s="81"/>
      <c r="AR115" s="82"/>
      <c r="AS115" s="82"/>
      <c r="AT115" s="82"/>
      <c r="AU115" s="81"/>
      <c r="AV115" s="82"/>
      <c r="AW115" s="81"/>
      <c r="AX115" s="82"/>
      <c r="AY115" s="82"/>
      <c r="AZ115" s="82"/>
    </row>
    <row r="116" spans="1:52" x14ac:dyDescent="0.2">
      <c r="A116" s="4"/>
      <c r="B116" s="4"/>
      <c r="C116" s="187"/>
      <c r="D116" s="188"/>
      <c r="E116" s="189"/>
      <c r="F116" s="188"/>
      <c r="G116" s="189"/>
      <c r="H116" s="188"/>
      <c r="I116" s="189"/>
      <c r="J116" s="189"/>
      <c r="K116" s="189"/>
      <c r="L116" s="189"/>
      <c r="M116" s="189"/>
      <c r="N116" s="189"/>
      <c r="O116" s="189"/>
      <c r="P116" s="189"/>
      <c r="Q116" s="188"/>
      <c r="R116" s="190"/>
      <c r="S116" s="189"/>
      <c r="T116" s="189"/>
      <c r="U116" s="188"/>
      <c r="V116" s="190"/>
      <c r="W116" s="188"/>
      <c r="X116" s="190"/>
      <c r="Y116" s="191"/>
      <c r="Z116" s="191"/>
      <c r="AA116" s="191"/>
      <c r="AB116" s="191"/>
      <c r="AC116" s="191"/>
      <c r="AD116" s="191"/>
      <c r="AE116" s="188"/>
      <c r="AF116" s="188"/>
      <c r="AG116" s="188"/>
      <c r="AH116" s="188"/>
      <c r="AI116" s="188"/>
      <c r="AJ116" s="188"/>
      <c r="AK116" s="192"/>
      <c r="AL116" s="188"/>
      <c r="AM116" s="192"/>
      <c r="AN116" s="189"/>
      <c r="AO116" s="189"/>
      <c r="AP116" s="188"/>
      <c r="AQ116" s="188"/>
      <c r="AR116" s="192"/>
      <c r="AS116" s="188"/>
      <c r="AT116" s="188"/>
      <c r="AU116" s="188"/>
      <c r="AV116" s="192"/>
      <c r="AW116" s="188"/>
      <c r="AX116" s="190"/>
      <c r="AY116" s="189"/>
      <c r="AZ116" s="189"/>
    </row>
    <row r="117" spans="1:52" x14ac:dyDescent="0.2">
      <c r="A117" s="4"/>
      <c r="B117" s="4"/>
      <c r="C117" s="187"/>
      <c r="D117" s="188"/>
      <c r="E117" s="189"/>
      <c r="F117" s="188"/>
      <c r="G117" s="189"/>
      <c r="H117" s="188"/>
      <c r="I117" s="189"/>
      <c r="J117" s="189"/>
      <c r="K117" s="189"/>
      <c r="L117" s="189"/>
      <c r="M117" s="189"/>
      <c r="N117" s="189"/>
      <c r="O117" s="189"/>
      <c r="P117" s="189"/>
      <c r="Q117" s="188"/>
      <c r="R117" s="190"/>
      <c r="S117" s="189"/>
      <c r="T117" s="189"/>
      <c r="U117" s="188"/>
      <c r="V117" s="190"/>
      <c r="W117" s="188"/>
      <c r="X117" s="190"/>
      <c r="Y117" s="191"/>
      <c r="Z117" s="191"/>
      <c r="AA117" s="191"/>
      <c r="AB117" s="191"/>
      <c r="AC117" s="191"/>
      <c r="AD117" s="191"/>
      <c r="AE117" s="188"/>
      <c r="AF117" s="188"/>
      <c r="AG117" s="188"/>
      <c r="AH117" s="188"/>
      <c r="AI117" s="188"/>
      <c r="AJ117" s="188"/>
      <c r="AK117" s="192"/>
      <c r="AL117" s="188"/>
      <c r="AM117" s="192"/>
      <c r="AN117" s="189"/>
      <c r="AO117" s="189"/>
      <c r="AP117" s="188"/>
      <c r="AQ117" s="188"/>
      <c r="AR117" s="192"/>
      <c r="AS117" s="188"/>
      <c r="AT117" s="188"/>
      <c r="AU117" s="188"/>
      <c r="AV117" s="192"/>
      <c r="AW117" s="188"/>
      <c r="AX117" s="190"/>
      <c r="AY117" s="189"/>
      <c r="AZ117" s="189"/>
    </row>
    <row r="118" spans="1:52" x14ac:dyDescent="0.2">
      <c r="A118" s="4"/>
      <c r="B118" s="4"/>
      <c r="C118" s="187"/>
      <c r="D118" s="188"/>
      <c r="E118" s="189"/>
      <c r="F118" s="188"/>
      <c r="G118" s="189"/>
      <c r="H118" s="188"/>
      <c r="I118" s="189"/>
      <c r="J118" s="189"/>
      <c r="K118" s="189"/>
      <c r="L118" s="189"/>
      <c r="M118" s="189"/>
      <c r="N118" s="189"/>
      <c r="O118" s="189"/>
      <c r="P118" s="189"/>
      <c r="Q118" s="188"/>
      <c r="R118" s="190"/>
      <c r="S118" s="189"/>
      <c r="T118" s="189"/>
      <c r="U118" s="188"/>
      <c r="V118" s="190"/>
      <c r="W118" s="188"/>
      <c r="X118" s="190"/>
      <c r="Y118" s="191"/>
      <c r="Z118" s="191"/>
      <c r="AA118" s="191"/>
      <c r="AB118" s="191"/>
      <c r="AC118" s="191"/>
      <c r="AD118" s="191"/>
      <c r="AE118" s="188"/>
      <c r="AF118" s="188"/>
      <c r="AG118" s="188"/>
      <c r="AH118" s="188"/>
      <c r="AI118" s="188"/>
      <c r="AJ118" s="188"/>
      <c r="AK118" s="192"/>
      <c r="AL118" s="188"/>
      <c r="AM118" s="192"/>
      <c r="AN118" s="189"/>
      <c r="AO118" s="189"/>
      <c r="AP118" s="188"/>
      <c r="AQ118" s="188"/>
      <c r="AR118" s="192"/>
      <c r="AS118" s="188"/>
      <c r="AT118" s="188"/>
      <c r="AU118" s="188"/>
      <c r="AV118" s="192"/>
      <c r="AW118" s="188"/>
      <c r="AX118" s="190"/>
      <c r="AY118" s="189"/>
      <c r="AZ118" s="189"/>
    </row>
    <row r="119" spans="1:52" x14ac:dyDescent="0.2">
      <c r="A119" s="4"/>
      <c r="B119" s="4"/>
      <c r="C119" s="187"/>
      <c r="D119" s="188"/>
      <c r="E119" s="189"/>
      <c r="F119" s="188"/>
      <c r="G119" s="189"/>
      <c r="H119" s="188"/>
      <c r="I119" s="189"/>
      <c r="J119" s="189"/>
      <c r="K119" s="189"/>
      <c r="L119" s="189"/>
      <c r="M119" s="189"/>
      <c r="N119" s="189"/>
      <c r="O119" s="189"/>
      <c r="P119" s="189"/>
      <c r="Q119" s="188"/>
      <c r="R119" s="190"/>
      <c r="S119" s="189"/>
      <c r="T119" s="189"/>
      <c r="U119" s="188"/>
      <c r="V119" s="190"/>
      <c r="W119" s="188"/>
      <c r="X119" s="190"/>
      <c r="Y119" s="191"/>
      <c r="Z119" s="191"/>
      <c r="AA119" s="191"/>
      <c r="AB119" s="191"/>
      <c r="AC119" s="191"/>
      <c r="AD119" s="191"/>
      <c r="AE119" s="188"/>
      <c r="AF119" s="188"/>
      <c r="AG119" s="188"/>
      <c r="AH119" s="188"/>
      <c r="AI119" s="188"/>
      <c r="AJ119" s="188"/>
      <c r="AK119" s="192"/>
      <c r="AL119" s="188"/>
      <c r="AM119" s="192"/>
      <c r="AN119" s="189"/>
      <c r="AO119" s="189"/>
      <c r="AP119" s="188"/>
      <c r="AQ119" s="188"/>
      <c r="AR119" s="192"/>
      <c r="AS119" s="188"/>
      <c r="AT119" s="188"/>
      <c r="AU119" s="188"/>
      <c r="AV119" s="192"/>
      <c r="AW119" s="188"/>
      <c r="AX119" s="190"/>
      <c r="AY119" s="189"/>
      <c r="AZ119" s="189"/>
    </row>
  </sheetData>
  <sheetProtection password="F4BB" sheet="1" formatCells="0" formatColumns="0" formatRows="0"/>
  <mergeCells count="9">
    <mergeCell ref="AJ4:AM4"/>
    <mergeCell ref="AN4:AP4"/>
    <mergeCell ref="AQ4:AT4"/>
    <mergeCell ref="AU4:AZ4"/>
    <mergeCell ref="D4:E4"/>
    <mergeCell ref="F4:P4"/>
    <mergeCell ref="Q4:T4"/>
    <mergeCell ref="U4:AD4"/>
    <mergeCell ref="AE4:AI4"/>
  </mergeCells>
  <phoneticPr fontId="0" type="noConversion"/>
  <printOptions horizontalCentered="1" gridLines="1"/>
  <pageMargins left="0.25" right="0.25" top="0.21" bottom="0.28000000000000003" header="0.12" footer="0.17"/>
  <pageSetup paperSize="9" scale="55" fitToWidth="4" fitToHeight="2" orientation="landscape" r:id="rId1"/>
  <headerFooter alignWithMargins="0">
    <oddFooter>Page &amp;P of &amp;N</oddFooter>
  </headerFooter>
  <colBreaks count="3" manualBreakCount="3">
    <brk id="16" max="113" man="1"/>
    <brk id="30" max="113" man="1"/>
    <brk id="39" max="11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59"/>
  <sheetViews>
    <sheetView zoomScaleNormal="100" workbookViewId="0">
      <pane ySplit="3" topLeftCell="A40" activePane="bottomLeft" state="frozen"/>
      <selection pane="bottomLeft"/>
    </sheetView>
  </sheetViews>
  <sheetFormatPr defaultColWidth="11.42578125" defaultRowHeight="15" x14ac:dyDescent="0.25"/>
  <cols>
    <col min="1" max="1" width="33.28515625" style="206" customWidth="1"/>
    <col min="2" max="2" width="5.5703125" style="222" bestFit="1" customWidth="1"/>
    <col min="3" max="3" width="8.42578125" style="223" bestFit="1" customWidth="1"/>
    <col min="4" max="4" width="9.7109375" style="223" bestFit="1" customWidth="1"/>
    <col min="5" max="5" width="9.42578125" style="223" bestFit="1" customWidth="1"/>
    <col min="6" max="6" width="12.42578125" style="223" customWidth="1"/>
    <col min="7" max="7" width="9.28515625" style="223" customWidth="1"/>
    <col min="8" max="8" width="12.28515625" style="223" customWidth="1"/>
    <col min="9" max="9" width="8.140625" style="223" bestFit="1" customWidth="1"/>
    <col min="10" max="10" width="9.5703125" style="210" customWidth="1"/>
    <col min="11" max="12" width="11.28515625" style="224" bestFit="1" customWidth="1"/>
    <col min="13" max="13" width="11.7109375" style="225" bestFit="1" customWidth="1"/>
    <col min="14" max="14" width="9.7109375" style="226" bestFit="1" customWidth="1"/>
    <col min="15" max="16" width="8.28515625" style="226" bestFit="1" customWidth="1"/>
    <col min="17" max="19" width="10.5703125" style="226" bestFit="1" customWidth="1"/>
    <col min="20" max="16384" width="11.42578125" style="210"/>
  </cols>
  <sheetData>
    <row r="1" spans="1:19" s="206" customFormat="1" ht="45" x14ac:dyDescent="0.25">
      <c r="A1" s="227" t="s">
        <v>183</v>
      </c>
      <c r="B1" s="228"/>
      <c r="C1" s="229" t="s">
        <v>99</v>
      </c>
      <c r="D1" s="228">
        <v>3604</v>
      </c>
      <c r="E1" s="228">
        <v>4076</v>
      </c>
      <c r="F1" s="228">
        <v>3620</v>
      </c>
      <c r="G1" s="229" t="s">
        <v>100</v>
      </c>
      <c r="H1" s="228">
        <v>4561</v>
      </c>
      <c r="I1" s="228" t="s">
        <v>101</v>
      </c>
      <c r="J1" s="230" t="s">
        <v>102</v>
      </c>
      <c r="K1" s="231" t="s">
        <v>103</v>
      </c>
      <c r="L1" s="231" t="s">
        <v>104</v>
      </c>
      <c r="M1" s="232" t="s">
        <v>105</v>
      </c>
      <c r="N1" s="233" t="s">
        <v>106</v>
      </c>
      <c r="O1" s="233" t="s">
        <v>107</v>
      </c>
      <c r="P1" s="233" t="s">
        <v>108</v>
      </c>
      <c r="Q1" s="233" t="s">
        <v>109</v>
      </c>
      <c r="R1" s="233" t="s">
        <v>110</v>
      </c>
      <c r="S1" s="233" t="s">
        <v>176</v>
      </c>
    </row>
    <row r="2" spans="1:19" s="237" customFormat="1" ht="30" x14ac:dyDescent="0.25">
      <c r="A2" s="234" t="s">
        <v>184</v>
      </c>
      <c r="B2" s="230"/>
      <c r="C2" s="235">
        <v>14</v>
      </c>
      <c r="D2" s="230">
        <v>77</v>
      </c>
      <c r="E2" s="230">
        <v>19.100000000000001</v>
      </c>
      <c r="F2" s="230">
        <v>50</v>
      </c>
      <c r="G2" s="235">
        <v>7.5</v>
      </c>
      <c r="H2" s="230" t="s">
        <v>185</v>
      </c>
      <c r="I2" s="230"/>
      <c r="J2" s="234"/>
      <c r="K2" s="236"/>
      <c r="L2" s="236"/>
      <c r="M2" s="232"/>
      <c r="N2" s="233"/>
      <c r="O2" s="233"/>
      <c r="P2" s="233"/>
      <c r="Q2" s="233"/>
      <c r="R2" s="233"/>
      <c r="S2" s="233"/>
    </row>
    <row r="3" spans="1:19" s="206" customFormat="1" x14ac:dyDescent="0.25">
      <c r="A3" s="227"/>
      <c r="B3" s="228"/>
      <c r="C3" s="229" t="s">
        <v>111</v>
      </c>
      <c r="D3" s="228" t="s">
        <v>112</v>
      </c>
      <c r="E3" s="228" t="s">
        <v>113</v>
      </c>
      <c r="F3" s="228" t="s">
        <v>114</v>
      </c>
      <c r="G3" s="229"/>
      <c r="H3" s="228" t="s">
        <v>115</v>
      </c>
      <c r="I3" s="228"/>
      <c r="J3" s="227"/>
      <c r="K3" s="231"/>
      <c r="L3" s="231"/>
      <c r="M3" s="232"/>
      <c r="N3" s="233"/>
      <c r="O3" s="233"/>
      <c r="P3" s="233"/>
      <c r="Q3" s="233"/>
      <c r="R3" s="233"/>
      <c r="S3" s="233"/>
    </row>
    <row r="4" spans="1:19" x14ac:dyDescent="0.25">
      <c r="A4" s="238" t="s">
        <v>116</v>
      </c>
      <c r="B4" s="239">
        <v>2018</v>
      </c>
      <c r="C4" s="207"/>
      <c r="D4" s="207"/>
      <c r="E4" s="207"/>
      <c r="F4" s="207"/>
      <c r="G4" s="207"/>
      <c r="H4" s="207"/>
      <c r="I4" s="207"/>
      <c r="J4" s="208"/>
      <c r="K4" s="207"/>
      <c r="L4" s="207"/>
      <c r="M4" s="209"/>
      <c r="N4" s="209"/>
      <c r="O4" s="209"/>
      <c r="P4" s="209"/>
      <c r="Q4" s="209"/>
      <c r="R4" s="209"/>
      <c r="S4" s="209"/>
    </row>
    <row r="5" spans="1:19" x14ac:dyDescent="0.25">
      <c r="A5" s="240" t="s">
        <v>116</v>
      </c>
      <c r="B5" s="241">
        <v>2019</v>
      </c>
      <c r="C5" s="211">
        <v>13.972</v>
      </c>
      <c r="D5" s="211">
        <v>19.794</v>
      </c>
      <c r="E5" s="211">
        <v>16.152000000000001</v>
      </c>
      <c r="F5" s="211">
        <v>13.318</v>
      </c>
      <c r="G5" s="211">
        <v>0</v>
      </c>
      <c r="H5" s="211">
        <v>18.2622</v>
      </c>
      <c r="I5" s="211"/>
      <c r="J5" s="212"/>
      <c r="K5" s="211"/>
      <c r="L5" s="211"/>
      <c r="M5" s="213"/>
      <c r="N5" s="213"/>
      <c r="O5" s="213"/>
      <c r="P5" s="213"/>
      <c r="Q5" s="213"/>
      <c r="R5" s="213"/>
      <c r="S5" s="213"/>
    </row>
    <row r="6" spans="1:19" x14ac:dyDescent="0.25">
      <c r="A6" s="238" t="s">
        <v>177</v>
      </c>
      <c r="B6" s="239">
        <v>2018</v>
      </c>
      <c r="C6" s="207"/>
      <c r="D6" s="207"/>
      <c r="E6" s="207"/>
      <c r="F6" s="207"/>
      <c r="G6" s="207"/>
      <c r="H6" s="207"/>
      <c r="I6" s="207"/>
      <c r="J6" s="208"/>
      <c r="K6" s="207"/>
      <c r="L6" s="207"/>
      <c r="M6" s="209"/>
      <c r="N6" s="209"/>
      <c r="O6" s="209"/>
      <c r="P6" s="209"/>
      <c r="Q6" s="209"/>
      <c r="R6" s="209"/>
      <c r="S6" s="209"/>
    </row>
    <row r="7" spans="1:19" x14ac:dyDescent="0.25">
      <c r="A7" s="240" t="s">
        <v>177</v>
      </c>
      <c r="B7" s="241">
        <v>2019</v>
      </c>
      <c r="C7" s="211">
        <v>13.8</v>
      </c>
      <c r="D7" s="211">
        <v>19.63</v>
      </c>
      <c r="E7" s="211">
        <v>15.9</v>
      </c>
      <c r="F7" s="211">
        <v>13.21</v>
      </c>
      <c r="G7" s="211">
        <v>22.466000000000001</v>
      </c>
      <c r="H7" s="211">
        <v>18.5</v>
      </c>
      <c r="I7" s="211"/>
      <c r="J7" s="212"/>
      <c r="K7" s="211"/>
      <c r="L7" s="211"/>
      <c r="M7" s="213"/>
      <c r="N7" s="213"/>
      <c r="O7" s="213"/>
      <c r="P7" s="213"/>
      <c r="Q7" s="213"/>
      <c r="R7" s="213"/>
      <c r="S7" s="213"/>
    </row>
    <row r="8" spans="1:19" x14ac:dyDescent="0.25">
      <c r="A8" s="238" t="s">
        <v>118</v>
      </c>
      <c r="B8" s="239">
        <v>2018</v>
      </c>
      <c r="C8" s="207"/>
      <c r="D8" s="207"/>
      <c r="E8" s="207"/>
      <c r="F8" s="207"/>
      <c r="G8" s="207"/>
      <c r="H8" s="207"/>
      <c r="I8" s="207"/>
      <c r="J8" s="208"/>
      <c r="K8" s="207"/>
      <c r="L8" s="207"/>
      <c r="M8" s="209"/>
      <c r="N8" s="209"/>
      <c r="O8" s="209"/>
      <c r="P8" s="209"/>
      <c r="Q8" s="209"/>
      <c r="R8" s="209"/>
      <c r="S8" s="209"/>
    </row>
    <row r="9" spans="1:19" x14ac:dyDescent="0.25">
      <c r="A9" s="240" t="s">
        <v>118</v>
      </c>
      <c r="B9" s="241">
        <v>2019</v>
      </c>
      <c r="C9" s="211">
        <v>13.567</v>
      </c>
      <c r="D9" s="211">
        <v>19.219000000000001</v>
      </c>
      <c r="E9" s="211">
        <v>15.244999999999999</v>
      </c>
      <c r="F9" s="211">
        <v>12.933</v>
      </c>
      <c r="G9" s="211">
        <v>0</v>
      </c>
      <c r="H9" s="211">
        <v>17.581</v>
      </c>
      <c r="I9" s="211"/>
      <c r="J9" s="212"/>
      <c r="K9" s="211"/>
      <c r="L9" s="211"/>
      <c r="M9" s="211"/>
      <c r="N9" s="211"/>
      <c r="O9" s="211"/>
      <c r="P9" s="211"/>
      <c r="Q9" s="213"/>
      <c r="R9" s="213"/>
      <c r="S9" s="213"/>
    </row>
    <row r="10" spans="1:19" x14ac:dyDescent="0.25">
      <c r="A10" s="238" t="s">
        <v>119</v>
      </c>
      <c r="B10" s="239">
        <v>2018</v>
      </c>
      <c r="C10" s="207"/>
      <c r="D10" s="207"/>
      <c r="E10" s="207"/>
      <c r="F10" s="207"/>
      <c r="G10" s="207"/>
      <c r="H10" s="207"/>
      <c r="I10" s="207"/>
      <c r="J10" s="208"/>
      <c r="K10" s="207"/>
      <c r="L10" s="207"/>
      <c r="M10" s="209"/>
      <c r="N10" s="209"/>
      <c r="O10" s="209"/>
      <c r="P10" s="209"/>
      <c r="Q10" s="209"/>
      <c r="R10" s="209"/>
      <c r="S10" s="209"/>
    </row>
    <row r="11" spans="1:19" x14ac:dyDescent="0.25">
      <c r="A11" s="240" t="s">
        <v>119</v>
      </c>
      <c r="B11" s="241">
        <v>2019</v>
      </c>
      <c r="C11" s="211">
        <v>14.018000000000001</v>
      </c>
      <c r="D11" s="211">
        <v>19.492000000000001</v>
      </c>
      <c r="E11" s="211">
        <v>15.462</v>
      </c>
      <c r="F11" s="211">
        <v>13.119</v>
      </c>
      <c r="G11" s="211">
        <v>0</v>
      </c>
      <c r="H11" s="211">
        <v>17.931999999999999</v>
      </c>
      <c r="I11" s="211"/>
      <c r="J11" s="212"/>
      <c r="K11" s="211"/>
      <c r="L11" s="211"/>
      <c r="M11" s="213"/>
      <c r="N11" s="213"/>
      <c r="O11" s="213"/>
      <c r="P11" s="213"/>
      <c r="Q11" s="213"/>
      <c r="R11" s="213"/>
      <c r="S11" s="213"/>
    </row>
    <row r="12" spans="1:19" x14ac:dyDescent="0.25">
      <c r="A12" s="238" t="s">
        <v>120</v>
      </c>
      <c r="B12" s="239">
        <v>2018</v>
      </c>
      <c r="C12" s="207"/>
      <c r="D12" s="207"/>
      <c r="E12" s="207"/>
      <c r="F12" s="207"/>
      <c r="G12" s="207"/>
      <c r="H12" s="207"/>
      <c r="I12" s="207"/>
      <c r="J12" s="208"/>
      <c r="K12" s="207"/>
      <c r="L12" s="207"/>
      <c r="M12" s="209"/>
      <c r="N12" s="209"/>
      <c r="O12" s="209"/>
      <c r="P12" s="209"/>
      <c r="Q12" s="209"/>
      <c r="R12" s="209"/>
      <c r="S12" s="209"/>
    </row>
    <row r="13" spans="1:19" x14ac:dyDescent="0.25">
      <c r="A13" s="240" t="s">
        <v>120</v>
      </c>
      <c r="B13" s="241">
        <v>2019</v>
      </c>
      <c r="C13" s="211">
        <v>13.83</v>
      </c>
      <c r="D13" s="211">
        <v>19.600000000000001</v>
      </c>
      <c r="E13" s="211">
        <v>15.88</v>
      </c>
      <c r="F13" s="211">
        <v>13.21</v>
      </c>
      <c r="G13" s="211">
        <v>22.44</v>
      </c>
      <c r="H13" s="211">
        <v>18.48</v>
      </c>
      <c r="I13" s="211"/>
      <c r="J13" s="212"/>
      <c r="K13" s="211"/>
      <c r="L13" s="211"/>
      <c r="M13" s="213"/>
      <c r="N13" s="213"/>
      <c r="O13" s="213"/>
      <c r="P13" s="213"/>
      <c r="Q13" s="213"/>
      <c r="R13" s="213"/>
      <c r="S13" s="213"/>
    </row>
    <row r="14" spans="1:19" x14ac:dyDescent="0.25">
      <c r="A14" s="238" t="s">
        <v>121</v>
      </c>
      <c r="B14" s="239">
        <v>2018</v>
      </c>
      <c r="C14" s="207"/>
      <c r="D14" s="207"/>
      <c r="E14" s="207"/>
      <c r="F14" s="207"/>
      <c r="G14" s="207"/>
      <c r="H14" s="207"/>
      <c r="I14" s="207"/>
      <c r="J14" s="208"/>
      <c r="K14" s="207"/>
      <c r="L14" s="207"/>
      <c r="M14" s="209"/>
      <c r="N14" s="209"/>
      <c r="O14" s="209"/>
      <c r="P14" s="209"/>
      <c r="Q14" s="209"/>
      <c r="R14" s="209"/>
      <c r="S14" s="209"/>
    </row>
    <row r="15" spans="1:19" x14ac:dyDescent="0.25">
      <c r="A15" s="238" t="s">
        <v>122</v>
      </c>
      <c r="B15" s="239">
        <v>2018</v>
      </c>
      <c r="C15" s="207"/>
      <c r="D15" s="207"/>
      <c r="E15" s="207"/>
      <c r="F15" s="207"/>
      <c r="G15" s="207"/>
      <c r="H15" s="207"/>
      <c r="I15" s="207"/>
      <c r="J15" s="208"/>
      <c r="K15" s="207"/>
      <c r="L15" s="207"/>
      <c r="M15" s="209"/>
      <c r="N15" s="209"/>
      <c r="O15" s="209"/>
      <c r="P15" s="209"/>
      <c r="Q15" s="209"/>
      <c r="R15" s="209"/>
      <c r="S15" s="209"/>
    </row>
    <row r="16" spans="1:19" x14ac:dyDescent="0.25">
      <c r="A16" s="238" t="s">
        <v>123</v>
      </c>
      <c r="B16" s="239">
        <v>2018</v>
      </c>
      <c r="C16" s="207"/>
      <c r="D16" s="207"/>
      <c r="E16" s="207"/>
      <c r="F16" s="207"/>
      <c r="G16" s="207"/>
      <c r="H16" s="207"/>
      <c r="I16" s="207"/>
      <c r="J16" s="208"/>
      <c r="K16" s="207"/>
      <c r="L16" s="207"/>
      <c r="M16" s="209"/>
      <c r="N16" s="209"/>
      <c r="O16" s="209"/>
      <c r="P16" s="209"/>
      <c r="Q16" s="209"/>
      <c r="R16" s="209"/>
      <c r="S16" s="209"/>
    </row>
    <row r="17" spans="1:19" ht="90" x14ac:dyDescent="0.25">
      <c r="A17" s="242" t="s">
        <v>186</v>
      </c>
      <c r="B17" s="239">
        <v>2018</v>
      </c>
      <c r="C17" s="207"/>
      <c r="D17" s="207"/>
      <c r="E17" s="207"/>
      <c r="F17" s="207"/>
      <c r="G17" s="207"/>
      <c r="H17" s="207"/>
      <c r="I17" s="207"/>
      <c r="J17" s="208"/>
      <c r="K17" s="207"/>
      <c r="L17" s="207"/>
      <c r="M17" s="209"/>
      <c r="N17" s="209"/>
      <c r="O17" s="209"/>
      <c r="P17" s="209"/>
      <c r="Q17" s="209"/>
      <c r="R17" s="209"/>
      <c r="S17" s="209"/>
    </row>
    <row r="18" spans="1:19" x14ac:dyDescent="0.25">
      <c r="A18" s="238" t="s">
        <v>124</v>
      </c>
      <c r="B18" s="239">
        <v>2018</v>
      </c>
      <c r="C18" s="207"/>
      <c r="D18" s="207"/>
      <c r="E18" s="207"/>
      <c r="F18" s="207"/>
      <c r="G18" s="207"/>
      <c r="H18" s="207"/>
      <c r="I18" s="207"/>
      <c r="J18" s="208"/>
      <c r="K18" s="207"/>
      <c r="L18" s="207"/>
      <c r="M18" s="209"/>
      <c r="N18" s="209"/>
      <c r="O18" s="209"/>
      <c r="P18" s="209"/>
      <c r="Q18" s="209"/>
      <c r="R18" s="209"/>
      <c r="S18" s="209"/>
    </row>
    <row r="19" spans="1:19" x14ac:dyDescent="0.25">
      <c r="A19" s="238" t="s">
        <v>125</v>
      </c>
      <c r="B19" s="239">
        <v>2018</v>
      </c>
      <c r="C19" s="207"/>
      <c r="D19" s="207"/>
      <c r="E19" s="207"/>
      <c r="F19" s="207"/>
      <c r="G19" s="207"/>
      <c r="H19" s="207"/>
      <c r="I19" s="207"/>
      <c r="J19" s="208"/>
      <c r="K19" s="207"/>
      <c r="L19" s="207"/>
      <c r="M19" s="209"/>
      <c r="N19" s="209"/>
      <c r="O19" s="209"/>
      <c r="P19" s="209"/>
      <c r="Q19" s="209"/>
      <c r="R19" s="209"/>
      <c r="S19" s="209"/>
    </row>
    <row r="20" spans="1:19" x14ac:dyDescent="0.25">
      <c r="A20" s="238" t="s">
        <v>126</v>
      </c>
      <c r="B20" s="239">
        <v>2018</v>
      </c>
      <c r="C20" s="207"/>
      <c r="D20" s="207"/>
      <c r="E20" s="207"/>
      <c r="F20" s="207"/>
      <c r="G20" s="207"/>
      <c r="H20" s="207"/>
      <c r="I20" s="207"/>
      <c r="J20" s="208"/>
      <c r="K20" s="207"/>
      <c r="L20" s="207"/>
      <c r="M20" s="209"/>
      <c r="N20" s="209"/>
      <c r="O20" s="209"/>
      <c r="P20" s="209"/>
      <c r="Q20" s="209"/>
      <c r="R20" s="209"/>
      <c r="S20" s="209"/>
    </row>
    <row r="21" spans="1:19" ht="60" x14ac:dyDescent="0.25">
      <c r="A21" s="242" t="s">
        <v>187</v>
      </c>
      <c r="B21" s="239">
        <v>2018</v>
      </c>
      <c r="C21" s="207"/>
      <c r="D21" s="207"/>
      <c r="E21" s="207"/>
      <c r="F21" s="207"/>
      <c r="G21" s="207"/>
      <c r="H21" s="207"/>
      <c r="I21" s="207"/>
      <c r="J21" s="208"/>
      <c r="K21" s="207"/>
      <c r="L21" s="207"/>
      <c r="M21" s="209"/>
      <c r="N21" s="209"/>
      <c r="O21" s="209"/>
      <c r="P21" s="209"/>
      <c r="Q21" s="209"/>
      <c r="R21" s="209"/>
      <c r="S21" s="209"/>
    </row>
    <row r="22" spans="1:19" x14ac:dyDescent="0.25">
      <c r="A22" s="240" t="s">
        <v>121</v>
      </c>
      <c r="B22" s="241">
        <v>2019</v>
      </c>
      <c r="C22" s="211">
        <v>13.207000000000001</v>
      </c>
      <c r="D22" s="211">
        <v>18.701000000000001</v>
      </c>
      <c r="E22" s="211">
        <v>10.172000000000001</v>
      </c>
      <c r="F22" s="211">
        <v>12.58</v>
      </c>
      <c r="G22" s="211">
        <v>21.332999999999998</v>
      </c>
      <c r="H22" s="211">
        <v>17.606000000000002</v>
      </c>
      <c r="I22" s="211"/>
      <c r="J22" s="212"/>
      <c r="K22" s="211"/>
      <c r="L22" s="211"/>
      <c r="M22" s="213"/>
      <c r="N22" s="213"/>
      <c r="O22" s="213"/>
      <c r="P22" s="213"/>
      <c r="Q22" s="213"/>
      <c r="R22" s="213"/>
      <c r="S22" s="213"/>
    </row>
    <row r="23" spans="1:19" x14ac:dyDescent="0.25">
      <c r="A23" s="240" t="s">
        <v>122</v>
      </c>
      <c r="B23" s="241">
        <v>2019</v>
      </c>
      <c r="C23" s="211">
        <v>13.557</v>
      </c>
      <c r="D23" s="211">
        <v>19.225000000000001</v>
      </c>
      <c r="E23" s="211">
        <v>15.68</v>
      </c>
      <c r="F23" s="211">
        <v>12.936</v>
      </c>
      <c r="G23" s="211">
        <v>21.92</v>
      </c>
      <c r="H23" s="211">
        <v>18.087</v>
      </c>
      <c r="I23" s="211"/>
      <c r="J23" s="212"/>
      <c r="K23" s="211"/>
      <c r="L23" s="211"/>
      <c r="M23" s="213"/>
      <c r="N23" s="213"/>
      <c r="O23" s="213"/>
      <c r="P23" s="213"/>
      <c r="Q23" s="213"/>
      <c r="R23" s="213"/>
      <c r="S23" s="213"/>
    </row>
    <row r="24" spans="1:19" x14ac:dyDescent="0.25">
      <c r="A24" s="240" t="s">
        <v>123</v>
      </c>
      <c r="B24" s="241">
        <v>2019</v>
      </c>
      <c r="C24" s="243">
        <f>C23</f>
        <v>13.557</v>
      </c>
      <c r="D24" s="243">
        <f t="shared" ref="D24:H24" si="0">D23</f>
        <v>19.225000000000001</v>
      </c>
      <c r="E24" s="243">
        <f t="shared" si="0"/>
        <v>15.68</v>
      </c>
      <c r="F24" s="243">
        <f t="shared" si="0"/>
        <v>12.936</v>
      </c>
      <c r="G24" s="243">
        <f t="shared" si="0"/>
        <v>21.92</v>
      </c>
      <c r="H24" s="243">
        <f t="shared" si="0"/>
        <v>18.087</v>
      </c>
      <c r="I24" s="211"/>
      <c r="J24" s="212"/>
      <c r="K24" s="211"/>
      <c r="L24" s="211"/>
      <c r="M24" s="213"/>
      <c r="N24" s="213"/>
      <c r="O24" s="213"/>
      <c r="P24" s="213"/>
      <c r="Q24" s="213"/>
      <c r="R24" s="213"/>
      <c r="S24" s="213"/>
    </row>
    <row r="25" spans="1:19" ht="90" x14ac:dyDescent="0.25">
      <c r="A25" s="244" t="s">
        <v>188</v>
      </c>
      <c r="B25" s="241">
        <v>2019</v>
      </c>
      <c r="C25" s="211">
        <v>13.85</v>
      </c>
      <c r="D25" s="211">
        <v>19.632000000000001</v>
      </c>
      <c r="E25" s="211">
        <v>16.02</v>
      </c>
      <c r="F25" s="211">
        <v>13.21</v>
      </c>
      <c r="G25" s="211">
        <v>22.413</v>
      </c>
      <c r="H25" s="211">
        <v>18.477</v>
      </c>
      <c r="I25" s="211"/>
      <c r="J25" s="211"/>
      <c r="K25" s="211">
        <f t="shared" ref="K25:S25" si="1">K31:Z31</f>
        <v>0</v>
      </c>
      <c r="L25" s="211">
        <f t="shared" si="1"/>
        <v>0</v>
      </c>
      <c r="M25" s="211">
        <f t="shared" si="1"/>
        <v>0</v>
      </c>
      <c r="N25" s="211">
        <f t="shared" si="1"/>
        <v>0</v>
      </c>
      <c r="O25" s="211">
        <f t="shared" si="1"/>
        <v>0</v>
      </c>
      <c r="P25" s="211">
        <f t="shared" si="1"/>
        <v>0</v>
      </c>
      <c r="Q25" s="211">
        <f t="shared" si="1"/>
        <v>0</v>
      </c>
      <c r="R25" s="211">
        <f t="shared" si="1"/>
        <v>0</v>
      </c>
      <c r="S25" s="211">
        <f t="shared" si="1"/>
        <v>0</v>
      </c>
    </row>
    <row r="26" spans="1:19" x14ac:dyDescent="0.25">
      <c r="A26" s="240" t="s">
        <v>124</v>
      </c>
      <c r="B26" s="241">
        <v>2019</v>
      </c>
      <c r="C26" s="211">
        <v>14.2</v>
      </c>
      <c r="D26" s="211">
        <v>20.117999999999999</v>
      </c>
      <c r="E26" s="211">
        <v>10.946999999999999</v>
      </c>
      <c r="F26" s="211">
        <v>13.54</v>
      </c>
      <c r="G26" s="211">
        <v>22.946000000000002</v>
      </c>
      <c r="H26" s="211">
        <v>18.966000000000001</v>
      </c>
      <c r="I26" s="211"/>
      <c r="J26" s="212"/>
      <c r="K26" s="211"/>
      <c r="L26" s="211"/>
      <c r="M26" s="213"/>
      <c r="N26" s="213"/>
      <c r="O26" s="213"/>
      <c r="P26" s="213"/>
      <c r="Q26" s="213"/>
      <c r="R26" s="213"/>
      <c r="S26" s="213"/>
    </row>
    <row r="27" spans="1:19" x14ac:dyDescent="0.25">
      <c r="A27" s="240" t="s">
        <v>125</v>
      </c>
      <c r="B27" s="241">
        <v>2019</v>
      </c>
      <c r="C27" s="211">
        <v>18.141999999999999</v>
      </c>
      <c r="D27" s="211">
        <v>25.715</v>
      </c>
      <c r="E27" s="211">
        <v>20.984000000000002</v>
      </c>
      <c r="F27" s="211">
        <v>17.302</v>
      </c>
      <c r="G27" s="211">
        <v>29.346</v>
      </c>
      <c r="H27" s="211">
        <v>24.382999999999999</v>
      </c>
      <c r="I27" s="211"/>
      <c r="J27" s="212"/>
      <c r="K27" s="211"/>
      <c r="L27" s="211"/>
      <c r="M27" s="213"/>
      <c r="N27" s="213"/>
      <c r="O27" s="213"/>
      <c r="P27" s="213"/>
      <c r="Q27" s="213"/>
      <c r="R27" s="213"/>
      <c r="S27" s="213"/>
    </row>
    <row r="28" spans="1:19" x14ac:dyDescent="0.25">
      <c r="A28" s="240" t="s">
        <v>126</v>
      </c>
      <c r="B28" s="241">
        <v>2019</v>
      </c>
      <c r="C28" s="243">
        <f>C27</f>
        <v>18.141999999999999</v>
      </c>
      <c r="D28" s="243">
        <f t="shared" ref="D28:H28" si="2">D27</f>
        <v>25.715</v>
      </c>
      <c r="E28" s="243">
        <f t="shared" si="2"/>
        <v>20.984000000000002</v>
      </c>
      <c r="F28" s="243">
        <f t="shared" si="2"/>
        <v>17.302</v>
      </c>
      <c r="G28" s="243">
        <f t="shared" si="2"/>
        <v>29.346</v>
      </c>
      <c r="H28" s="243">
        <f t="shared" si="2"/>
        <v>24.382999999999999</v>
      </c>
      <c r="I28" s="211"/>
      <c r="J28" s="212"/>
      <c r="K28" s="211"/>
      <c r="L28" s="211"/>
      <c r="M28" s="213"/>
      <c r="N28" s="213"/>
      <c r="O28" s="213"/>
      <c r="P28" s="213"/>
      <c r="Q28" s="213"/>
      <c r="R28" s="213"/>
      <c r="S28" s="213"/>
    </row>
    <row r="29" spans="1:19" ht="105" x14ac:dyDescent="0.25">
      <c r="A29" s="244" t="s">
        <v>127</v>
      </c>
      <c r="B29" s="241">
        <v>2019</v>
      </c>
      <c r="C29" s="211">
        <v>13.957000000000001</v>
      </c>
      <c r="D29" s="211">
        <v>25.715</v>
      </c>
      <c r="E29" s="211">
        <v>16.140999999999998</v>
      </c>
      <c r="F29" s="211">
        <v>17.303999999999998</v>
      </c>
      <c r="G29" s="211">
        <v>29.36</v>
      </c>
      <c r="H29" s="211">
        <v>18.619</v>
      </c>
      <c r="I29" s="211"/>
      <c r="J29" s="212"/>
      <c r="K29" s="211"/>
      <c r="L29" s="211"/>
      <c r="M29" s="213"/>
      <c r="N29" s="213"/>
      <c r="O29" s="213"/>
      <c r="P29" s="213"/>
      <c r="Q29" s="213"/>
      <c r="R29" s="213"/>
      <c r="S29" s="213"/>
    </row>
    <row r="30" spans="1:19" x14ac:dyDescent="0.25">
      <c r="A30" s="238" t="s">
        <v>128</v>
      </c>
      <c r="B30" s="239">
        <v>2018</v>
      </c>
      <c r="C30" s="207"/>
      <c r="D30" s="207"/>
      <c r="E30" s="207"/>
      <c r="F30" s="207"/>
      <c r="G30" s="207"/>
      <c r="H30" s="207"/>
      <c r="I30" s="207"/>
      <c r="J30" s="208"/>
      <c r="K30" s="207"/>
      <c r="L30" s="207"/>
      <c r="M30" s="209"/>
      <c r="N30" s="209"/>
      <c r="O30" s="209"/>
      <c r="P30" s="209"/>
      <c r="Q30" s="209"/>
      <c r="R30" s="209"/>
      <c r="S30" s="209"/>
    </row>
    <row r="31" spans="1:19" x14ac:dyDescent="0.25">
      <c r="A31" s="240" t="s">
        <v>128</v>
      </c>
      <c r="B31" s="241">
        <v>2019</v>
      </c>
      <c r="C31" s="211">
        <v>13.85</v>
      </c>
      <c r="D31" s="211">
        <v>19.632000000000001</v>
      </c>
      <c r="E31" s="211">
        <v>16.02</v>
      </c>
      <c r="F31" s="211">
        <v>13.21</v>
      </c>
      <c r="G31" s="211">
        <v>22.413</v>
      </c>
      <c r="H31" s="211">
        <v>18.477</v>
      </c>
      <c r="I31" s="211"/>
      <c r="J31" s="212"/>
      <c r="K31" s="211"/>
      <c r="L31" s="211"/>
      <c r="M31" s="213"/>
      <c r="N31" s="213"/>
      <c r="O31" s="213"/>
      <c r="P31" s="213"/>
      <c r="Q31" s="213"/>
      <c r="R31" s="213"/>
      <c r="S31" s="213"/>
    </row>
    <row r="32" spans="1:19" x14ac:dyDescent="0.25">
      <c r="A32" s="238" t="s">
        <v>129</v>
      </c>
      <c r="B32" s="239">
        <v>2018</v>
      </c>
      <c r="C32" s="207"/>
      <c r="D32" s="207"/>
      <c r="E32" s="207"/>
      <c r="F32" s="207"/>
      <c r="G32" s="207"/>
      <c r="H32" s="207"/>
      <c r="I32" s="207"/>
      <c r="J32" s="208"/>
      <c r="K32" s="207"/>
      <c r="L32" s="207"/>
      <c r="M32" s="209"/>
      <c r="N32" s="209"/>
      <c r="O32" s="209"/>
      <c r="P32" s="209"/>
      <c r="Q32" s="209"/>
      <c r="R32" s="209"/>
      <c r="S32" s="209"/>
    </row>
    <row r="33" spans="1:19" x14ac:dyDescent="0.25">
      <c r="A33" s="240" t="s">
        <v>129</v>
      </c>
      <c r="B33" s="241">
        <v>2019</v>
      </c>
      <c r="C33" s="211">
        <v>14.481</v>
      </c>
      <c r="D33" s="211">
        <v>20.513999999999999</v>
      </c>
      <c r="E33" s="211">
        <v>16.741</v>
      </c>
      <c r="F33" s="211">
        <v>13.804</v>
      </c>
      <c r="G33" s="211">
        <v>0</v>
      </c>
      <c r="H33" s="211">
        <v>19.306999999999999</v>
      </c>
      <c r="I33" s="211">
        <v>23.384</v>
      </c>
      <c r="J33" s="212">
        <v>26.215</v>
      </c>
      <c r="K33" s="211"/>
      <c r="L33" s="211"/>
      <c r="M33" s="213"/>
      <c r="N33" s="213"/>
      <c r="O33" s="213"/>
      <c r="P33" s="213"/>
      <c r="Q33" s="213"/>
      <c r="R33" s="213"/>
      <c r="S33" s="213"/>
    </row>
    <row r="34" spans="1:19" x14ac:dyDescent="0.25">
      <c r="A34" s="238" t="s">
        <v>130</v>
      </c>
      <c r="B34" s="239">
        <v>2018</v>
      </c>
      <c r="C34" s="207"/>
      <c r="D34" s="207"/>
      <c r="E34" s="207"/>
      <c r="F34" s="207"/>
      <c r="G34" s="207"/>
      <c r="H34" s="207"/>
      <c r="I34" s="207"/>
      <c r="J34" s="208"/>
      <c r="K34" s="207"/>
      <c r="L34" s="207"/>
      <c r="M34" s="209"/>
      <c r="N34" s="209"/>
      <c r="O34" s="209"/>
      <c r="P34" s="209"/>
      <c r="Q34" s="209"/>
      <c r="R34" s="209"/>
      <c r="S34" s="209"/>
    </row>
    <row r="35" spans="1:19" x14ac:dyDescent="0.25">
      <c r="A35" s="240" t="s">
        <v>130</v>
      </c>
      <c r="B35" s="241">
        <v>2019</v>
      </c>
      <c r="C35" s="211">
        <v>14.52</v>
      </c>
      <c r="D35" s="211">
        <v>20.64</v>
      </c>
      <c r="E35" s="211">
        <v>16.72</v>
      </c>
      <c r="F35" s="211">
        <v>13.91</v>
      </c>
      <c r="G35" s="211">
        <v>0</v>
      </c>
      <c r="H35" s="211">
        <v>19.46</v>
      </c>
      <c r="I35" s="211"/>
      <c r="J35" s="212"/>
      <c r="K35" s="211"/>
      <c r="L35" s="211"/>
      <c r="M35" s="213"/>
      <c r="N35" s="213"/>
      <c r="O35" s="213"/>
      <c r="P35" s="213"/>
      <c r="Q35" s="213"/>
      <c r="R35" s="213"/>
      <c r="S35" s="213"/>
    </row>
    <row r="36" spans="1:19" x14ac:dyDescent="0.25">
      <c r="A36" s="238" t="s">
        <v>131</v>
      </c>
      <c r="B36" s="239">
        <v>2018</v>
      </c>
      <c r="C36" s="207"/>
      <c r="D36" s="207"/>
      <c r="E36" s="207"/>
      <c r="F36" s="207"/>
      <c r="G36" s="207"/>
      <c r="H36" s="207"/>
      <c r="I36" s="207"/>
      <c r="J36" s="208"/>
      <c r="K36" s="207"/>
      <c r="L36" s="207"/>
      <c r="M36" s="209"/>
      <c r="N36" s="209"/>
      <c r="O36" s="209"/>
      <c r="P36" s="209"/>
      <c r="Q36" s="209"/>
      <c r="R36" s="209"/>
      <c r="S36" s="209"/>
    </row>
    <row r="37" spans="1:19" x14ac:dyDescent="0.25">
      <c r="A37" s="240" t="s">
        <v>131</v>
      </c>
      <c r="B37" s="241">
        <v>2019</v>
      </c>
      <c r="C37" s="211">
        <v>14.25</v>
      </c>
      <c r="D37" s="211">
        <v>20.172000000000001</v>
      </c>
      <c r="E37" s="211">
        <v>10.978999999999999</v>
      </c>
      <c r="F37" s="211">
        <v>13.576000000000001</v>
      </c>
      <c r="G37" s="211">
        <v>23</v>
      </c>
      <c r="H37" s="211">
        <v>12.47</v>
      </c>
      <c r="I37" s="211"/>
      <c r="J37" s="212"/>
      <c r="K37" s="211"/>
      <c r="L37" s="211"/>
      <c r="M37" s="213"/>
      <c r="N37" s="213"/>
      <c r="O37" s="213"/>
      <c r="P37" s="213"/>
      <c r="Q37" s="213"/>
      <c r="R37" s="213"/>
      <c r="S37" s="213"/>
    </row>
    <row r="38" spans="1:19" x14ac:dyDescent="0.25">
      <c r="A38" s="238" t="s">
        <v>132</v>
      </c>
      <c r="B38" s="239">
        <v>2018</v>
      </c>
      <c r="C38" s="207"/>
      <c r="D38" s="207"/>
      <c r="E38" s="207"/>
      <c r="F38" s="207"/>
      <c r="G38" s="207"/>
      <c r="H38" s="207"/>
      <c r="I38" s="207"/>
      <c r="J38" s="208"/>
      <c r="K38" s="207"/>
      <c r="L38" s="207"/>
      <c r="M38" s="209"/>
      <c r="N38" s="209"/>
      <c r="O38" s="209"/>
      <c r="P38" s="209"/>
      <c r="Q38" s="209"/>
      <c r="R38" s="209"/>
      <c r="S38" s="209"/>
    </row>
    <row r="39" spans="1:19" x14ac:dyDescent="0.25">
      <c r="A39" s="240" t="s">
        <v>132</v>
      </c>
      <c r="B39" s="241">
        <v>2019</v>
      </c>
      <c r="C39" s="211">
        <v>14.52</v>
      </c>
      <c r="D39" s="211">
        <v>20.571000000000002</v>
      </c>
      <c r="E39" s="211">
        <v>16.664000000000001</v>
      </c>
      <c r="F39" s="211">
        <v>13.843999999999999</v>
      </c>
      <c r="G39" s="211">
        <v>23.452999999999999</v>
      </c>
      <c r="H39" s="211">
        <v>19.216000000000001</v>
      </c>
      <c r="I39" s="211"/>
      <c r="J39" s="212"/>
      <c r="K39" s="211"/>
      <c r="L39" s="211"/>
      <c r="M39" s="213"/>
      <c r="N39" s="213"/>
      <c r="O39" s="213"/>
      <c r="P39" s="213"/>
      <c r="Q39" s="213"/>
      <c r="R39" s="213"/>
      <c r="S39" s="213"/>
    </row>
    <row r="40" spans="1:19" x14ac:dyDescent="0.25">
      <c r="A40" s="238" t="s">
        <v>133</v>
      </c>
      <c r="B40" s="239">
        <v>2018</v>
      </c>
      <c r="C40" s="207"/>
      <c r="D40" s="207"/>
      <c r="E40" s="207"/>
      <c r="F40" s="207"/>
      <c r="G40" s="207"/>
      <c r="H40" s="207"/>
      <c r="I40" s="207"/>
      <c r="J40" s="208"/>
      <c r="K40" s="207"/>
      <c r="L40" s="207"/>
      <c r="M40" s="209"/>
      <c r="N40" s="209"/>
      <c r="O40" s="209"/>
      <c r="P40" s="209"/>
      <c r="Q40" s="209"/>
      <c r="R40" s="209"/>
      <c r="S40" s="209"/>
    </row>
    <row r="41" spans="1:19" x14ac:dyDescent="0.25">
      <c r="A41" s="240" t="s">
        <v>133</v>
      </c>
      <c r="B41" s="241">
        <v>2019</v>
      </c>
      <c r="C41" s="211">
        <v>14.332000000000001</v>
      </c>
      <c r="D41" s="211">
        <v>20.161000000000001</v>
      </c>
      <c r="E41" s="211">
        <v>16.452999999999999</v>
      </c>
      <c r="F41" s="211">
        <v>13.566000000000001</v>
      </c>
      <c r="G41" s="211">
        <v>0</v>
      </c>
      <c r="H41" s="211">
        <v>18.975999999999999</v>
      </c>
      <c r="I41" s="211">
        <v>22.981999999999999</v>
      </c>
      <c r="J41" s="212">
        <v>25.763999999999999</v>
      </c>
      <c r="K41" s="211"/>
      <c r="L41" s="211"/>
      <c r="M41" s="213"/>
      <c r="N41" s="213"/>
      <c r="O41" s="213"/>
      <c r="P41" s="213"/>
      <c r="Q41" s="213"/>
      <c r="R41" s="213"/>
      <c r="S41" s="213"/>
    </row>
    <row r="42" spans="1:19" x14ac:dyDescent="0.25">
      <c r="A42" s="238" t="s">
        <v>134</v>
      </c>
      <c r="B42" s="239">
        <v>2018</v>
      </c>
      <c r="C42" s="245">
        <f>46.518/1.14*1.15</f>
        <v>46.926052631578948</v>
      </c>
      <c r="D42" s="245"/>
      <c r="E42" s="245"/>
      <c r="F42" s="245"/>
      <c r="G42" s="245"/>
      <c r="H42" s="245"/>
      <c r="I42" s="245"/>
      <c r="J42" s="246"/>
      <c r="K42" s="214">
        <f>($M42/$N42+O42*$C42)/Q42</f>
        <v>39.487959230921874</v>
      </c>
      <c r="L42" s="214">
        <f>($M42/$N42+P42*$C42)/R42</f>
        <v>39.238358781235398</v>
      </c>
      <c r="M42" s="215">
        <f>675300*1.15</f>
        <v>776594.99999999988</v>
      </c>
      <c r="N42" s="216">
        <v>155</v>
      </c>
      <c r="O42" s="216">
        <v>282</v>
      </c>
      <c r="P42" s="216">
        <v>267</v>
      </c>
      <c r="Q42" s="216">
        <v>462</v>
      </c>
      <c r="R42" s="216">
        <v>447</v>
      </c>
      <c r="S42" s="216"/>
    </row>
    <row r="43" spans="1:19" x14ac:dyDescent="0.25">
      <c r="A43" s="240" t="s">
        <v>134</v>
      </c>
      <c r="B43" s="241">
        <v>2019</v>
      </c>
      <c r="C43" s="247">
        <v>50.210999999999999</v>
      </c>
      <c r="D43" s="247"/>
      <c r="E43" s="247"/>
      <c r="F43" s="247"/>
      <c r="G43" s="247"/>
      <c r="H43" s="247"/>
      <c r="I43" s="247"/>
      <c r="J43" s="248"/>
      <c r="K43" s="217">
        <f>($M43/$N43+O43*$C43)/Q43</f>
        <v>42.848655006284041</v>
      </c>
      <c r="L43" s="217">
        <f>($M43/$N43+P43*$C43)/R43</f>
        <v>42.601596449447932</v>
      </c>
      <c r="M43" s="249">
        <f>675300*1.15*1.125</f>
        <v>873669.37499999988</v>
      </c>
      <c r="N43" s="250">
        <v>155</v>
      </c>
      <c r="O43" s="250">
        <v>282</v>
      </c>
      <c r="P43" s="250">
        <v>267</v>
      </c>
      <c r="Q43" s="250">
        <v>462</v>
      </c>
      <c r="R43" s="250">
        <v>447</v>
      </c>
      <c r="S43" s="213"/>
    </row>
    <row r="44" spans="1:19" x14ac:dyDescent="0.25">
      <c r="A44" s="238" t="s">
        <v>135</v>
      </c>
      <c r="B44" s="239">
        <v>2018</v>
      </c>
      <c r="C44" s="245">
        <f>40/1.14*1.15</f>
        <v>40.350877192982459</v>
      </c>
      <c r="D44" s="245"/>
      <c r="E44" s="245"/>
      <c r="F44" s="245"/>
      <c r="G44" s="245"/>
      <c r="H44" s="245"/>
      <c r="I44" s="245"/>
      <c r="J44" s="246"/>
      <c r="K44" s="207"/>
      <c r="L44" s="207"/>
      <c r="M44" s="218"/>
      <c r="N44" s="219"/>
      <c r="O44" s="219"/>
      <c r="P44" s="219"/>
      <c r="Q44" s="219"/>
      <c r="R44" s="219"/>
      <c r="S44" s="219"/>
    </row>
    <row r="45" spans="1:19" x14ac:dyDescent="0.25">
      <c r="A45" s="240" t="s">
        <v>135</v>
      </c>
      <c r="B45" s="241">
        <v>2019</v>
      </c>
      <c r="C45" s="247">
        <v>43.174999999999997</v>
      </c>
      <c r="D45" s="247"/>
      <c r="E45" s="247"/>
      <c r="F45" s="247"/>
      <c r="G45" s="247"/>
      <c r="H45" s="247"/>
      <c r="I45" s="247"/>
      <c r="J45" s="248"/>
      <c r="K45" s="211"/>
      <c r="L45" s="211"/>
      <c r="M45" s="220"/>
      <c r="N45" s="221"/>
      <c r="O45" s="221"/>
      <c r="P45" s="221"/>
      <c r="Q45" s="221"/>
      <c r="R45" s="221"/>
      <c r="S45" s="221"/>
    </row>
    <row r="46" spans="1:19" x14ac:dyDescent="0.25">
      <c r="A46" s="238" t="s">
        <v>136</v>
      </c>
      <c r="B46" s="239">
        <v>2018</v>
      </c>
      <c r="C46" s="245">
        <f>34.471/1.14*1.15</f>
        <v>34.773377192982451</v>
      </c>
      <c r="D46" s="245"/>
      <c r="E46" s="245"/>
      <c r="F46" s="245"/>
      <c r="G46" s="245"/>
      <c r="H46" s="245"/>
      <c r="I46" s="245"/>
      <c r="J46" s="246"/>
      <c r="K46" s="214">
        <f>($M46/$N46+O46*$C46)/Q46</f>
        <v>34.753079798100799</v>
      </c>
      <c r="L46" s="214">
        <f>($M46/$N46+P46*$C46)/R46</f>
        <v>47.91172454160899</v>
      </c>
      <c r="M46" s="215">
        <f>M42</f>
        <v>776594.99999999988</v>
      </c>
      <c r="N46" s="216">
        <v>155</v>
      </c>
      <c r="O46" s="216">
        <v>225.6</v>
      </c>
      <c r="P46" s="216">
        <v>213.6</v>
      </c>
      <c r="Q46" s="216">
        <v>369.9</v>
      </c>
      <c r="R46" s="216">
        <v>259.60000000000002</v>
      </c>
      <c r="S46" s="216"/>
    </row>
    <row r="47" spans="1:19" x14ac:dyDescent="0.25">
      <c r="A47" s="240" t="s">
        <v>136</v>
      </c>
      <c r="B47" s="241">
        <v>2019</v>
      </c>
      <c r="C47" s="247">
        <v>37.207999999999998</v>
      </c>
      <c r="D47" s="247"/>
      <c r="E47" s="247"/>
      <c r="F47" s="247"/>
      <c r="G47" s="247"/>
      <c r="H47" s="247"/>
      <c r="I47" s="247"/>
      <c r="J47" s="248"/>
      <c r="K47" s="217">
        <f>($M47/$N47+O47*$C47)/Q47</f>
        <v>34.91175890238793</v>
      </c>
      <c r="L47" s="217">
        <f>($M47/$N47+P47*$C47)/R47</f>
        <v>34.834703831998269</v>
      </c>
      <c r="M47" s="249">
        <f>M43</f>
        <v>873669.37499999988</v>
      </c>
      <c r="N47" s="250">
        <v>155</v>
      </c>
      <c r="O47" s="250">
        <v>282</v>
      </c>
      <c r="P47" s="250">
        <v>267</v>
      </c>
      <c r="Q47" s="250">
        <v>462</v>
      </c>
      <c r="R47" s="250">
        <v>447</v>
      </c>
      <c r="S47" s="213"/>
    </row>
    <row r="48" spans="1:19" x14ac:dyDescent="0.25">
      <c r="A48" s="251"/>
      <c r="B48" s="252"/>
      <c r="C48" s="253"/>
      <c r="D48" s="253"/>
      <c r="E48" s="253"/>
      <c r="F48" s="253"/>
      <c r="G48" s="253"/>
      <c r="H48" s="253"/>
      <c r="I48" s="253"/>
      <c r="J48" s="254"/>
      <c r="K48" s="255"/>
      <c r="L48" s="255"/>
      <c r="M48" s="256"/>
      <c r="N48" s="257"/>
      <c r="O48" s="257"/>
      <c r="P48" s="257"/>
      <c r="Q48" s="257"/>
      <c r="R48" s="257"/>
      <c r="S48" s="257"/>
    </row>
    <row r="49" spans="1:19" x14ac:dyDescent="0.25">
      <c r="A49" s="238" t="s">
        <v>178</v>
      </c>
      <c r="B49" s="239">
        <v>2018</v>
      </c>
      <c r="C49" s="207"/>
      <c r="D49" s="207"/>
      <c r="E49" s="207"/>
      <c r="F49" s="207"/>
      <c r="G49" s="207"/>
      <c r="H49" s="207"/>
      <c r="I49" s="245"/>
      <c r="J49" s="246"/>
      <c r="K49" s="207"/>
      <c r="L49" s="207"/>
      <c r="M49" s="218"/>
      <c r="N49" s="219"/>
      <c r="O49" s="219"/>
      <c r="P49" s="219"/>
      <c r="Q49" s="219"/>
      <c r="R49" s="219"/>
      <c r="S49" s="219"/>
    </row>
    <row r="50" spans="1:19" x14ac:dyDescent="0.25">
      <c r="A50" s="240" t="s">
        <v>178</v>
      </c>
      <c r="B50" s="241">
        <v>2019</v>
      </c>
      <c r="C50" s="211">
        <v>15</v>
      </c>
      <c r="D50" s="211">
        <v>21.245999999999999</v>
      </c>
      <c r="E50" s="211">
        <v>11.571</v>
      </c>
      <c r="F50" s="211">
        <v>14.298</v>
      </c>
      <c r="G50" s="211">
        <v>24.227</v>
      </c>
      <c r="H50" s="211">
        <v>13.199</v>
      </c>
      <c r="I50" s="247"/>
      <c r="J50" s="248"/>
      <c r="K50" s="211"/>
      <c r="L50" s="211"/>
      <c r="M50" s="220"/>
      <c r="N50" s="221"/>
      <c r="O50" s="221"/>
      <c r="P50" s="221"/>
      <c r="Q50" s="221"/>
      <c r="R50" s="221"/>
      <c r="S50" s="221"/>
    </row>
    <row r="51" spans="1:19" x14ac:dyDescent="0.25">
      <c r="A51" s="238" t="s">
        <v>179</v>
      </c>
      <c r="B51" s="239">
        <v>2018</v>
      </c>
      <c r="C51" s="207"/>
      <c r="D51" s="207"/>
      <c r="E51" s="207"/>
      <c r="F51" s="207"/>
      <c r="G51" s="207"/>
      <c r="H51" s="207"/>
      <c r="I51" s="245"/>
      <c r="J51" s="246"/>
      <c r="K51" s="207"/>
      <c r="L51" s="207"/>
      <c r="M51" s="218"/>
      <c r="N51" s="219"/>
      <c r="O51" s="219"/>
      <c r="P51" s="219"/>
      <c r="Q51" s="219"/>
      <c r="R51" s="219"/>
      <c r="S51" s="219"/>
    </row>
    <row r="52" spans="1:19" x14ac:dyDescent="0.25">
      <c r="A52" s="240" t="s">
        <v>179</v>
      </c>
      <c r="B52" s="241">
        <v>2019</v>
      </c>
      <c r="C52" s="211">
        <v>13.128</v>
      </c>
      <c r="D52" s="211">
        <v>18.588999999999999</v>
      </c>
      <c r="E52" s="211">
        <v>0</v>
      </c>
      <c r="F52" s="211">
        <v>12.51</v>
      </c>
      <c r="G52" s="211">
        <v>21.213000000000001</v>
      </c>
      <c r="H52" s="211">
        <v>0</v>
      </c>
      <c r="I52" s="247"/>
      <c r="J52" s="248"/>
      <c r="K52" s="211"/>
      <c r="L52" s="211"/>
      <c r="M52" s="220"/>
      <c r="N52" s="221"/>
      <c r="O52" s="221"/>
      <c r="P52" s="221"/>
      <c r="Q52" s="221"/>
      <c r="R52" s="221"/>
      <c r="S52" s="221"/>
    </row>
    <row r="53" spans="1:19" x14ac:dyDescent="0.25">
      <c r="A53" s="238" t="s">
        <v>180</v>
      </c>
      <c r="B53" s="239">
        <v>2018</v>
      </c>
      <c r="C53" s="207"/>
      <c r="D53" s="207"/>
      <c r="E53" s="207"/>
      <c r="F53" s="207"/>
      <c r="G53" s="207"/>
      <c r="H53" s="207"/>
      <c r="I53" s="245"/>
      <c r="J53" s="246"/>
      <c r="K53" s="207"/>
      <c r="L53" s="207"/>
      <c r="M53" s="218"/>
      <c r="N53" s="219"/>
      <c r="O53" s="219"/>
      <c r="P53" s="219"/>
      <c r="Q53" s="219"/>
      <c r="R53" s="219"/>
      <c r="S53" s="219"/>
    </row>
    <row r="54" spans="1:19" x14ac:dyDescent="0.25">
      <c r="A54" s="240" t="s">
        <v>180</v>
      </c>
      <c r="B54" s="241">
        <v>2019</v>
      </c>
      <c r="C54" s="211"/>
      <c r="D54" s="211"/>
      <c r="E54" s="211"/>
      <c r="F54" s="211"/>
      <c r="G54" s="211"/>
      <c r="H54" s="211"/>
      <c r="I54" s="247"/>
      <c r="J54" s="248"/>
      <c r="K54" s="211"/>
      <c r="L54" s="211"/>
      <c r="M54" s="220"/>
      <c r="N54" s="221"/>
      <c r="O54" s="221"/>
      <c r="P54" s="221"/>
      <c r="Q54" s="221"/>
      <c r="R54" s="221"/>
      <c r="S54" s="211">
        <v>12.853</v>
      </c>
    </row>
    <row r="55" spans="1:19" x14ac:dyDescent="0.25">
      <c r="A55" s="238" t="s">
        <v>181</v>
      </c>
      <c r="B55" s="239">
        <v>2018</v>
      </c>
      <c r="C55" s="207"/>
      <c r="D55" s="207"/>
      <c r="E55" s="207"/>
      <c r="F55" s="207"/>
      <c r="G55" s="207"/>
      <c r="H55" s="207"/>
      <c r="I55" s="245"/>
      <c r="J55" s="246"/>
      <c r="K55" s="207"/>
      <c r="L55" s="207"/>
      <c r="M55" s="218"/>
      <c r="N55" s="219"/>
      <c r="O55" s="219"/>
      <c r="P55" s="219"/>
      <c r="Q55" s="219"/>
      <c r="R55" s="219"/>
      <c r="S55" s="207"/>
    </row>
    <row r="56" spans="1:19" x14ac:dyDescent="0.25">
      <c r="A56" s="240" t="s">
        <v>181</v>
      </c>
      <c r="B56" s="241">
        <v>2019</v>
      </c>
      <c r="C56" s="211"/>
      <c r="D56" s="211"/>
      <c r="E56" s="211"/>
      <c r="F56" s="211"/>
      <c r="G56" s="211"/>
      <c r="H56" s="211"/>
      <c r="I56" s="247"/>
      <c r="J56" s="248"/>
      <c r="K56" s="211"/>
      <c r="L56" s="211"/>
      <c r="M56" s="220"/>
      <c r="N56" s="221"/>
      <c r="O56" s="221"/>
      <c r="P56" s="221"/>
      <c r="Q56" s="221"/>
      <c r="R56" s="221"/>
      <c r="S56" s="211">
        <v>13.69</v>
      </c>
    </row>
    <row r="57" spans="1:19" x14ac:dyDescent="0.25">
      <c r="A57" s="258"/>
      <c r="B57" s="259"/>
      <c r="C57" s="260"/>
      <c r="D57" s="260"/>
      <c r="E57" s="260"/>
      <c r="F57" s="260"/>
      <c r="G57" s="260"/>
      <c r="H57" s="260"/>
      <c r="I57" s="260"/>
      <c r="J57" s="261"/>
      <c r="K57" s="262"/>
      <c r="L57" s="262"/>
      <c r="M57" s="263"/>
      <c r="N57" s="264"/>
      <c r="O57" s="264"/>
      <c r="P57" s="264"/>
      <c r="Q57" s="264"/>
      <c r="R57" s="264"/>
      <c r="S57" s="264"/>
    </row>
    <row r="58" spans="1:19" ht="45" x14ac:dyDescent="0.25">
      <c r="A58" s="242" t="s">
        <v>189</v>
      </c>
      <c r="B58" s="239">
        <v>2018</v>
      </c>
      <c r="C58" s="207"/>
      <c r="D58" s="207"/>
      <c r="E58" s="207"/>
      <c r="F58" s="207"/>
      <c r="G58" s="207"/>
      <c r="H58" s="207"/>
      <c r="I58" s="245"/>
      <c r="J58" s="246"/>
      <c r="K58" s="207"/>
      <c r="L58" s="207"/>
      <c r="M58" s="218"/>
      <c r="N58" s="219"/>
      <c r="O58" s="219"/>
      <c r="P58" s="219"/>
      <c r="Q58" s="219"/>
      <c r="R58" s="219"/>
      <c r="S58" s="219"/>
    </row>
    <row r="59" spans="1:19" ht="45" x14ac:dyDescent="0.25">
      <c r="A59" s="244" t="s">
        <v>189</v>
      </c>
      <c r="B59" s="241">
        <v>2019</v>
      </c>
      <c r="C59" s="211">
        <v>13.957000000000001</v>
      </c>
      <c r="D59" s="211">
        <v>19.780999999999999</v>
      </c>
      <c r="E59" s="211">
        <v>16.140999999999998</v>
      </c>
      <c r="F59" s="211">
        <v>17.306000000000001</v>
      </c>
      <c r="G59" s="211">
        <v>22.585999999999999</v>
      </c>
      <c r="H59" s="211">
        <v>18.619</v>
      </c>
      <c r="I59" s="247"/>
      <c r="J59" s="248"/>
      <c r="K59" s="211"/>
      <c r="L59" s="211"/>
      <c r="M59" s="220"/>
      <c r="N59" s="221"/>
      <c r="O59" s="221"/>
      <c r="P59" s="221"/>
      <c r="Q59" s="221"/>
      <c r="R59" s="221"/>
      <c r="S59" s="211"/>
    </row>
  </sheetData>
  <sheetProtection password="F4BB" sheet="1" formatCells="0" formatColumns="0" formatRows="0"/>
  <pageMargins left="0.7" right="0.7" top="0.75" bottom="0.75" header="0.3" footer="0.3"/>
  <pageSetup paperSize="9" scale="63" fitToHeight="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Comparative Tariffs</vt:lpstr>
      <vt:lpstr>RCF</vt:lpstr>
      <vt:lpstr>'Comparative Tariffs'!Print_Area</vt:lpstr>
      <vt:lpstr>'Comparative Tariffs'!Print_Titles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Peet Kotzé</dc:creator>
  <cp:lastModifiedBy>Peet Kotzé</cp:lastModifiedBy>
  <cp:lastPrinted>2019-01-21T10:54:56Z</cp:lastPrinted>
  <dcterms:created xsi:type="dcterms:W3CDTF">2007-01-02T12:57:15Z</dcterms:created>
  <dcterms:modified xsi:type="dcterms:W3CDTF">2019-01-22T10:18:18Z</dcterms:modified>
</cp:coreProperties>
</file>