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0\HealthMan 2020\"/>
    </mc:Choice>
  </mc:AlternateContent>
  <xr:revisionPtr revIDLastSave="0" documentId="13_ncr:1_{FDEC161B-9D54-4136-8B1F-9FE201F74F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Tariffs'!$A$1:$AZ$176</definedName>
    <definedName name="_xlnm.Print_Titles" localSheetId="0">'Comparative Tariffs'!$A:$E,'Comparative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E26" i="1" l="1"/>
  <c r="D26" i="1" s="1"/>
  <c r="G26" i="1"/>
  <c r="H26" i="1"/>
  <c r="I26" i="1" s="1"/>
  <c r="R26" i="1"/>
  <c r="S26" i="1"/>
  <c r="T26" i="1"/>
  <c r="V26" i="1"/>
  <c r="X26" i="1"/>
  <c r="AA26" i="1" s="1"/>
  <c r="Y26" i="1"/>
  <c r="AF26" i="1"/>
  <c r="AG26" i="1"/>
  <c r="AH26" i="1"/>
  <c r="AI26" i="1"/>
  <c r="AK26" i="1"/>
  <c r="AM26" i="1"/>
  <c r="AO26" i="1"/>
  <c r="AN26" i="1" s="1"/>
  <c r="AP26" i="1" s="1"/>
  <c r="AR26" i="1"/>
  <c r="AS26" i="1"/>
  <c r="AT26" i="1"/>
  <c r="AV26" i="1"/>
  <c r="AX26" i="1"/>
  <c r="AZ26" i="1"/>
  <c r="AC26" i="1" l="1"/>
  <c r="AB26" i="1"/>
  <c r="M26" i="1"/>
  <c r="J26" i="1"/>
  <c r="N26" i="1"/>
  <c r="L26" i="1"/>
  <c r="P26" i="1"/>
  <c r="K26" i="1"/>
  <c r="O26" i="1"/>
  <c r="G52" i="2" l="1"/>
  <c r="F52" i="2"/>
  <c r="D52" i="2"/>
  <c r="C52" i="2"/>
  <c r="M43" i="2"/>
  <c r="M47" i="2" s="1"/>
  <c r="M42" i="2"/>
  <c r="K42" i="2" s="1"/>
  <c r="H39" i="2"/>
  <c r="G39" i="2"/>
  <c r="F39" i="2"/>
  <c r="E39" i="2"/>
  <c r="D39" i="2"/>
  <c r="C39" i="2"/>
  <c r="H27" i="2"/>
  <c r="H28" i="2" s="1"/>
  <c r="G27" i="2"/>
  <c r="G28" i="2" s="1"/>
  <c r="G29" i="2" s="1"/>
  <c r="F27" i="2"/>
  <c r="F28" i="2" s="1"/>
  <c r="F29" i="2" s="1"/>
  <c r="E27" i="2"/>
  <c r="E28" i="2" s="1"/>
  <c r="D27" i="2"/>
  <c r="D28" i="2" s="1"/>
  <c r="D29" i="2" s="1"/>
  <c r="C27" i="2"/>
  <c r="C28" i="2" s="1"/>
  <c r="C29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H29" i="2" s="1"/>
  <c r="G25" i="2"/>
  <c r="F25" i="2"/>
  <c r="E25" i="2"/>
  <c r="E29" i="2" s="1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13" i="2"/>
  <c r="G7" i="2"/>
  <c r="L42" i="2" l="1"/>
  <c r="L47" i="2"/>
  <c r="K47" i="2"/>
  <c r="K43" i="2"/>
  <c r="L43" i="2"/>
  <c r="AM115" i="1" l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K115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35" i="1"/>
  <c r="K19" i="1" l="1"/>
  <c r="L19" i="1"/>
  <c r="M19" i="1"/>
  <c r="H12" i="1" l="1"/>
  <c r="H13" i="1"/>
  <c r="H14" i="1"/>
  <c r="H15" i="1"/>
  <c r="H16" i="1"/>
  <c r="H17" i="1"/>
  <c r="H18" i="1"/>
  <c r="H19" i="1"/>
  <c r="H20" i="1"/>
  <c r="H21" i="1"/>
  <c r="H22" i="1"/>
  <c r="H24" i="1"/>
  <c r="H25" i="1"/>
  <c r="H27" i="1"/>
  <c r="H11" i="1"/>
  <c r="E118" i="1" l="1"/>
  <c r="D118" i="1" s="1"/>
  <c r="G118" i="1"/>
  <c r="F118" i="1" s="1"/>
  <c r="R118" i="1"/>
  <c r="Q118" i="1" s="1"/>
  <c r="V118" i="1"/>
  <c r="X118" i="1" s="1"/>
  <c r="W118" i="1" s="1"/>
  <c r="AF118" i="1"/>
  <c r="AE118" i="1" s="1"/>
  <c r="AK118" i="1"/>
  <c r="AJ118" i="1" s="1"/>
  <c r="AL118" i="1"/>
  <c r="AO118" i="1"/>
  <c r="AN118" i="1" s="1"/>
  <c r="AP118" i="1" s="1"/>
  <c r="AR118" i="1"/>
  <c r="AQ118" i="1" s="1"/>
  <c r="AT118" i="1" s="1"/>
  <c r="AV118" i="1"/>
  <c r="AU118" i="1" s="1"/>
  <c r="AX118" i="1"/>
  <c r="AW118" i="1" s="1"/>
  <c r="AZ118" i="1"/>
  <c r="AY118" i="1" s="1"/>
  <c r="E115" i="1"/>
  <c r="D115" i="1" s="1"/>
  <c r="G115" i="1"/>
  <c r="I115" i="1" s="1"/>
  <c r="R115" i="1"/>
  <c r="Q115" i="1" s="1"/>
  <c r="V115" i="1"/>
  <c r="X115" i="1" s="1"/>
  <c r="W115" i="1" s="1"/>
  <c r="AF115" i="1"/>
  <c r="AE115" i="1" s="1"/>
  <c r="AJ115" i="1"/>
  <c r="AL115" i="1"/>
  <c r="AO115" i="1"/>
  <c r="AN115" i="1" s="1"/>
  <c r="AP115" i="1" s="1"/>
  <c r="AR115" i="1"/>
  <c r="AQ115" i="1" s="1"/>
  <c r="AS115" i="1" s="1"/>
  <c r="AV115" i="1"/>
  <c r="AU115" i="1" s="1"/>
  <c r="AX115" i="1"/>
  <c r="AW115" i="1" s="1"/>
  <c r="AZ115" i="1"/>
  <c r="AY115" i="1" s="1"/>
  <c r="E117" i="1"/>
  <c r="D117" i="1" s="1"/>
  <c r="G117" i="1"/>
  <c r="I117" i="1" s="1"/>
  <c r="R117" i="1"/>
  <c r="Q117" i="1" s="1"/>
  <c r="V117" i="1"/>
  <c r="U117" i="1" s="1"/>
  <c r="AF117" i="1"/>
  <c r="AE117" i="1" s="1"/>
  <c r="AK117" i="1"/>
  <c r="AJ117" i="1" s="1"/>
  <c r="AL117" i="1"/>
  <c r="AO117" i="1"/>
  <c r="AN117" i="1" s="1"/>
  <c r="AP117" i="1" s="1"/>
  <c r="AR117" i="1"/>
  <c r="AQ117" i="1" s="1"/>
  <c r="AV117" i="1"/>
  <c r="AU117" i="1" s="1"/>
  <c r="AX117" i="1"/>
  <c r="AW117" i="1" s="1"/>
  <c r="AZ117" i="1"/>
  <c r="AY117" i="1" s="1"/>
  <c r="E119" i="1"/>
  <c r="D119" i="1" s="1"/>
  <c r="G119" i="1"/>
  <c r="I119" i="1" s="1"/>
  <c r="R119" i="1"/>
  <c r="Q119" i="1" s="1"/>
  <c r="V119" i="1"/>
  <c r="AF119" i="1"/>
  <c r="AE119" i="1" s="1"/>
  <c r="AH119" i="1" s="1"/>
  <c r="AK119" i="1"/>
  <c r="AJ119" i="1" s="1"/>
  <c r="AL119" i="1"/>
  <c r="AO119" i="1"/>
  <c r="AN119" i="1" s="1"/>
  <c r="AP119" i="1" s="1"/>
  <c r="AR119" i="1"/>
  <c r="AQ119" i="1" s="1"/>
  <c r="AT119" i="1" s="1"/>
  <c r="AV119" i="1"/>
  <c r="AU119" i="1" s="1"/>
  <c r="AX119" i="1"/>
  <c r="AW119" i="1" s="1"/>
  <c r="AZ119" i="1"/>
  <c r="AY119" i="1" s="1"/>
  <c r="E120" i="1"/>
  <c r="D120" i="1" s="1"/>
  <c r="G120" i="1"/>
  <c r="F120" i="1" s="1"/>
  <c r="R120" i="1"/>
  <c r="Q120" i="1" s="1"/>
  <c r="S120" i="1" s="1"/>
  <c r="V120" i="1"/>
  <c r="U120" i="1" s="1"/>
  <c r="AF120" i="1"/>
  <c r="AE120" i="1" s="1"/>
  <c r="AH120" i="1" s="1"/>
  <c r="AK120" i="1"/>
  <c r="AJ120" i="1" s="1"/>
  <c r="AL120" i="1"/>
  <c r="AO120" i="1"/>
  <c r="AN120" i="1" s="1"/>
  <c r="AP120" i="1" s="1"/>
  <c r="AR120" i="1"/>
  <c r="AQ120" i="1" s="1"/>
  <c r="AV120" i="1"/>
  <c r="AU120" i="1" s="1"/>
  <c r="AX120" i="1"/>
  <c r="AW120" i="1" s="1"/>
  <c r="AZ120" i="1"/>
  <c r="AY120" i="1" s="1"/>
  <c r="E121" i="1"/>
  <c r="D121" i="1" s="1"/>
  <c r="G121" i="1"/>
  <c r="I121" i="1" s="1"/>
  <c r="R121" i="1"/>
  <c r="Q121" i="1" s="1"/>
  <c r="S121" i="1" s="1"/>
  <c r="V121" i="1"/>
  <c r="U121" i="1" s="1"/>
  <c r="AF121" i="1"/>
  <c r="AE121" i="1" s="1"/>
  <c r="AH121" i="1" s="1"/>
  <c r="AK121" i="1"/>
  <c r="AJ121" i="1" s="1"/>
  <c r="AL121" i="1"/>
  <c r="AO121" i="1"/>
  <c r="AN121" i="1" s="1"/>
  <c r="AP121" i="1" s="1"/>
  <c r="AR121" i="1"/>
  <c r="AQ121" i="1" s="1"/>
  <c r="AT121" i="1" s="1"/>
  <c r="AV121" i="1"/>
  <c r="AU121" i="1" s="1"/>
  <c r="AX121" i="1"/>
  <c r="AW121" i="1" s="1"/>
  <c r="AZ121" i="1"/>
  <c r="AY121" i="1" s="1"/>
  <c r="E122" i="1"/>
  <c r="D122" i="1" s="1"/>
  <c r="G122" i="1"/>
  <c r="I122" i="1" s="1"/>
  <c r="R122" i="1"/>
  <c r="Q122" i="1" s="1"/>
  <c r="S122" i="1" s="1"/>
  <c r="V122" i="1"/>
  <c r="U122" i="1" s="1"/>
  <c r="AF122" i="1"/>
  <c r="AE122" i="1" s="1"/>
  <c r="AH122" i="1" s="1"/>
  <c r="AK122" i="1"/>
  <c r="AJ122" i="1" s="1"/>
  <c r="AL122" i="1"/>
  <c r="AO122" i="1"/>
  <c r="AN122" i="1" s="1"/>
  <c r="AP122" i="1" s="1"/>
  <c r="AR122" i="1"/>
  <c r="AQ122" i="1" s="1"/>
  <c r="AT122" i="1" s="1"/>
  <c r="AV122" i="1"/>
  <c r="AU122" i="1" s="1"/>
  <c r="AX122" i="1"/>
  <c r="AW122" i="1" s="1"/>
  <c r="AZ122" i="1"/>
  <c r="AY122" i="1" s="1"/>
  <c r="E123" i="1"/>
  <c r="D123" i="1" s="1"/>
  <c r="G123" i="1"/>
  <c r="I123" i="1" s="1"/>
  <c r="R123" i="1"/>
  <c r="Q123" i="1" s="1"/>
  <c r="S123" i="1" s="1"/>
  <c r="V123" i="1"/>
  <c r="U123" i="1" s="1"/>
  <c r="AF123" i="1"/>
  <c r="AE123" i="1" s="1"/>
  <c r="AH123" i="1" s="1"/>
  <c r="AK123" i="1"/>
  <c r="AJ123" i="1" s="1"/>
  <c r="AL123" i="1"/>
  <c r="AO123" i="1"/>
  <c r="AN123" i="1" s="1"/>
  <c r="AP123" i="1" s="1"/>
  <c r="AR123" i="1"/>
  <c r="AQ123" i="1" s="1"/>
  <c r="AT123" i="1" s="1"/>
  <c r="AV123" i="1"/>
  <c r="AU123" i="1" s="1"/>
  <c r="AX123" i="1"/>
  <c r="AW123" i="1" s="1"/>
  <c r="AZ123" i="1"/>
  <c r="AY123" i="1" s="1"/>
  <c r="E124" i="1"/>
  <c r="D124" i="1" s="1"/>
  <c r="G124" i="1"/>
  <c r="I124" i="1" s="1"/>
  <c r="R124" i="1"/>
  <c r="Q124" i="1" s="1"/>
  <c r="S124" i="1" s="1"/>
  <c r="V124" i="1"/>
  <c r="U124" i="1" s="1"/>
  <c r="AF124" i="1"/>
  <c r="AE124" i="1" s="1"/>
  <c r="AH124" i="1" s="1"/>
  <c r="AK124" i="1"/>
  <c r="AJ124" i="1" s="1"/>
  <c r="AL124" i="1"/>
  <c r="AO124" i="1"/>
  <c r="AN124" i="1" s="1"/>
  <c r="AP124" i="1" s="1"/>
  <c r="AR124" i="1"/>
  <c r="AQ124" i="1" s="1"/>
  <c r="AT124" i="1" s="1"/>
  <c r="AV124" i="1"/>
  <c r="AU124" i="1" s="1"/>
  <c r="AX124" i="1"/>
  <c r="AW124" i="1" s="1"/>
  <c r="AZ124" i="1"/>
  <c r="AY124" i="1" s="1"/>
  <c r="E125" i="1"/>
  <c r="D125" i="1" s="1"/>
  <c r="G125" i="1"/>
  <c r="I125" i="1" s="1"/>
  <c r="R125" i="1"/>
  <c r="Q125" i="1" s="1"/>
  <c r="V125" i="1"/>
  <c r="U125" i="1" s="1"/>
  <c r="AF125" i="1"/>
  <c r="AE125" i="1" s="1"/>
  <c r="AH125" i="1" s="1"/>
  <c r="AK125" i="1"/>
  <c r="AJ125" i="1" s="1"/>
  <c r="AL125" i="1"/>
  <c r="AO125" i="1"/>
  <c r="AN125" i="1" s="1"/>
  <c r="AP125" i="1" s="1"/>
  <c r="AR125" i="1"/>
  <c r="AQ125" i="1" s="1"/>
  <c r="AT125" i="1" s="1"/>
  <c r="AV125" i="1"/>
  <c r="AU125" i="1" s="1"/>
  <c r="AX125" i="1"/>
  <c r="AW125" i="1" s="1"/>
  <c r="AZ125" i="1"/>
  <c r="AY125" i="1" s="1"/>
  <c r="E126" i="1"/>
  <c r="D126" i="1" s="1"/>
  <c r="G126" i="1"/>
  <c r="F126" i="1" s="1"/>
  <c r="R126" i="1"/>
  <c r="Q126" i="1" s="1"/>
  <c r="S126" i="1" s="1"/>
  <c r="V126" i="1"/>
  <c r="U126" i="1" s="1"/>
  <c r="AF126" i="1"/>
  <c r="AE126" i="1" s="1"/>
  <c r="AK126" i="1"/>
  <c r="AJ126" i="1" s="1"/>
  <c r="AL126" i="1"/>
  <c r="AO126" i="1"/>
  <c r="AN126" i="1" s="1"/>
  <c r="AP126" i="1" s="1"/>
  <c r="AR126" i="1"/>
  <c r="AQ126" i="1" s="1"/>
  <c r="AS126" i="1" s="1"/>
  <c r="AV126" i="1"/>
  <c r="AU126" i="1" s="1"/>
  <c r="AX126" i="1"/>
  <c r="AW126" i="1" s="1"/>
  <c r="AZ126" i="1"/>
  <c r="AY126" i="1" s="1"/>
  <c r="E127" i="1"/>
  <c r="D127" i="1" s="1"/>
  <c r="G127" i="1"/>
  <c r="F127" i="1" s="1"/>
  <c r="R127" i="1"/>
  <c r="Q127" i="1" s="1"/>
  <c r="T127" i="1" s="1"/>
  <c r="V127" i="1"/>
  <c r="X127" i="1" s="1"/>
  <c r="W127" i="1" s="1"/>
  <c r="AF127" i="1"/>
  <c r="AE127" i="1" s="1"/>
  <c r="AH127" i="1" s="1"/>
  <c r="AK127" i="1"/>
  <c r="AJ127" i="1" s="1"/>
  <c r="AL127" i="1"/>
  <c r="AO127" i="1"/>
  <c r="AN127" i="1" s="1"/>
  <c r="AP127" i="1" s="1"/>
  <c r="AR127" i="1"/>
  <c r="AQ127" i="1" s="1"/>
  <c r="AS127" i="1" s="1"/>
  <c r="AV127" i="1"/>
  <c r="AU127" i="1" s="1"/>
  <c r="AX127" i="1"/>
  <c r="AW127" i="1" s="1"/>
  <c r="AZ127" i="1"/>
  <c r="AY127" i="1" s="1"/>
  <c r="E128" i="1"/>
  <c r="D128" i="1" s="1"/>
  <c r="G128" i="1"/>
  <c r="F128" i="1" s="1"/>
  <c r="R128" i="1"/>
  <c r="Q128" i="1" s="1"/>
  <c r="T128" i="1" s="1"/>
  <c r="V128" i="1"/>
  <c r="X128" i="1" s="1"/>
  <c r="W128" i="1" s="1"/>
  <c r="AF128" i="1"/>
  <c r="AE128" i="1" s="1"/>
  <c r="AK128" i="1"/>
  <c r="AJ128" i="1" s="1"/>
  <c r="AL128" i="1"/>
  <c r="AO128" i="1"/>
  <c r="AN128" i="1" s="1"/>
  <c r="AP128" i="1" s="1"/>
  <c r="AR128" i="1"/>
  <c r="AQ128" i="1" s="1"/>
  <c r="AS128" i="1" s="1"/>
  <c r="AV128" i="1"/>
  <c r="AU128" i="1" s="1"/>
  <c r="AX128" i="1"/>
  <c r="AW128" i="1" s="1"/>
  <c r="AZ128" i="1"/>
  <c r="AY128" i="1" s="1"/>
  <c r="E129" i="1"/>
  <c r="D129" i="1" s="1"/>
  <c r="G129" i="1"/>
  <c r="F129" i="1" s="1"/>
  <c r="R129" i="1"/>
  <c r="Q129" i="1" s="1"/>
  <c r="V129" i="1"/>
  <c r="X129" i="1" s="1"/>
  <c r="W129" i="1" s="1"/>
  <c r="Y129" i="1" s="1"/>
  <c r="AF129" i="1"/>
  <c r="AE129" i="1" s="1"/>
  <c r="AK129" i="1"/>
  <c r="AJ129" i="1" s="1"/>
  <c r="AL129" i="1"/>
  <c r="AO129" i="1"/>
  <c r="AN129" i="1" s="1"/>
  <c r="AP129" i="1" s="1"/>
  <c r="AR129" i="1"/>
  <c r="AQ129" i="1" s="1"/>
  <c r="AS129" i="1" s="1"/>
  <c r="AV129" i="1"/>
  <c r="AU129" i="1" s="1"/>
  <c r="AX129" i="1"/>
  <c r="AW129" i="1" s="1"/>
  <c r="AZ129" i="1"/>
  <c r="AY129" i="1" s="1"/>
  <c r="E130" i="1"/>
  <c r="D130" i="1" s="1"/>
  <c r="G130" i="1"/>
  <c r="F130" i="1" s="1"/>
  <c r="R130" i="1"/>
  <c r="Q130" i="1" s="1"/>
  <c r="V130" i="1"/>
  <c r="U130" i="1" s="1"/>
  <c r="AF130" i="1"/>
  <c r="AE130" i="1" s="1"/>
  <c r="AK130" i="1"/>
  <c r="AJ130" i="1" s="1"/>
  <c r="AL130" i="1"/>
  <c r="AO130" i="1"/>
  <c r="AN130" i="1" s="1"/>
  <c r="AP130" i="1" s="1"/>
  <c r="AR130" i="1"/>
  <c r="AQ130" i="1" s="1"/>
  <c r="AS130" i="1" s="1"/>
  <c r="AV130" i="1"/>
  <c r="AU130" i="1" s="1"/>
  <c r="AX130" i="1"/>
  <c r="AW130" i="1" s="1"/>
  <c r="AZ130" i="1"/>
  <c r="AY130" i="1" s="1"/>
  <c r="E131" i="1"/>
  <c r="D131" i="1" s="1"/>
  <c r="G131" i="1"/>
  <c r="F131" i="1" s="1"/>
  <c r="R131" i="1"/>
  <c r="Q131" i="1" s="1"/>
  <c r="V131" i="1"/>
  <c r="X131" i="1" s="1"/>
  <c r="W131" i="1" s="1"/>
  <c r="AF131" i="1"/>
  <c r="AE131" i="1" s="1"/>
  <c r="AK131" i="1"/>
  <c r="AJ131" i="1" s="1"/>
  <c r="AL131" i="1"/>
  <c r="AO131" i="1"/>
  <c r="AN131" i="1" s="1"/>
  <c r="AP131" i="1" s="1"/>
  <c r="AR131" i="1"/>
  <c r="AQ131" i="1" s="1"/>
  <c r="AS131" i="1" s="1"/>
  <c r="AV131" i="1"/>
  <c r="AU131" i="1" s="1"/>
  <c r="AX131" i="1"/>
  <c r="AW131" i="1" s="1"/>
  <c r="AZ131" i="1"/>
  <c r="AY131" i="1" s="1"/>
  <c r="E132" i="1"/>
  <c r="D132" i="1" s="1"/>
  <c r="G132" i="1"/>
  <c r="F132" i="1" s="1"/>
  <c r="R132" i="1"/>
  <c r="Q132" i="1" s="1"/>
  <c r="T132" i="1" s="1"/>
  <c r="V132" i="1"/>
  <c r="U132" i="1" s="1"/>
  <c r="AF132" i="1"/>
  <c r="AE132" i="1" s="1"/>
  <c r="AH132" i="1" s="1"/>
  <c r="AK132" i="1"/>
  <c r="AJ132" i="1" s="1"/>
  <c r="AL132" i="1"/>
  <c r="AO132" i="1"/>
  <c r="AN132" i="1" s="1"/>
  <c r="AP132" i="1" s="1"/>
  <c r="AR132" i="1"/>
  <c r="AQ132" i="1" s="1"/>
  <c r="AS132" i="1" s="1"/>
  <c r="AV132" i="1"/>
  <c r="AU132" i="1" s="1"/>
  <c r="AX132" i="1"/>
  <c r="AW132" i="1" s="1"/>
  <c r="AZ132" i="1"/>
  <c r="AY132" i="1" s="1"/>
  <c r="E133" i="1"/>
  <c r="D133" i="1" s="1"/>
  <c r="G133" i="1"/>
  <c r="R133" i="1"/>
  <c r="Q133" i="1" s="1"/>
  <c r="T133" i="1" s="1"/>
  <c r="V133" i="1"/>
  <c r="X133" i="1" s="1"/>
  <c r="W133" i="1" s="1"/>
  <c r="Y133" i="1" s="1"/>
  <c r="AF133" i="1"/>
  <c r="AE133" i="1" s="1"/>
  <c r="AH133" i="1" s="1"/>
  <c r="AK133" i="1"/>
  <c r="AJ133" i="1" s="1"/>
  <c r="AL133" i="1"/>
  <c r="AO133" i="1"/>
  <c r="AN133" i="1" s="1"/>
  <c r="AP133" i="1" s="1"/>
  <c r="AR133" i="1"/>
  <c r="AQ133" i="1" s="1"/>
  <c r="AS133" i="1" s="1"/>
  <c r="AV133" i="1"/>
  <c r="AU133" i="1" s="1"/>
  <c r="AX133" i="1"/>
  <c r="AW133" i="1" s="1"/>
  <c r="AZ133" i="1"/>
  <c r="AY133" i="1" s="1"/>
  <c r="E144" i="1"/>
  <c r="D144" i="1" s="1"/>
  <c r="G144" i="1"/>
  <c r="F144" i="1" s="1"/>
  <c r="R144" i="1"/>
  <c r="Q144" i="1" s="1"/>
  <c r="V144" i="1"/>
  <c r="X144" i="1" s="1"/>
  <c r="W144" i="1" s="1"/>
  <c r="AF144" i="1"/>
  <c r="AE144" i="1" s="1"/>
  <c r="AK144" i="1"/>
  <c r="AJ144" i="1" s="1"/>
  <c r="AL144" i="1"/>
  <c r="AO144" i="1"/>
  <c r="AN144" i="1" s="1"/>
  <c r="AP144" i="1" s="1"/>
  <c r="AR144" i="1"/>
  <c r="AQ144" i="1" s="1"/>
  <c r="AS144" i="1" s="1"/>
  <c r="AV144" i="1"/>
  <c r="AU144" i="1" s="1"/>
  <c r="AX144" i="1"/>
  <c r="AW144" i="1" s="1"/>
  <c r="AZ144" i="1"/>
  <c r="AY144" i="1" s="1"/>
  <c r="E145" i="1"/>
  <c r="D145" i="1" s="1"/>
  <c r="G145" i="1"/>
  <c r="F145" i="1" s="1"/>
  <c r="R145" i="1"/>
  <c r="Q145" i="1" s="1"/>
  <c r="V145" i="1"/>
  <c r="U145" i="1" s="1"/>
  <c r="AF145" i="1"/>
  <c r="AE145" i="1" s="1"/>
  <c r="AK145" i="1"/>
  <c r="AJ145" i="1" s="1"/>
  <c r="AL145" i="1"/>
  <c r="AO145" i="1"/>
  <c r="AN145" i="1" s="1"/>
  <c r="AP145" i="1" s="1"/>
  <c r="AR145" i="1"/>
  <c r="AQ145" i="1" s="1"/>
  <c r="AV145" i="1"/>
  <c r="AU145" i="1" s="1"/>
  <c r="AX145" i="1"/>
  <c r="AW145" i="1" s="1"/>
  <c r="AZ145" i="1"/>
  <c r="AY145" i="1" s="1"/>
  <c r="E134" i="1"/>
  <c r="D134" i="1" s="1"/>
  <c r="G134" i="1"/>
  <c r="R134" i="1"/>
  <c r="Q134" i="1" s="1"/>
  <c r="V134" i="1"/>
  <c r="AF134" i="1"/>
  <c r="AE134" i="1" s="1"/>
  <c r="AK134" i="1"/>
  <c r="AJ134" i="1" s="1"/>
  <c r="AL134" i="1"/>
  <c r="AO134" i="1"/>
  <c r="AN134" i="1" s="1"/>
  <c r="AP134" i="1" s="1"/>
  <c r="AR134" i="1"/>
  <c r="AQ134" i="1" s="1"/>
  <c r="AV134" i="1"/>
  <c r="AU134" i="1" s="1"/>
  <c r="AX134" i="1"/>
  <c r="AW134" i="1" s="1"/>
  <c r="AZ134" i="1"/>
  <c r="AY134" i="1" s="1"/>
  <c r="E135" i="1"/>
  <c r="D135" i="1" s="1"/>
  <c r="G135" i="1"/>
  <c r="I135" i="1" s="1"/>
  <c r="R135" i="1"/>
  <c r="Q135" i="1" s="1"/>
  <c r="V135" i="1"/>
  <c r="X135" i="1" s="1"/>
  <c r="W135" i="1" s="1"/>
  <c r="AF135" i="1"/>
  <c r="AE135" i="1" s="1"/>
  <c r="AK135" i="1"/>
  <c r="AJ135" i="1" s="1"/>
  <c r="AL135" i="1"/>
  <c r="AO135" i="1"/>
  <c r="AN135" i="1" s="1"/>
  <c r="AP135" i="1" s="1"/>
  <c r="AR135" i="1"/>
  <c r="AQ135" i="1" s="1"/>
  <c r="AS135" i="1" s="1"/>
  <c r="AV135" i="1"/>
  <c r="AU135" i="1" s="1"/>
  <c r="AX135" i="1"/>
  <c r="AW135" i="1" s="1"/>
  <c r="AZ135" i="1"/>
  <c r="AY135" i="1" s="1"/>
  <c r="E136" i="1"/>
  <c r="D136" i="1" s="1"/>
  <c r="G136" i="1"/>
  <c r="F136" i="1" s="1"/>
  <c r="R136" i="1"/>
  <c r="Q136" i="1" s="1"/>
  <c r="V136" i="1"/>
  <c r="AF136" i="1"/>
  <c r="AE136" i="1" s="1"/>
  <c r="AK136" i="1"/>
  <c r="AJ136" i="1" s="1"/>
  <c r="AL136" i="1"/>
  <c r="AO136" i="1"/>
  <c r="AN136" i="1" s="1"/>
  <c r="AP136" i="1" s="1"/>
  <c r="AR136" i="1"/>
  <c r="AQ136" i="1" s="1"/>
  <c r="AV136" i="1"/>
  <c r="AU136" i="1" s="1"/>
  <c r="AX136" i="1"/>
  <c r="AW136" i="1" s="1"/>
  <c r="AZ136" i="1"/>
  <c r="AY136" i="1" s="1"/>
  <c r="E137" i="1"/>
  <c r="D137" i="1" s="1"/>
  <c r="G137" i="1"/>
  <c r="I137" i="1" s="1"/>
  <c r="R137" i="1"/>
  <c r="Q137" i="1" s="1"/>
  <c r="V137" i="1"/>
  <c r="X137" i="1" s="1"/>
  <c r="W137" i="1" s="1"/>
  <c r="AF137" i="1"/>
  <c r="AE137" i="1" s="1"/>
  <c r="AK137" i="1"/>
  <c r="AJ137" i="1" s="1"/>
  <c r="AL137" i="1"/>
  <c r="AO137" i="1"/>
  <c r="AN137" i="1" s="1"/>
  <c r="AP137" i="1" s="1"/>
  <c r="AR137" i="1"/>
  <c r="AQ137" i="1" s="1"/>
  <c r="AS137" i="1" s="1"/>
  <c r="AV137" i="1"/>
  <c r="AU137" i="1" s="1"/>
  <c r="AX137" i="1"/>
  <c r="AW137" i="1" s="1"/>
  <c r="AZ137" i="1"/>
  <c r="AY137" i="1" s="1"/>
  <c r="E138" i="1"/>
  <c r="D138" i="1" s="1"/>
  <c r="G138" i="1"/>
  <c r="R138" i="1"/>
  <c r="Q138" i="1" s="1"/>
  <c r="V138" i="1"/>
  <c r="AF138" i="1"/>
  <c r="AE138" i="1" s="1"/>
  <c r="AK138" i="1"/>
  <c r="AJ138" i="1" s="1"/>
  <c r="AL138" i="1"/>
  <c r="AO138" i="1"/>
  <c r="AN138" i="1" s="1"/>
  <c r="AP138" i="1" s="1"/>
  <c r="AR138" i="1"/>
  <c r="AQ138" i="1" s="1"/>
  <c r="AV138" i="1"/>
  <c r="AU138" i="1" s="1"/>
  <c r="AX138" i="1"/>
  <c r="AW138" i="1" s="1"/>
  <c r="AZ138" i="1"/>
  <c r="AY138" i="1" s="1"/>
  <c r="E139" i="1"/>
  <c r="D139" i="1" s="1"/>
  <c r="G139" i="1"/>
  <c r="I139" i="1" s="1"/>
  <c r="R139" i="1"/>
  <c r="Q139" i="1" s="1"/>
  <c r="V139" i="1"/>
  <c r="X139" i="1" s="1"/>
  <c r="W139" i="1" s="1"/>
  <c r="AF139" i="1"/>
  <c r="AE139" i="1" s="1"/>
  <c r="AK139" i="1"/>
  <c r="AJ139" i="1" s="1"/>
  <c r="AL139" i="1"/>
  <c r="AO139" i="1"/>
  <c r="AN139" i="1" s="1"/>
  <c r="AP139" i="1" s="1"/>
  <c r="AR139" i="1"/>
  <c r="AQ139" i="1" s="1"/>
  <c r="AS139" i="1" s="1"/>
  <c r="AV139" i="1"/>
  <c r="AU139" i="1" s="1"/>
  <c r="AX139" i="1"/>
  <c r="AW139" i="1" s="1"/>
  <c r="AZ139" i="1"/>
  <c r="AY139" i="1" s="1"/>
  <c r="E140" i="1"/>
  <c r="D140" i="1" s="1"/>
  <c r="G140" i="1"/>
  <c r="F140" i="1" s="1"/>
  <c r="R140" i="1"/>
  <c r="Q140" i="1" s="1"/>
  <c r="V140" i="1"/>
  <c r="AF140" i="1"/>
  <c r="AE140" i="1" s="1"/>
  <c r="AK140" i="1"/>
  <c r="AJ140" i="1" s="1"/>
  <c r="AL140" i="1"/>
  <c r="AO140" i="1"/>
  <c r="AN140" i="1" s="1"/>
  <c r="AP140" i="1" s="1"/>
  <c r="AR140" i="1"/>
  <c r="AQ140" i="1" s="1"/>
  <c r="AT140" i="1" s="1"/>
  <c r="AV140" i="1"/>
  <c r="AU140" i="1" s="1"/>
  <c r="AX140" i="1"/>
  <c r="AW140" i="1" s="1"/>
  <c r="AZ140" i="1"/>
  <c r="AY140" i="1" s="1"/>
  <c r="E141" i="1"/>
  <c r="D141" i="1" s="1"/>
  <c r="G141" i="1"/>
  <c r="I141" i="1" s="1"/>
  <c r="R141" i="1"/>
  <c r="Q141" i="1" s="1"/>
  <c r="V141" i="1"/>
  <c r="X141" i="1" s="1"/>
  <c r="W141" i="1" s="1"/>
  <c r="AF141" i="1"/>
  <c r="AE141" i="1" s="1"/>
  <c r="AK141" i="1"/>
  <c r="AJ141" i="1" s="1"/>
  <c r="AL141" i="1"/>
  <c r="AO141" i="1"/>
  <c r="AN141" i="1" s="1"/>
  <c r="AP141" i="1" s="1"/>
  <c r="AR141" i="1"/>
  <c r="AQ141" i="1" s="1"/>
  <c r="AS141" i="1" s="1"/>
  <c r="AV141" i="1"/>
  <c r="AU141" i="1" s="1"/>
  <c r="AX141" i="1"/>
  <c r="AW141" i="1" s="1"/>
  <c r="AZ141" i="1"/>
  <c r="AY141" i="1" s="1"/>
  <c r="E142" i="1"/>
  <c r="D142" i="1" s="1"/>
  <c r="G142" i="1"/>
  <c r="R142" i="1"/>
  <c r="Q142" i="1" s="1"/>
  <c r="V142" i="1"/>
  <c r="U142" i="1" s="1"/>
  <c r="AF142" i="1"/>
  <c r="AE142" i="1" s="1"/>
  <c r="AK142" i="1"/>
  <c r="AJ142" i="1" s="1"/>
  <c r="AL142" i="1"/>
  <c r="AO142" i="1"/>
  <c r="AN142" i="1" s="1"/>
  <c r="AP142" i="1" s="1"/>
  <c r="AR142" i="1"/>
  <c r="AQ142" i="1" s="1"/>
  <c r="AV142" i="1"/>
  <c r="AU142" i="1" s="1"/>
  <c r="AX142" i="1"/>
  <c r="AW142" i="1" s="1"/>
  <c r="AZ142" i="1"/>
  <c r="AY142" i="1" s="1"/>
  <c r="E143" i="1"/>
  <c r="D143" i="1" s="1"/>
  <c r="G143" i="1"/>
  <c r="R143" i="1"/>
  <c r="Q143" i="1" s="1"/>
  <c r="V143" i="1"/>
  <c r="U143" i="1" s="1"/>
  <c r="AF143" i="1"/>
  <c r="AE143" i="1" s="1"/>
  <c r="AK143" i="1"/>
  <c r="AJ143" i="1" s="1"/>
  <c r="AL143" i="1"/>
  <c r="AO143" i="1"/>
  <c r="AN143" i="1" s="1"/>
  <c r="AP143" i="1" s="1"/>
  <c r="AR143" i="1"/>
  <c r="AQ143" i="1" s="1"/>
  <c r="AT143" i="1" s="1"/>
  <c r="AV143" i="1"/>
  <c r="AU143" i="1" s="1"/>
  <c r="AX143" i="1"/>
  <c r="AW143" i="1" s="1"/>
  <c r="AZ143" i="1"/>
  <c r="AY143" i="1" s="1"/>
  <c r="AZ116" i="1"/>
  <c r="AY116" i="1" s="1"/>
  <c r="AX116" i="1"/>
  <c r="AW116" i="1" s="1"/>
  <c r="AV116" i="1"/>
  <c r="AU116" i="1" s="1"/>
  <c r="AR116" i="1"/>
  <c r="AQ116" i="1" s="1"/>
  <c r="AO116" i="1"/>
  <c r="AN116" i="1" s="1"/>
  <c r="AP116" i="1" s="1"/>
  <c r="AL116" i="1"/>
  <c r="AK116" i="1"/>
  <c r="AJ116" i="1" s="1"/>
  <c r="AF116" i="1"/>
  <c r="AE116" i="1" s="1"/>
  <c r="AI116" i="1" s="1"/>
  <c r="V116" i="1"/>
  <c r="R116" i="1"/>
  <c r="Q116" i="1" s="1"/>
  <c r="G116" i="1"/>
  <c r="E116" i="1"/>
  <c r="D116" i="1" s="1"/>
  <c r="G36" i="1"/>
  <c r="I36" i="1" s="1"/>
  <c r="R36" i="1"/>
  <c r="Q36" i="1" s="1"/>
  <c r="V36" i="1"/>
  <c r="U36" i="1" s="1"/>
  <c r="AF36" i="1"/>
  <c r="AE36" i="1" s="1"/>
  <c r="AJ36" i="1"/>
  <c r="AL36" i="1"/>
  <c r="AO36" i="1"/>
  <c r="AN36" i="1" s="1"/>
  <c r="AP36" i="1" s="1"/>
  <c r="AR36" i="1"/>
  <c r="AQ36" i="1" s="1"/>
  <c r="AT36" i="1" s="1"/>
  <c r="AV36" i="1"/>
  <c r="AU36" i="1" s="1"/>
  <c r="AX36" i="1"/>
  <c r="AW36" i="1" s="1"/>
  <c r="AZ36" i="1"/>
  <c r="AY36" i="1" s="1"/>
  <c r="G37" i="1"/>
  <c r="I37" i="1" s="1"/>
  <c r="R37" i="1"/>
  <c r="Q37" i="1" s="1"/>
  <c r="V37" i="1"/>
  <c r="AF37" i="1"/>
  <c r="AE37" i="1" s="1"/>
  <c r="AJ37" i="1"/>
  <c r="AL37" i="1"/>
  <c r="AO37" i="1"/>
  <c r="AN37" i="1" s="1"/>
  <c r="AP37" i="1" s="1"/>
  <c r="AR37" i="1"/>
  <c r="AQ37" i="1" s="1"/>
  <c r="AT37" i="1" s="1"/>
  <c r="AV37" i="1"/>
  <c r="AU37" i="1" s="1"/>
  <c r="AX37" i="1"/>
  <c r="AW37" i="1" s="1"/>
  <c r="AZ37" i="1"/>
  <c r="AY37" i="1" s="1"/>
  <c r="G38" i="1"/>
  <c r="R38" i="1"/>
  <c r="Q38" i="1" s="1"/>
  <c r="V38" i="1"/>
  <c r="U38" i="1" s="1"/>
  <c r="AF38" i="1"/>
  <c r="AE38" i="1" s="1"/>
  <c r="AJ38" i="1"/>
  <c r="AL38" i="1"/>
  <c r="AO38" i="1"/>
  <c r="AN38" i="1" s="1"/>
  <c r="AP38" i="1" s="1"/>
  <c r="AR38" i="1"/>
  <c r="AQ38" i="1" s="1"/>
  <c r="AV38" i="1"/>
  <c r="AU38" i="1" s="1"/>
  <c r="AX38" i="1"/>
  <c r="AW38" i="1" s="1"/>
  <c r="AZ38" i="1"/>
  <c r="AY38" i="1" s="1"/>
  <c r="G39" i="1"/>
  <c r="I39" i="1" s="1"/>
  <c r="R39" i="1"/>
  <c r="Q39" i="1" s="1"/>
  <c r="V39" i="1"/>
  <c r="U39" i="1" s="1"/>
  <c r="AF39" i="1"/>
  <c r="AE39" i="1" s="1"/>
  <c r="AH39" i="1" s="1"/>
  <c r="AJ39" i="1"/>
  <c r="AL39" i="1"/>
  <c r="AO39" i="1"/>
  <c r="AN39" i="1" s="1"/>
  <c r="AP39" i="1" s="1"/>
  <c r="AR39" i="1"/>
  <c r="AQ39" i="1" s="1"/>
  <c r="AT39" i="1" s="1"/>
  <c r="AV39" i="1"/>
  <c r="AU39" i="1" s="1"/>
  <c r="AX39" i="1"/>
  <c r="AW39" i="1" s="1"/>
  <c r="AZ39" i="1"/>
  <c r="AY39" i="1" s="1"/>
  <c r="G40" i="1"/>
  <c r="I40" i="1" s="1"/>
  <c r="R40" i="1"/>
  <c r="Q40" i="1" s="1"/>
  <c r="S40" i="1" s="1"/>
  <c r="V40" i="1"/>
  <c r="U40" i="1" s="1"/>
  <c r="AF40" i="1"/>
  <c r="AE40" i="1" s="1"/>
  <c r="AH40" i="1" s="1"/>
  <c r="AJ40" i="1"/>
  <c r="AL40" i="1"/>
  <c r="AO40" i="1"/>
  <c r="AN40" i="1" s="1"/>
  <c r="AP40" i="1" s="1"/>
  <c r="AR40" i="1"/>
  <c r="AQ40" i="1" s="1"/>
  <c r="AV40" i="1"/>
  <c r="AU40" i="1" s="1"/>
  <c r="AX40" i="1"/>
  <c r="AW40" i="1" s="1"/>
  <c r="AZ40" i="1"/>
  <c r="AY40" i="1" s="1"/>
  <c r="G41" i="1"/>
  <c r="I41" i="1" s="1"/>
  <c r="R41" i="1"/>
  <c r="Q41" i="1" s="1"/>
  <c r="S41" i="1" s="1"/>
  <c r="V41" i="1"/>
  <c r="U41" i="1" s="1"/>
  <c r="AF41" i="1"/>
  <c r="AE41" i="1" s="1"/>
  <c r="AH41" i="1" s="1"/>
  <c r="AJ41" i="1"/>
  <c r="AL41" i="1"/>
  <c r="AO41" i="1"/>
  <c r="AN41" i="1" s="1"/>
  <c r="AP41" i="1" s="1"/>
  <c r="AR41" i="1"/>
  <c r="AQ41" i="1" s="1"/>
  <c r="AT41" i="1" s="1"/>
  <c r="AV41" i="1"/>
  <c r="AU41" i="1" s="1"/>
  <c r="AX41" i="1"/>
  <c r="AW41" i="1" s="1"/>
  <c r="AZ41" i="1"/>
  <c r="AY41" i="1" s="1"/>
  <c r="G42" i="1"/>
  <c r="F42" i="1" s="1"/>
  <c r="R42" i="1"/>
  <c r="Q42" i="1" s="1"/>
  <c r="S42" i="1" s="1"/>
  <c r="V42" i="1"/>
  <c r="U42" i="1" s="1"/>
  <c r="AF42" i="1"/>
  <c r="AE42" i="1" s="1"/>
  <c r="AH42" i="1" s="1"/>
  <c r="AJ42" i="1"/>
  <c r="AL42" i="1"/>
  <c r="AO42" i="1"/>
  <c r="AN42" i="1" s="1"/>
  <c r="AP42" i="1" s="1"/>
  <c r="AR42" i="1"/>
  <c r="AQ42" i="1" s="1"/>
  <c r="AV42" i="1"/>
  <c r="AU42" i="1" s="1"/>
  <c r="AX42" i="1"/>
  <c r="AW42" i="1" s="1"/>
  <c r="AZ42" i="1"/>
  <c r="AY42" i="1" s="1"/>
  <c r="G43" i="1"/>
  <c r="I43" i="1" s="1"/>
  <c r="R43" i="1"/>
  <c r="Q43" i="1" s="1"/>
  <c r="S43" i="1" s="1"/>
  <c r="V43" i="1"/>
  <c r="U43" i="1" s="1"/>
  <c r="AF43" i="1"/>
  <c r="AE43" i="1" s="1"/>
  <c r="AH43" i="1" s="1"/>
  <c r="AJ43" i="1"/>
  <c r="AL43" i="1"/>
  <c r="AO43" i="1"/>
  <c r="AN43" i="1" s="1"/>
  <c r="AP43" i="1" s="1"/>
  <c r="AR43" i="1"/>
  <c r="AQ43" i="1" s="1"/>
  <c r="AT43" i="1" s="1"/>
  <c r="AV43" i="1"/>
  <c r="AU43" i="1" s="1"/>
  <c r="AX43" i="1"/>
  <c r="AW43" i="1" s="1"/>
  <c r="AZ43" i="1"/>
  <c r="AY43" i="1" s="1"/>
  <c r="G44" i="1"/>
  <c r="I44" i="1" s="1"/>
  <c r="R44" i="1"/>
  <c r="Q44" i="1" s="1"/>
  <c r="V44" i="1"/>
  <c r="AF44" i="1"/>
  <c r="AE44" i="1" s="1"/>
  <c r="AJ44" i="1"/>
  <c r="AL44" i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G45" i="1"/>
  <c r="F45" i="1" s="1"/>
  <c r="R45" i="1"/>
  <c r="Q45" i="1" s="1"/>
  <c r="S45" i="1" s="1"/>
  <c r="V45" i="1"/>
  <c r="AF45" i="1"/>
  <c r="AE45" i="1" s="1"/>
  <c r="AJ45" i="1"/>
  <c r="AL45" i="1"/>
  <c r="AO45" i="1"/>
  <c r="AN45" i="1" s="1"/>
  <c r="AP45" i="1" s="1"/>
  <c r="AR45" i="1"/>
  <c r="AQ45" i="1" s="1"/>
  <c r="AV45" i="1"/>
  <c r="AU45" i="1" s="1"/>
  <c r="AX45" i="1"/>
  <c r="AW45" i="1" s="1"/>
  <c r="AZ45" i="1"/>
  <c r="AY45" i="1" s="1"/>
  <c r="G46" i="1"/>
  <c r="R46" i="1"/>
  <c r="Q46" i="1" s="1"/>
  <c r="S46" i="1" s="1"/>
  <c r="V46" i="1"/>
  <c r="AF46" i="1"/>
  <c r="AE46" i="1" s="1"/>
  <c r="AJ46" i="1"/>
  <c r="AL46" i="1"/>
  <c r="AO46" i="1"/>
  <c r="AN46" i="1" s="1"/>
  <c r="AP46" i="1" s="1"/>
  <c r="AR46" i="1"/>
  <c r="AQ46" i="1" s="1"/>
  <c r="AV46" i="1"/>
  <c r="AU46" i="1" s="1"/>
  <c r="AX46" i="1"/>
  <c r="AW46" i="1" s="1"/>
  <c r="AZ46" i="1"/>
  <c r="AY46" i="1" s="1"/>
  <c r="G47" i="1"/>
  <c r="F47" i="1" s="1"/>
  <c r="R47" i="1"/>
  <c r="Q47" i="1" s="1"/>
  <c r="V47" i="1"/>
  <c r="AF47" i="1"/>
  <c r="AE47" i="1" s="1"/>
  <c r="AJ47" i="1"/>
  <c r="AL47" i="1"/>
  <c r="AO47" i="1"/>
  <c r="AN47" i="1" s="1"/>
  <c r="AP47" i="1" s="1"/>
  <c r="AR47" i="1"/>
  <c r="AQ47" i="1" s="1"/>
  <c r="AT47" i="1" s="1"/>
  <c r="AV47" i="1"/>
  <c r="AU47" i="1" s="1"/>
  <c r="AX47" i="1"/>
  <c r="AW47" i="1" s="1"/>
  <c r="AZ47" i="1"/>
  <c r="AY47" i="1" s="1"/>
  <c r="G48" i="1"/>
  <c r="F48" i="1" s="1"/>
  <c r="R48" i="1"/>
  <c r="Q48" i="1" s="1"/>
  <c r="V48" i="1"/>
  <c r="U48" i="1" s="1"/>
  <c r="AF48" i="1"/>
  <c r="AE48" i="1" s="1"/>
  <c r="AJ48" i="1"/>
  <c r="AL48" i="1"/>
  <c r="AO48" i="1"/>
  <c r="AN48" i="1" s="1"/>
  <c r="AP48" i="1" s="1"/>
  <c r="AR48" i="1"/>
  <c r="AQ48" i="1" s="1"/>
  <c r="AV48" i="1"/>
  <c r="AU48" i="1" s="1"/>
  <c r="AX48" i="1"/>
  <c r="AW48" i="1" s="1"/>
  <c r="AZ48" i="1"/>
  <c r="AY48" i="1" s="1"/>
  <c r="G49" i="1"/>
  <c r="F49" i="1" s="1"/>
  <c r="R49" i="1"/>
  <c r="Q49" i="1" s="1"/>
  <c r="V49" i="1"/>
  <c r="U49" i="1" s="1"/>
  <c r="AF49" i="1"/>
  <c r="AE49" i="1" s="1"/>
  <c r="AJ49" i="1"/>
  <c r="AL49" i="1"/>
  <c r="AO49" i="1"/>
  <c r="AN49" i="1" s="1"/>
  <c r="AP49" i="1" s="1"/>
  <c r="AR49" i="1"/>
  <c r="AQ49" i="1" s="1"/>
  <c r="AT49" i="1" s="1"/>
  <c r="AV49" i="1"/>
  <c r="AU49" i="1" s="1"/>
  <c r="AX49" i="1"/>
  <c r="AW49" i="1" s="1"/>
  <c r="AZ49" i="1"/>
  <c r="AY49" i="1" s="1"/>
  <c r="G50" i="1"/>
  <c r="F50" i="1" s="1"/>
  <c r="R50" i="1"/>
  <c r="Q50" i="1" s="1"/>
  <c r="V50" i="1"/>
  <c r="U50" i="1" s="1"/>
  <c r="AF50" i="1"/>
  <c r="AE50" i="1" s="1"/>
  <c r="AJ50" i="1"/>
  <c r="AL50" i="1"/>
  <c r="AO50" i="1"/>
  <c r="AN50" i="1" s="1"/>
  <c r="AP50" i="1" s="1"/>
  <c r="AR50" i="1"/>
  <c r="AQ50" i="1" s="1"/>
  <c r="AT50" i="1" s="1"/>
  <c r="AV50" i="1"/>
  <c r="AU50" i="1" s="1"/>
  <c r="AX50" i="1"/>
  <c r="AW50" i="1" s="1"/>
  <c r="AZ50" i="1"/>
  <c r="AY50" i="1" s="1"/>
  <c r="G51" i="1"/>
  <c r="F51" i="1" s="1"/>
  <c r="R51" i="1"/>
  <c r="Q51" i="1" s="1"/>
  <c r="V51" i="1"/>
  <c r="U51" i="1" s="1"/>
  <c r="AF51" i="1"/>
  <c r="AE51" i="1" s="1"/>
  <c r="AJ51" i="1"/>
  <c r="AL51" i="1"/>
  <c r="AO51" i="1"/>
  <c r="AN51" i="1" s="1"/>
  <c r="AP51" i="1" s="1"/>
  <c r="AR51" i="1"/>
  <c r="AQ51" i="1" s="1"/>
  <c r="AT51" i="1" s="1"/>
  <c r="AV51" i="1"/>
  <c r="AU51" i="1" s="1"/>
  <c r="AX51" i="1"/>
  <c r="AW51" i="1" s="1"/>
  <c r="AZ51" i="1"/>
  <c r="AY51" i="1" s="1"/>
  <c r="G52" i="1"/>
  <c r="F52" i="1" s="1"/>
  <c r="R52" i="1"/>
  <c r="Q52" i="1" s="1"/>
  <c r="V52" i="1"/>
  <c r="AF52" i="1"/>
  <c r="AE52" i="1" s="1"/>
  <c r="AJ52" i="1"/>
  <c r="AL52" i="1"/>
  <c r="AO52" i="1"/>
  <c r="AN52" i="1" s="1"/>
  <c r="AP52" i="1" s="1"/>
  <c r="AR52" i="1"/>
  <c r="AQ52" i="1" s="1"/>
  <c r="AV52" i="1"/>
  <c r="AU52" i="1" s="1"/>
  <c r="AX52" i="1"/>
  <c r="AW52" i="1" s="1"/>
  <c r="AZ52" i="1"/>
  <c r="AY52" i="1" s="1"/>
  <c r="G53" i="1"/>
  <c r="R53" i="1"/>
  <c r="Q53" i="1" s="1"/>
  <c r="V53" i="1"/>
  <c r="AF53" i="1"/>
  <c r="AE53" i="1" s="1"/>
  <c r="AJ53" i="1"/>
  <c r="AL53" i="1"/>
  <c r="AO53" i="1"/>
  <c r="AN53" i="1" s="1"/>
  <c r="AP53" i="1" s="1"/>
  <c r="AR53" i="1"/>
  <c r="AQ53" i="1" s="1"/>
  <c r="AV53" i="1"/>
  <c r="AU53" i="1" s="1"/>
  <c r="AX53" i="1"/>
  <c r="AW53" i="1" s="1"/>
  <c r="AZ53" i="1"/>
  <c r="AY53" i="1" s="1"/>
  <c r="G54" i="1"/>
  <c r="R54" i="1"/>
  <c r="Q54" i="1" s="1"/>
  <c r="V54" i="1"/>
  <c r="U54" i="1" s="1"/>
  <c r="AF54" i="1"/>
  <c r="AE54" i="1" s="1"/>
  <c r="AJ54" i="1"/>
  <c r="AL54" i="1"/>
  <c r="AO54" i="1"/>
  <c r="AN54" i="1" s="1"/>
  <c r="AP54" i="1" s="1"/>
  <c r="AR54" i="1"/>
  <c r="AQ54" i="1" s="1"/>
  <c r="AV54" i="1"/>
  <c r="AU54" i="1" s="1"/>
  <c r="AX54" i="1"/>
  <c r="AW54" i="1" s="1"/>
  <c r="AZ54" i="1"/>
  <c r="AY54" i="1" s="1"/>
  <c r="G55" i="1"/>
  <c r="F55" i="1" s="1"/>
  <c r="R55" i="1"/>
  <c r="Q55" i="1" s="1"/>
  <c r="T55" i="1" s="1"/>
  <c r="V55" i="1"/>
  <c r="U55" i="1" s="1"/>
  <c r="AF55" i="1"/>
  <c r="AE55" i="1" s="1"/>
  <c r="AI55" i="1" s="1"/>
  <c r="AJ55" i="1"/>
  <c r="AL55" i="1"/>
  <c r="AO55" i="1"/>
  <c r="AN55" i="1" s="1"/>
  <c r="AP55" i="1" s="1"/>
  <c r="AR55" i="1"/>
  <c r="AQ55" i="1" s="1"/>
  <c r="AV55" i="1"/>
  <c r="AU55" i="1" s="1"/>
  <c r="AX55" i="1"/>
  <c r="AW55" i="1" s="1"/>
  <c r="AZ55" i="1"/>
  <c r="AY55" i="1" s="1"/>
  <c r="G56" i="1"/>
  <c r="R56" i="1"/>
  <c r="Q56" i="1" s="1"/>
  <c r="T56" i="1" s="1"/>
  <c r="V56" i="1"/>
  <c r="U56" i="1" s="1"/>
  <c r="AF56" i="1"/>
  <c r="AE56" i="1" s="1"/>
  <c r="AI56" i="1" s="1"/>
  <c r="AJ56" i="1"/>
  <c r="AL56" i="1"/>
  <c r="AO56" i="1"/>
  <c r="AN56" i="1" s="1"/>
  <c r="AP56" i="1" s="1"/>
  <c r="AR56" i="1"/>
  <c r="AQ56" i="1" s="1"/>
  <c r="AV56" i="1"/>
  <c r="AU56" i="1" s="1"/>
  <c r="AX56" i="1"/>
  <c r="AW56" i="1" s="1"/>
  <c r="AZ56" i="1"/>
  <c r="AY56" i="1" s="1"/>
  <c r="G57" i="1"/>
  <c r="F57" i="1" s="1"/>
  <c r="R57" i="1"/>
  <c r="Q57" i="1" s="1"/>
  <c r="S57" i="1" s="1"/>
  <c r="V57" i="1"/>
  <c r="U57" i="1" s="1"/>
  <c r="AF57" i="1"/>
  <c r="AE57" i="1" s="1"/>
  <c r="AI57" i="1" s="1"/>
  <c r="AJ57" i="1"/>
  <c r="AL57" i="1"/>
  <c r="AO57" i="1"/>
  <c r="AN57" i="1" s="1"/>
  <c r="AP57" i="1" s="1"/>
  <c r="AR57" i="1"/>
  <c r="AQ57" i="1" s="1"/>
  <c r="AT57" i="1" s="1"/>
  <c r="AV57" i="1"/>
  <c r="AU57" i="1" s="1"/>
  <c r="AX57" i="1"/>
  <c r="AW57" i="1" s="1"/>
  <c r="AZ57" i="1"/>
  <c r="AY57" i="1" s="1"/>
  <c r="G58" i="1"/>
  <c r="I58" i="1" s="1"/>
  <c r="R58" i="1"/>
  <c r="Q58" i="1" s="1"/>
  <c r="S58" i="1" s="1"/>
  <c r="V58" i="1"/>
  <c r="U58" i="1" s="1"/>
  <c r="AF58" i="1"/>
  <c r="AE58" i="1" s="1"/>
  <c r="AI58" i="1" s="1"/>
  <c r="AJ58" i="1"/>
  <c r="AL58" i="1"/>
  <c r="AO58" i="1"/>
  <c r="AN58" i="1" s="1"/>
  <c r="AP58" i="1" s="1"/>
  <c r="AR58" i="1"/>
  <c r="AQ58" i="1" s="1"/>
  <c r="AT58" i="1" s="1"/>
  <c r="AV58" i="1"/>
  <c r="AU58" i="1" s="1"/>
  <c r="AX58" i="1"/>
  <c r="AW58" i="1" s="1"/>
  <c r="AZ58" i="1"/>
  <c r="AY58" i="1" s="1"/>
  <c r="G59" i="1"/>
  <c r="R59" i="1"/>
  <c r="Q59" i="1" s="1"/>
  <c r="S59" i="1" s="1"/>
  <c r="V59" i="1"/>
  <c r="U59" i="1" s="1"/>
  <c r="AF59" i="1"/>
  <c r="AE59" i="1" s="1"/>
  <c r="AI59" i="1" s="1"/>
  <c r="AJ59" i="1"/>
  <c r="AL59" i="1"/>
  <c r="AO59" i="1"/>
  <c r="AN59" i="1" s="1"/>
  <c r="AP59" i="1" s="1"/>
  <c r="AR59" i="1"/>
  <c r="AQ59" i="1" s="1"/>
  <c r="AT59" i="1" s="1"/>
  <c r="AV59" i="1"/>
  <c r="AU59" i="1" s="1"/>
  <c r="AX59" i="1"/>
  <c r="AW59" i="1" s="1"/>
  <c r="AZ59" i="1"/>
  <c r="AY59" i="1" s="1"/>
  <c r="G60" i="1"/>
  <c r="I60" i="1" s="1"/>
  <c r="R60" i="1"/>
  <c r="Q60" i="1" s="1"/>
  <c r="S60" i="1" s="1"/>
  <c r="V60" i="1"/>
  <c r="AF60" i="1"/>
  <c r="AE60" i="1" s="1"/>
  <c r="AJ60" i="1"/>
  <c r="AL60" i="1"/>
  <c r="AO60" i="1"/>
  <c r="AN60" i="1" s="1"/>
  <c r="AP60" i="1" s="1"/>
  <c r="AR60" i="1"/>
  <c r="AQ60" i="1" s="1"/>
  <c r="AV60" i="1"/>
  <c r="AU60" i="1" s="1"/>
  <c r="AX60" i="1"/>
  <c r="AW60" i="1" s="1"/>
  <c r="AZ60" i="1"/>
  <c r="AY60" i="1" s="1"/>
  <c r="G61" i="1"/>
  <c r="R61" i="1"/>
  <c r="Q61" i="1" s="1"/>
  <c r="T61" i="1" s="1"/>
  <c r="V61" i="1"/>
  <c r="AF61" i="1"/>
  <c r="AE61" i="1" s="1"/>
  <c r="AG61" i="1" s="1"/>
  <c r="AJ61" i="1"/>
  <c r="AL61" i="1"/>
  <c r="AO61" i="1"/>
  <c r="AN61" i="1" s="1"/>
  <c r="AP61" i="1" s="1"/>
  <c r="AR61" i="1"/>
  <c r="AQ61" i="1" s="1"/>
  <c r="AV61" i="1"/>
  <c r="AU61" i="1" s="1"/>
  <c r="AX61" i="1"/>
  <c r="AW61" i="1" s="1"/>
  <c r="AZ61" i="1"/>
  <c r="AY61" i="1" s="1"/>
  <c r="G62" i="1"/>
  <c r="R62" i="1"/>
  <c r="Q62" i="1" s="1"/>
  <c r="S62" i="1" s="1"/>
  <c r="V62" i="1"/>
  <c r="U62" i="1" s="1"/>
  <c r="AF62" i="1"/>
  <c r="AE62" i="1" s="1"/>
  <c r="AG62" i="1" s="1"/>
  <c r="AJ62" i="1"/>
  <c r="AL62" i="1"/>
  <c r="AO62" i="1"/>
  <c r="AN62" i="1" s="1"/>
  <c r="AP62" i="1" s="1"/>
  <c r="AR62" i="1"/>
  <c r="AQ62" i="1" s="1"/>
  <c r="AV62" i="1"/>
  <c r="AU62" i="1" s="1"/>
  <c r="AX62" i="1"/>
  <c r="AW62" i="1" s="1"/>
  <c r="AZ62" i="1"/>
  <c r="AY62" i="1" s="1"/>
  <c r="G63" i="1"/>
  <c r="I63" i="1" s="1"/>
  <c r="R63" i="1"/>
  <c r="Q63" i="1" s="1"/>
  <c r="T63" i="1" s="1"/>
  <c r="V63" i="1"/>
  <c r="AF63" i="1"/>
  <c r="AE63" i="1" s="1"/>
  <c r="AG63" i="1" s="1"/>
  <c r="AJ63" i="1"/>
  <c r="AL63" i="1"/>
  <c r="AO63" i="1"/>
  <c r="AN63" i="1" s="1"/>
  <c r="AP63" i="1" s="1"/>
  <c r="AR63" i="1"/>
  <c r="AQ63" i="1" s="1"/>
  <c r="AV63" i="1"/>
  <c r="AU63" i="1" s="1"/>
  <c r="AX63" i="1"/>
  <c r="AW63" i="1" s="1"/>
  <c r="AZ63" i="1"/>
  <c r="AY63" i="1" s="1"/>
  <c r="G64" i="1"/>
  <c r="F64" i="1" s="1"/>
  <c r="R64" i="1"/>
  <c r="Q64" i="1" s="1"/>
  <c r="S64" i="1" s="1"/>
  <c r="V64" i="1"/>
  <c r="AF64" i="1"/>
  <c r="AE64" i="1" s="1"/>
  <c r="AG64" i="1" s="1"/>
  <c r="AJ64" i="1"/>
  <c r="AL64" i="1"/>
  <c r="AO64" i="1"/>
  <c r="AN64" i="1" s="1"/>
  <c r="AP64" i="1" s="1"/>
  <c r="AR64" i="1"/>
  <c r="AQ64" i="1" s="1"/>
  <c r="AV64" i="1"/>
  <c r="AU64" i="1" s="1"/>
  <c r="AX64" i="1"/>
  <c r="AW64" i="1" s="1"/>
  <c r="AZ64" i="1"/>
  <c r="AY64" i="1" s="1"/>
  <c r="G65" i="1"/>
  <c r="F65" i="1" s="1"/>
  <c r="R65" i="1"/>
  <c r="Q65" i="1" s="1"/>
  <c r="T65" i="1" s="1"/>
  <c r="V65" i="1"/>
  <c r="U65" i="1" s="1"/>
  <c r="AF65" i="1"/>
  <c r="AE65" i="1" s="1"/>
  <c r="AG65" i="1" s="1"/>
  <c r="AJ65" i="1"/>
  <c r="AL65" i="1"/>
  <c r="AO65" i="1"/>
  <c r="AN65" i="1" s="1"/>
  <c r="AP65" i="1" s="1"/>
  <c r="AR65" i="1"/>
  <c r="AQ65" i="1" s="1"/>
  <c r="AV65" i="1"/>
  <c r="AU65" i="1" s="1"/>
  <c r="AX65" i="1"/>
  <c r="AW65" i="1" s="1"/>
  <c r="AZ65" i="1"/>
  <c r="AY65" i="1" s="1"/>
  <c r="G66" i="1"/>
  <c r="I66" i="1" s="1"/>
  <c r="R66" i="1"/>
  <c r="Q66" i="1" s="1"/>
  <c r="S66" i="1" s="1"/>
  <c r="V66" i="1"/>
  <c r="U66" i="1" s="1"/>
  <c r="AF66" i="1"/>
  <c r="AE66" i="1" s="1"/>
  <c r="AG66" i="1" s="1"/>
  <c r="AJ66" i="1"/>
  <c r="AL66" i="1"/>
  <c r="AO66" i="1"/>
  <c r="AN66" i="1" s="1"/>
  <c r="AP66" i="1" s="1"/>
  <c r="AR66" i="1"/>
  <c r="AQ66" i="1" s="1"/>
  <c r="AV66" i="1"/>
  <c r="AU66" i="1" s="1"/>
  <c r="AX66" i="1"/>
  <c r="AW66" i="1" s="1"/>
  <c r="AZ66" i="1"/>
  <c r="AY66" i="1" s="1"/>
  <c r="G67" i="1"/>
  <c r="I67" i="1" s="1"/>
  <c r="R67" i="1"/>
  <c r="Q67" i="1" s="1"/>
  <c r="S67" i="1" s="1"/>
  <c r="V67" i="1"/>
  <c r="U67" i="1" s="1"/>
  <c r="AF67" i="1"/>
  <c r="AE67" i="1" s="1"/>
  <c r="AG67" i="1" s="1"/>
  <c r="AJ67" i="1"/>
  <c r="AL67" i="1"/>
  <c r="AO67" i="1"/>
  <c r="AN67" i="1" s="1"/>
  <c r="AP67" i="1" s="1"/>
  <c r="AR67" i="1"/>
  <c r="AQ67" i="1" s="1"/>
  <c r="AT67" i="1" s="1"/>
  <c r="AV67" i="1"/>
  <c r="AU67" i="1" s="1"/>
  <c r="AX67" i="1"/>
  <c r="AW67" i="1" s="1"/>
  <c r="AZ67" i="1"/>
  <c r="AY67" i="1" s="1"/>
  <c r="G68" i="1"/>
  <c r="F68" i="1" s="1"/>
  <c r="R68" i="1"/>
  <c r="Q68" i="1" s="1"/>
  <c r="S68" i="1" s="1"/>
  <c r="V68" i="1"/>
  <c r="AF68" i="1"/>
  <c r="AE68" i="1" s="1"/>
  <c r="AJ68" i="1"/>
  <c r="AL68" i="1"/>
  <c r="AO68" i="1"/>
  <c r="AN68" i="1" s="1"/>
  <c r="AP68" i="1" s="1"/>
  <c r="AR68" i="1"/>
  <c r="AQ68" i="1" s="1"/>
  <c r="AV68" i="1"/>
  <c r="AU68" i="1" s="1"/>
  <c r="AX68" i="1"/>
  <c r="AW68" i="1" s="1"/>
  <c r="AZ68" i="1"/>
  <c r="AY68" i="1" s="1"/>
  <c r="G69" i="1"/>
  <c r="F69" i="1" s="1"/>
  <c r="R69" i="1"/>
  <c r="Q69" i="1" s="1"/>
  <c r="T69" i="1" s="1"/>
  <c r="V69" i="1"/>
  <c r="U69" i="1" s="1"/>
  <c r="AF69" i="1"/>
  <c r="AE69" i="1" s="1"/>
  <c r="AJ69" i="1"/>
  <c r="AL69" i="1"/>
  <c r="AO69" i="1"/>
  <c r="AN69" i="1" s="1"/>
  <c r="AP69" i="1" s="1"/>
  <c r="AR69" i="1"/>
  <c r="AQ69" i="1" s="1"/>
  <c r="AT69" i="1" s="1"/>
  <c r="AV69" i="1"/>
  <c r="AU69" i="1" s="1"/>
  <c r="AX69" i="1"/>
  <c r="AW69" i="1" s="1"/>
  <c r="AZ69" i="1"/>
  <c r="AY69" i="1" s="1"/>
  <c r="G70" i="1"/>
  <c r="I70" i="1" s="1"/>
  <c r="R70" i="1"/>
  <c r="Q70" i="1" s="1"/>
  <c r="S70" i="1" s="1"/>
  <c r="V70" i="1"/>
  <c r="U70" i="1" s="1"/>
  <c r="AF70" i="1"/>
  <c r="AE70" i="1" s="1"/>
  <c r="AJ70" i="1"/>
  <c r="AL70" i="1"/>
  <c r="AO70" i="1"/>
  <c r="AN70" i="1" s="1"/>
  <c r="AP70" i="1" s="1"/>
  <c r="AR70" i="1"/>
  <c r="AQ70" i="1" s="1"/>
  <c r="AT70" i="1" s="1"/>
  <c r="AV70" i="1"/>
  <c r="AU70" i="1" s="1"/>
  <c r="AX70" i="1"/>
  <c r="AW70" i="1" s="1"/>
  <c r="AZ70" i="1"/>
  <c r="AY70" i="1" s="1"/>
  <c r="G71" i="1"/>
  <c r="I71" i="1" s="1"/>
  <c r="R71" i="1"/>
  <c r="Q71" i="1" s="1"/>
  <c r="S71" i="1" s="1"/>
  <c r="V71" i="1"/>
  <c r="U71" i="1" s="1"/>
  <c r="AF71" i="1"/>
  <c r="AE71" i="1" s="1"/>
  <c r="AG71" i="1" s="1"/>
  <c r="AJ71" i="1"/>
  <c r="AL71" i="1"/>
  <c r="AO71" i="1"/>
  <c r="AN71" i="1" s="1"/>
  <c r="AP71" i="1" s="1"/>
  <c r="AR71" i="1"/>
  <c r="AQ71" i="1" s="1"/>
  <c r="AV71" i="1"/>
  <c r="AU71" i="1" s="1"/>
  <c r="AX71" i="1"/>
  <c r="AW71" i="1" s="1"/>
  <c r="AZ71" i="1"/>
  <c r="AY71" i="1" s="1"/>
  <c r="G72" i="1"/>
  <c r="R72" i="1"/>
  <c r="Q72" i="1" s="1"/>
  <c r="V72" i="1"/>
  <c r="X72" i="1" s="1"/>
  <c r="W72" i="1" s="1"/>
  <c r="AC72" i="1" s="1"/>
  <c r="AF72" i="1"/>
  <c r="AE72" i="1" s="1"/>
  <c r="AG72" i="1" s="1"/>
  <c r="AJ72" i="1"/>
  <c r="AL72" i="1"/>
  <c r="AO72" i="1"/>
  <c r="AN72" i="1" s="1"/>
  <c r="AP72" i="1" s="1"/>
  <c r="AR72" i="1"/>
  <c r="AQ72" i="1" s="1"/>
  <c r="AV72" i="1"/>
  <c r="AU72" i="1" s="1"/>
  <c r="AX72" i="1"/>
  <c r="AW72" i="1" s="1"/>
  <c r="AZ72" i="1"/>
  <c r="AY72" i="1" s="1"/>
  <c r="G73" i="1"/>
  <c r="R73" i="1"/>
  <c r="Q73" i="1" s="1"/>
  <c r="V73" i="1"/>
  <c r="X73" i="1" s="1"/>
  <c r="W73" i="1" s="1"/>
  <c r="Y73" i="1" s="1"/>
  <c r="AF73" i="1"/>
  <c r="AE73" i="1" s="1"/>
  <c r="AI73" i="1" s="1"/>
  <c r="AJ73" i="1"/>
  <c r="AL73" i="1"/>
  <c r="AO73" i="1"/>
  <c r="AN73" i="1" s="1"/>
  <c r="AP73" i="1" s="1"/>
  <c r="AR73" i="1"/>
  <c r="AQ73" i="1" s="1"/>
  <c r="AS73" i="1" s="1"/>
  <c r="AV73" i="1"/>
  <c r="AU73" i="1" s="1"/>
  <c r="AX73" i="1"/>
  <c r="AW73" i="1" s="1"/>
  <c r="AZ73" i="1"/>
  <c r="AY73" i="1" s="1"/>
  <c r="G74" i="1"/>
  <c r="R74" i="1"/>
  <c r="Q74" i="1" s="1"/>
  <c r="V74" i="1"/>
  <c r="X74" i="1" s="1"/>
  <c r="W74" i="1" s="1"/>
  <c r="AF74" i="1"/>
  <c r="AE74" i="1" s="1"/>
  <c r="AI74" i="1" s="1"/>
  <c r="AJ74" i="1"/>
  <c r="AL74" i="1"/>
  <c r="AO74" i="1"/>
  <c r="AN74" i="1" s="1"/>
  <c r="AP74" i="1" s="1"/>
  <c r="AR74" i="1"/>
  <c r="AQ74" i="1" s="1"/>
  <c r="AS74" i="1" s="1"/>
  <c r="AV74" i="1"/>
  <c r="AU74" i="1" s="1"/>
  <c r="AX74" i="1"/>
  <c r="AW74" i="1" s="1"/>
  <c r="AZ74" i="1"/>
  <c r="AY74" i="1" s="1"/>
  <c r="G75" i="1"/>
  <c r="R75" i="1"/>
  <c r="Q75" i="1" s="1"/>
  <c r="V75" i="1"/>
  <c r="X75" i="1" s="1"/>
  <c r="W75" i="1" s="1"/>
  <c r="Y75" i="1" s="1"/>
  <c r="AF75" i="1"/>
  <c r="AE75" i="1" s="1"/>
  <c r="AI75" i="1" s="1"/>
  <c r="AJ75" i="1"/>
  <c r="AL75" i="1"/>
  <c r="AO75" i="1"/>
  <c r="AN75" i="1" s="1"/>
  <c r="AP75" i="1" s="1"/>
  <c r="AR75" i="1"/>
  <c r="AQ75" i="1" s="1"/>
  <c r="AV75" i="1"/>
  <c r="AU75" i="1" s="1"/>
  <c r="AX75" i="1"/>
  <c r="AW75" i="1" s="1"/>
  <c r="AZ75" i="1"/>
  <c r="AY75" i="1" s="1"/>
  <c r="G76" i="1"/>
  <c r="R76" i="1"/>
  <c r="Q76" i="1" s="1"/>
  <c r="V76" i="1"/>
  <c r="X76" i="1" s="1"/>
  <c r="W76" i="1" s="1"/>
  <c r="AF76" i="1"/>
  <c r="AE76" i="1" s="1"/>
  <c r="AH76" i="1" s="1"/>
  <c r="AJ76" i="1"/>
  <c r="AL76" i="1"/>
  <c r="AO76" i="1"/>
  <c r="AN76" i="1" s="1"/>
  <c r="AP76" i="1" s="1"/>
  <c r="AR76" i="1"/>
  <c r="AQ76" i="1" s="1"/>
  <c r="AV76" i="1"/>
  <c r="AU76" i="1" s="1"/>
  <c r="AX76" i="1"/>
  <c r="AW76" i="1" s="1"/>
  <c r="AZ76" i="1"/>
  <c r="AY76" i="1" s="1"/>
  <c r="G77" i="1"/>
  <c r="I77" i="1" s="1"/>
  <c r="R77" i="1"/>
  <c r="Q77" i="1" s="1"/>
  <c r="V77" i="1"/>
  <c r="AF77" i="1"/>
  <c r="AE77" i="1" s="1"/>
  <c r="AG77" i="1" s="1"/>
  <c r="AJ77" i="1"/>
  <c r="AL77" i="1"/>
  <c r="AO77" i="1"/>
  <c r="AN77" i="1" s="1"/>
  <c r="AP77" i="1" s="1"/>
  <c r="AR77" i="1"/>
  <c r="AQ77" i="1" s="1"/>
  <c r="AV77" i="1"/>
  <c r="AU77" i="1" s="1"/>
  <c r="AX77" i="1"/>
  <c r="AW77" i="1" s="1"/>
  <c r="AZ77" i="1"/>
  <c r="AY77" i="1" s="1"/>
  <c r="G78" i="1"/>
  <c r="I78" i="1" s="1"/>
  <c r="R78" i="1"/>
  <c r="Q78" i="1" s="1"/>
  <c r="V78" i="1"/>
  <c r="X78" i="1" s="1"/>
  <c r="W78" i="1" s="1"/>
  <c r="AB78" i="1" s="1"/>
  <c r="AF78" i="1"/>
  <c r="AE78" i="1" s="1"/>
  <c r="AG78" i="1" s="1"/>
  <c r="AJ78" i="1"/>
  <c r="AL78" i="1"/>
  <c r="AO78" i="1"/>
  <c r="AN78" i="1" s="1"/>
  <c r="AP78" i="1" s="1"/>
  <c r="AR78" i="1"/>
  <c r="AQ78" i="1" s="1"/>
  <c r="AV78" i="1"/>
  <c r="AU78" i="1" s="1"/>
  <c r="AX78" i="1"/>
  <c r="AW78" i="1" s="1"/>
  <c r="AZ78" i="1"/>
  <c r="AY78" i="1" s="1"/>
  <c r="G79" i="1"/>
  <c r="I79" i="1" s="1"/>
  <c r="R79" i="1"/>
  <c r="Q79" i="1" s="1"/>
  <c r="V79" i="1"/>
  <c r="X79" i="1" s="1"/>
  <c r="W79" i="1" s="1"/>
  <c r="AB79" i="1" s="1"/>
  <c r="AF79" i="1"/>
  <c r="AE79" i="1" s="1"/>
  <c r="AG79" i="1" s="1"/>
  <c r="AJ79" i="1"/>
  <c r="AL79" i="1"/>
  <c r="AO79" i="1"/>
  <c r="AN79" i="1" s="1"/>
  <c r="AP79" i="1" s="1"/>
  <c r="AR79" i="1"/>
  <c r="AQ79" i="1" s="1"/>
  <c r="AV79" i="1"/>
  <c r="AU79" i="1" s="1"/>
  <c r="AX79" i="1"/>
  <c r="AW79" i="1" s="1"/>
  <c r="AZ79" i="1"/>
  <c r="AY79" i="1" s="1"/>
  <c r="G80" i="1"/>
  <c r="I80" i="1" s="1"/>
  <c r="R80" i="1"/>
  <c r="Q80" i="1" s="1"/>
  <c r="S80" i="1" s="1"/>
  <c r="V80" i="1"/>
  <c r="X80" i="1" s="1"/>
  <c r="W80" i="1" s="1"/>
  <c r="AF80" i="1"/>
  <c r="AE80" i="1" s="1"/>
  <c r="AG80" i="1" s="1"/>
  <c r="AJ80" i="1"/>
  <c r="AL80" i="1"/>
  <c r="AO80" i="1"/>
  <c r="AN80" i="1" s="1"/>
  <c r="AP80" i="1" s="1"/>
  <c r="AR80" i="1"/>
  <c r="AQ80" i="1" s="1"/>
  <c r="AS80" i="1" s="1"/>
  <c r="AV80" i="1"/>
  <c r="AU80" i="1" s="1"/>
  <c r="AX80" i="1"/>
  <c r="AW80" i="1" s="1"/>
  <c r="AZ80" i="1"/>
  <c r="AY80" i="1" s="1"/>
  <c r="G81" i="1"/>
  <c r="R81" i="1"/>
  <c r="Q81" i="1" s="1"/>
  <c r="S81" i="1" s="1"/>
  <c r="V81" i="1"/>
  <c r="AF81" i="1"/>
  <c r="AE81" i="1" s="1"/>
  <c r="AG81" i="1" s="1"/>
  <c r="AJ81" i="1"/>
  <c r="AL81" i="1"/>
  <c r="AO81" i="1"/>
  <c r="AN81" i="1" s="1"/>
  <c r="AP81" i="1" s="1"/>
  <c r="AR81" i="1"/>
  <c r="AQ81" i="1" s="1"/>
  <c r="AS81" i="1" s="1"/>
  <c r="AV81" i="1"/>
  <c r="AU81" i="1" s="1"/>
  <c r="AX81" i="1"/>
  <c r="AW81" i="1" s="1"/>
  <c r="AZ81" i="1"/>
  <c r="AY81" i="1" s="1"/>
  <c r="G82" i="1"/>
  <c r="R82" i="1"/>
  <c r="Q82" i="1" s="1"/>
  <c r="S82" i="1" s="1"/>
  <c r="V82" i="1"/>
  <c r="X82" i="1" s="1"/>
  <c r="W82" i="1" s="1"/>
  <c r="Y82" i="1" s="1"/>
  <c r="AF82" i="1"/>
  <c r="AE82" i="1" s="1"/>
  <c r="AG82" i="1" s="1"/>
  <c r="AJ82" i="1"/>
  <c r="AL82" i="1"/>
  <c r="AO82" i="1"/>
  <c r="AN82" i="1" s="1"/>
  <c r="AP82" i="1" s="1"/>
  <c r="AR82" i="1"/>
  <c r="AQ82" i="1" s="1"/>
  <c r="AV82" i="1"/>
  <c r="AU82" i="1" s="1"/>
  <c r="AX82" i="1"/>
  <c r="AW82" i="1" s="1"/>
  <c r="AZ82" i="1"/>
  <c r="AY82" i="1" s="1"/>
  <c r="G83" i="1"/>
  <c r="R83" i="1"/>
  <c r="Q83" i="1" s="1"/>
  <c r="S83" i="1" s="1"/>
  <c r="V83" i="1"/>
  <c r="X83" i="1" s="1"/>
  <c r="W83" i="1" s="1"/>
  <c r="Z83" i="1" s="1"/>
  <c r="AF83" i="1"/>
  <c r="AE83" i="1" s="1"/>
  <c r="AG83" i="1" s="1"/>
  <c r="AJ83" i="1"/>
  <c r="AL83" i="1"/>
  <c r="AO83" i="1"/>
  <c r="AN83" i="1" s="1"/>
  <c r="AP83" i="1" s="1"/>
  <c r="AR83" i="1"/>
  <c r="AQ83" i="1" s="1"/>
  <c r="AV83" i="1"/>
  <c r="AU83" i="1" s="1"/>
  <c r="AX83" i="1"/>
  <c r="AW83" i="1" s="1"/>
  <c r="AZ83" i="1"/>
  <c r="AY83" i="1" s="1"/>
  <c r="G84" i="1"/>
  <c r="R84" i="1"/>
  <c r="Q84" i="1" s="1"/>
  <c r="S84" i="1" s="1"/>
  <c r="V84" i="1"/>
  <c r="X84" i="1" s="1"/>
  <c r="W84" i="1" s="1"/>
  <c r="Y84" i="1" s="1"/>
  <c r="AF84" i="1"/>
  <c r="AE84" i="1" s="1"/>
  <c r="AH84" i="1" s="1"/>
  <c r="AJ84" i="1"/>
  <c r="AL84" i="1"/>
  <c r="AO84" i="1"/>
  <c r="AN84" i="1" s="1"/>
  <c r="AP84" i="1" s="1"/>
  <c r="AR84" i="1"/>
  <c r="AQ84" i="1" s="1"/>
  <c r="AV84" i="1"/>
  <c r="AU84" i="1" s="1"/>
  <c r="AX84" i="1"/>
  <c r="AW84" i="1" s="1"/>
  <c r="AZ84" i="1"/>
  <c r="AY84" i="1" s="1"/>
  <c r="G85" i="1"/>
  <c r="I85" i="1" s="1"/>
  <c r="R85" i="1"/>
  <c r="Q85" i="1" s="1"/>
  <c r="S85" i="1" s="1"/>
  <c r="V85" i="1"/>
  <c r="X85" i="1" s="1"/>
  <c r="W85" i="1" s="1"/>
  <c r="AF85" i="1"/>
  <c r="AE85" i="1" s="1"/>
  <c r="AH85" i="1" s="1"/>
  <c r="AJ85" i="1"/>
  <c r="AL85" i="1"/>
  <c r="AO85" i="1"/>
  <c r="AN85" i="1" s="1"/>
  <c r="AP85" i="1" s="1"/>
  <c r="AR85" i="1"/>
  <c r="AQ85" i="1" s="1"/>
  <c r="AS85" i="1" s="1"/>
  <c r="AV85" i="1"/>
  <c r="AU85" i="1" s="1"/>
  <c r="AX85" i="1"/>
  <c r="AW85" i="1" s="1"/>
  <c r="AZ85" i="1"/>
  <c r="AY85" i="1" s="1"/>
  <c r="G86" i="1"/>
  <c r="R86" i="1"/>
  <c r="Q86" i="1" s="1"/>
  <c r="S86" i="1" s="1"/>
  <c r="V86" i="1"/>
  <c r="U86" i="1" s="1"/>
  <c r="AF86" i="1"/>
  <c r="AE86" i="1" s="1"/>
  <c r="AJ86" i="1"/>
  <c r="AL86" i="1"/>
  <c r="AO86" i="1"/>
  <c r="AN86" i="1" s="1"/>
  <c r="AP86" i="1" s="1"/>
  <c r="AR86" i="1"/>
  <c r="AQ86" i="1" s="1"/>
  <c r="AV86" i="1"/>
  <c r="AU86" i="1" s="1"/>
  <c r="AX86" i="1"/>
  <c r="AW86" i="1" s="1"/>
  <c r="AZ86" i="1"/>
  <c r="AY86" i="1" s="1"/>
  <c r="G87" i="1"/>
  <c r="I87" i="1" s="1"/>
  <c r="R87" i="1"/>
  <c r="Q87" i="1" s="1"/>
  <c r="V87" i="1"/>
  <c r="X87" i="1" s="1"/>
  <c r="W87" i="1" s="1"/>
  <c r="AF87" i="1"/>
  <c r="AE87" i="1" s="1"/>
  <c r="AJ87" i="1"/>
  <c r="AL87" i="1"/>
  <c r="AO87" i="1"/>
  <c r="AN87" i="1" s="1"/>
  <c r="AP87" i="1" s="1"/>
  <c r="AR87" i="1"/>
  <c r="AQ87" i="1" s="1"/>
  <c r="AT87" i="1" s="1"/>
  <c r="AV87" i="1"/>
  <c r="AU87" i="1" s="1"/>
  <c r="AX87" i="1"/>
  <c r="AW87" i="1" s="1"/>
  <c r="AZ87" i="1"/>
  <c r="AY87" i="1" s="1"/>
  <c r="G88" i="1"/>
  <c r="R88" i="1"/>
  <c r="Q88" i="1" s="1"/>
  <c r="V88" i="1"/>
  <c r="X88" i="1" s="1"/>
  <c r="W88" i="1" s="1"/>
  <c r="AF88" i="1"/>
  <c r="AE88" i="1" s="1"/>
  <c r="AJ88" i="1"/>
  <c r="AL88" i="1"/>
  <c r="AO88" i="1"/>
  <c r="AN88" i="1" s="1"/>
  <c r="AP88" i="1" s="1"/>
  <c r="AR88" i="1"/>
  <c r="AQ88" i="1" s="1"/>
  <c r="AV88" i="1"/>
  <c r="AU88" i="1" s="1"/>
  <c r="AX88" i="1"/>
  <c r="AW88" i="1" s="1"/>
  <c r="AZ88" i="1"/>
  <c r="AY88" i="1" s="1"/>
  <c r="G89" i="1"/>
  <c r="I89" i="1" s="1"/>
  <c r="R89" i="1"/>
  <c r="Q89" i="1" s="1"/>
  <c r="V89" i="1"/>
  <c r="AF89" i="1"/>
  <c r="AE89" i="1" s="1"/>
  <c r="AJ89" i="1"/>
  <c r="AL89" i="1"/>
  <c r="AO89" i="1"/>
  <c r="AN89" i="1" s="1"/>
  <c r="AP89" i="1" s="1"/>
  <c r="AR89" i="1"/>
  <c r="AQ89" i="1" s="1"/>
  <c r="AS89" i="1" s="1"/>
  <c r="AV89" i="1"/>
  <c r="AU89" i="1" s="1"/>
  <c r="AX89" i="1"/>
  <c r="AW89" i="1" s="1"/>
  <c r="AZ89" i="1"/>
  <c r="AY89" i="1" s="1"/>
  <c r="G90" i="1"/>
  <c r="R90" i="1"/>
  <c r="Q90" i="1" s="1"/>
  <c r="S90" i="1" s="1"/>
  <c r="V90" i="1"/>
  <c r="U90" i="1" s="1"/>
  <c r="AF90" i="1"/>
  <c r="AE90" i="1" s="1"/>
  <c r="AJ90" i="1"/>
  <c r="AL90" i="1"/>
  <c r="AO90" i="1"/>
  <c r="AN90" i="1" s="1"/>
  <c r="AP90" i="1" s="1"/>
  <c r="AR90" i="1"/>
  <c r="AQ90" i="1" s="1"/>
  <c r="AV90" i="1"/>
  <c r="AU90" i="1" s="1"/>
  <c r="AX90" i="1"/>
  <c r="AW90" i="1" s="1"/>
  <c r="AZ90" i="1"/>
  <c r="AY90" i="1" s="1"/>
  <c r="G91" i="1"/>
  <c r="I91" i="1" s="1"/>
  <c r="R91" i="1"/>
  <c r="Q91" i="1" s="1"/>
  <c r="V91" i="1"/>
  <c r="X91" i="1" s="1"/>
  <c r="W91" i="1" s="1"/>
  <c r="AF91" i="1"/>
  <c r="AE91" i="1" s="1"/>
  <c r="AJ91" i="1"/>
  <c r="AL91" i="1"/>
  <c r="AO91" i="1"/>
  <c r="AN91" i="1" s="1"/>
  <c r="AP91" i="1" s="1"/>
  <c r="AR91" i="1"/>
  <c r="AQ91" i="1" s="1"/>
  <c r="AT91" i="1" s="1"/>
  <c r="AV91" i="1"/>
  <c r="AU91" i="1" s="1"/>
  <c r="AX91" i="1"/>
  <c r="AW91" i="1" s="1"/>
  <c r="AZ91" i="1"/>
  <c r="AY91" i="1" s="1"/>
  <c r="G92" i="1"/>
  <c r="R92" i="1"/>
  <c r="Q92" i="1" s="1"/>
  <c r="V92" i="1"/>
  <c r="X92" i="1" s="1"/>
  <c r="W92" i="1" s="1"/>
  <c r="AF92" i="1"/>
  <c r="AE92" i="1" s="1"/>
  <c r="AJ92" i="1"/>
  <c r="AL92" i="1"/>
  <c r="AO92" i="1"/>
  <c r="AN92" i="1" s="1"/>
  <c r="AP92" i="1" s="1"/>
  <c r="AR92" i="1"/>
  <c r="AQ92" i="1" s="1"/>
  <c r="AV92" i="1"/>
  <c r="AU92" i="1" s="1"/>
  <c r="AX92" i="1"/>
  <c r="AW92" i="1" s="1"/>
  <c r="AZ92" i="1"/>
  <c r="AY92" i="1" s="1"/>
  <c r="G93" i="1"/>
  <c r="I93" i="1" s="1"/>
  <c r="R93" i="1"/>
  <c r="Q93" i="1" s="1"/>
  <c r="V93" i="1"/>
  <c r="AF93" i="1"/>
  <c r="AE93" i="1" s="1"/>
  <c r="AJ93" i="1"/>
  <c r="AL93" i="1"/>
  <c r="AO93" i="1"/>
  <c r="AN93" i="1" s="1"/>
  <c r="AP93" i="1" s="1"/>
  <c r="AR93" i="1"/>
  <c r="AQ93" i="1" s="1"/>
  <c r="AS93" i="1" s="1"/>
  <c r="AV93" i="1"/>
  <c r="AU93" i="1" s="1"/>
  <c r="AX93" i="1"/>
  <c r="AW93" i="1" s="1"/>
  <c r="AZ93" i="1"/>
  <c r="AY93" i="1" s="1"/>
  <c r="G94" i="1"/>
  <c r="I94" i="1" s="1"/>
  <c r="R94" i="1"/>
  <c r="Q94" i="1" s="1"/>
  <c r="S94" i="1" s="1"/>
  <c r="V94" i="1"/>
  <c r="U94" i="1" s="1"/>
  <c r="AF94" i="1"/>
  <c r="AE94" i="1" s="1"/>
  <c r="AJ94" i="1"/>
  <c r="AL94" i="1"/>
  <c r="AO94" i="1"/>
  <c r="AN94" i="1" s="1"/>
  <c r="AP94" i="1" s="1"/>
  <c r="AR94" i="1"/>
  <c r="AQ94" i="1" s="1"/>
  <c r="AV94" i="1"/>
  <c r="AU94" i="1" s="1"/>
  <c r="AX94" i="1"/>
  <c r="AW94" i="1" s="1"/>
  <c r="AZ94" i="1"/>
  <c r="AY94" i="1" s="1"/>
  <c r="G95" i="1"/>
  <c r="I95" i="1" s="1"/>
  <c r="R95" i="1"/>
  <c r="Q95" i="1" s="1"/>
  <c r="V95" i="1"/>
  <c r="X95" i="1" s="1"/>
  <c r="W95" i="1" s="1"/>
  <c r="AF95" i="1"/>
  <c r="AE95" i="1" s="1"/>
  <c r="AJ95" i="1"/>
  <c r="AL95" i="1"/>
  <c r="AO95" i="1"/>
  <c r="AN95" i="1" s="1"/>
  <c r="AP95" i="1" s="1"/>
  <c r="AR95" i="1"/>
  <c r="AQ95" i="1" s="1"/>
  <c r="AT95" i="1" s="1"/>
  <c r="AV95" i="1"/>
  <c r="AU95" i="1" s="1"/>
  <c r="AX95" i="1"/>
  <c r="AW95" i="1" s="1"/>
  <c r="AZ95" i="1"/>
  <c r="AY95" i="1" s="1"/>
  <c r="G96" i="1"/>
  <c r="I96" i="1" s="1"/>
  <c r="R96" i="1"/>
  <c r="Q96" i="1" s="1"/>
  <c r="V96" i="1"/>
  <c r="X96" i="1" s="1"/>
  <c r="W96" i="1" s="1"/>
  <c r="AF96" i="1"/>
  <c r="AE96" i="1" s="1"/>
  <c r="AJ96" i="1"/>
  <c r="AL96" i="1"/>
  <c r="AO96" i="1"/>
  <c r="AN96" i="1" s="1"/>
  <c r="AP96" i="1" s="1"/>
  <c r="AR96" i="1"/>
  <c r="AQ96" i="1" s="1"/>
  <c r="AV96" i="1"/>
  <c r="AU96" i="1" s="1"/>
  <c r="AX96" i="1"/>
  <c r="AW96" i="1" s="1"/>
  <c r="AZ96" i="1"/>
  <c r="AY96" i="1" s="1"/>
  <c r="G97" i="1"/>
  <c r="I97" i="1" s="1"/>
  <c r="R97" i="1"/>
  <c r="Q97" i="1" s="1"/>
  <c r="V97" i="1"/>
  <c r="U97" i="1" s="1"/>
  <c r="AF97" i="1"/>
  <c r="AE97" i="1" s="1"/>
  <c r="AJ97" i="1"/>
  <c r="AL97" i="1"/>
  <c r="AO97" i="1"/>
  <c r="AN97" i="1" s="1"/>
  <c r="AP97" i="1" s="1"/>
  <c r="AR97" i="1"/>
  <c r="AQ97" i="1" s="1"/>
  <c r="AS97" i="1" s="1"/>
  <c r="AV97" i="1"/>
  <c r="AU97" i="1" s="1"/>
  <c r="AX97" i="1"/>
  <c r="AW97" i="1" s="1"/>
  <c r="AZ97" i="1"/>
  <c r="AY97" i="1" s="1"/>
  <c r="G98" i="1"/>
  <c r="I98" i="1" s="1"/>
  <c r="R98" i="1"/>
  <c r="Q98" i="1" s="1"/>
  <c r="S98" i="1" s="1"/>
  <c r="V98" i="1"/>
  <c r="U98" i="1" s="1"/>
  <c r="AF98" i="1"/>
  <c r="AE98" i="1" s="1"/>
  <c r="AJ98" i="1"/>
  <c r="AL98" i="1"/>
  <c r="AO98" i="1"/>
  <c r="AN98" i="1" s="1"/>
  <c r="AP98" i="1" s="1"/>
  <c r="AR98" i="1"/>
  <c r="AQ98" i="1" s="1"/>
  <c r="AV98" i="1"/>
  <c r="AU98" i="1" s="1"/>
  <c r="AX98" i="1"/>
  <c r="AW98" i="1" s="1"/>
  <c r="AZ98" i="1"/>
  <c r="AY98" i="1" s="1"/>
  <c r="G99" i="1"/>
  <c r="I99" i="1" s="1"/>
  <c r="R99" i="1"/>
  <c r="Q99" i="1" s="1"/>
  <c r="V99" i="1"/>
  <c r="X99" i="1" s="1"/>
  <c r="W99" i="1" s="1"/>
  <c r="AF99" i="1"/>
  <c r="AE99" i="1" s="1"/>
  <c r="AJ99" i="1"/>
  <c r="AL99" i="1"/>
  <c r="AO99" i="1"/>
  <c r="AN99" i="1" s="1"/>
  <c r="AP99" i="1" s="1"/>
  <c r="AR99" i="1"/>
  <c r="AQ99" i="1" s="1"/>
  <c r="AV99" i="1"/>
  <c r="AU99" i="1" s="1"/>
  <c r="AX99" i="1"/>
  <c r="AW99" i="1" s="1"/>
  <c r="AZ99" i="1"/>
  <c r="AY99" i="1" s="1"/>
  <c r="G100" i="1"/>
  <c r="F100" i="1" s="1"/>
  <c r="R100" i="1"/>
  <c r="Q100" i="1" s="1"/>
  <c r="T100" i="1" s="1"/>
  <c r="V100" i="1"/>
  <c r="X100" i="1" s="1"/>
  <c r="W100" i="1" s="1"/>
  <c r="AF100" i="1"/>
  <c r="AE100" i="1" s="1"/>
  <c r="AJ100" i="1"/>
  <c r="AL100" i="1"/>
  <c r="AO100" i="1"/>
  <c r="AN100" i="1" s="1"/>
  <c r="AP100" i="1" s="1"/>
  <c r="AR100" i="1"/>
  <c r="AQ100" i="1" s="1"/>
  <c r="AS100" i="1" s="1"/>
  <c r="AV100" i="1"/>
  <c r="AU100" i="1" s="1"/>
  <c r="AX100" i="1"/>
  <c r="AW100" i="1" s="1"/>
  <c r="AZ100" i="1"/>
  <c r="AY100" i="1" s="1"/>
  <c r="G101" i="1"/>
  <c r="I101" i="1" s="1"/>
  <c r="R101" i="1"/>
  <c r="Q101" i="1" s="1"/>
  <c r="T101" i="1" s="1"/>
  <c r="V101" i="1"/>
  <c r="X101" i="1" s="1"/>
  <c r="W101" i="1" s="1"/>
  <c r="AF101" i="1"/>
  <c r="AE101" i="1" s="1"/>
  <c r="AJ101" i="1"/>
  <c r="AL101" i="1"/>
  <c r="AO101" i="1"/>
  <c r="AN101" i="1" s="1"/>
  <c r="AP101" i="1" s="1"/>
  <c r="AR101" i="1"/>
  <c r="AQ101" i="1" s="1"/>
  <c r="AV101" i="1"/>
  <c r="AU101" i="1" s="1"/>
  <c r="AX101" i="1"/>
  <c r="AW101" i="1" s="1"/>
  <c r="AZ101" i="1"/>
  <c r="AY101" i="1" s="1"/>
  <c r="G102" i="1"/>
  <c r="I102" i="1" s="1"/>
  <c r="R102" i="1"/>
  <c r="Q102" i="1" s="1"/>
  <c r="S102" i="1" s="1"/>
  <c r="V102" i="1"/>
  <c r="U102" i="1" s="1"/>
  <c r="AF102" i="1"/>
  <c r="AE102" i="1" s="1"/>
  <c r="AJ102" i="1"/>
  <c r="AL102" i="1"/>
  <c r="AO102" i="1"/>
  <c r="AN102" i="1" s="1"/>
  <c r="AP102" i="1" s="1"/>
  <c r="AR102" i="1"/>
  <c r="AQ102" i="1" s="1"/>
  <c r="AV102" i="1"/>
  <c r="AU102" i="1" s="1"/>
  <c r="AX102" i="1"/>
  <c r="AW102" i="1" s="1"/>
  <c r="AZ102" i="1"/>
  <c r="AY102" i="1" s="1"/>
  <c r="G103" i="1"/>
  <c r="I103" i="1" s="1"/>
  <c r="R103" i="1"/>
  <c r="Q103" i="1" s="1"/>
  <c r="S103" i="1" s="1"/>
  <c r="V103" i="1"/>
  <c r="X103" i="1" s="1"/>
  <c r="W103" i="1" s="1"/>
  <c r="AF103" i="1"/>
  <c r="AE103" i="1" s="1"/>
  <c r="AJ103" i="1"/>
  <c r="AL103" i="1"/>
  <c r="AO103" i="1"/>
  <c r="AN103" i="1" s="1"/>
  <c r="AP103" i="1" s="1"/>
  <c r="AR103" i="1"/>
  <c r="AQ103" i="1" s="1"/>
  <c r="AV103" i="1"/>
  <c r="AU103" i="1" s="1"/>
  <c r="AX103" i="1"/>
  <c r="AW103" i="1" s="1"/>
  <c r="AZ103" i="1"/>
  <c r="AY103" i="1" s="1"/>
  <c r="G104" i="1"/>
  <c r="I104" i="1" s="1"/>
  <c r="R104" i="1"/>
  <c r="Q104" i="1" s="1"/>
  <c r="T104" i="1" s="1"/>
  <c r="V104" i="1"/>
  <c r="X104" i="1" s="1"/>
  <c r="W104" i="1" s="1"/>
  <c r="AF104" i="1"/>
  <c r="AE104" i="1" s="1"/>
  <c r="AJ104" i="1"/>
  <c r="AL104" i="1"/>
  <c r="AO104" i="1"/>
  <c r="AN104" i="1" s="1"/>
  <c r="AP104" i="1" s="1"/>
  <c r="AR104" i="1"/>
  <c r="AQ104" i="1" s="1"/>
  <c r="AS104" i="1" s="1"/>
  <c r="AV104" i="1"/>
  <c r="AU104" i="1" s="1"/>
  <c r="AX104" i="1"/>
  <c r="AW104" i="1" s="1"/>
  <c r="AZ104" i="1"/>
  <c r="AY104" i="1" s="1"/>
  <c r="G105" i="1"/>
  <c r="I105" i="1" s="1"/>
  <c r="R105" i="1"/>
  <c r="Q105" i="1" s="1"/>
  <c r="T105" i="1" s="1"/>
  <c r="V105" i="1"/>
  <c r="X105" i="1" s="1"/>
  <c r="W105" i="1" s="1"/>
  <c r="AF105" i="1"/>
  <c r="AE105" i="1" s="1"/>
  <c r="AJ105" i="1"/>
  <c r="AL105" i="1"/>
  <c r="AO105" i="1"/>
  <c r="AN105" i="1" s="1"/>
  <c r="AP105" i="1" s="1"/>
  <c r="AR105" i="1"/>
  <c r="AQ105" i="1" s="1"/>
  <c r="AV105" i="1"/>
  <c r="AU105" i="1" s="1"/>
  <c r="AX105" i="1"/>
  <c r="AW105" i="1" s="1"/>
  <c r="AZ105" i="1"/>
  <c r="AY105" i="1" s="1"/>
  <c r="G106" i="1"/>
  <c r="I106" i="1" s="1"/>
  <c r="R106" i="1"/>
  <c r="Q106" i="1" s="1"/>
  <c r="T106" i="1" s="1"/>
  <c r="V106" i="1"/>
  <c r="U106" i="1" s="1"/>
  <c r="AF106" i="1"/>
  <c r="AE106" i="1" s="1"/>
  <c r="AJ106" i="1"/>
  <c r="AL106" i="1"/>
  <c r="AO106" i="1"/>
  <c r="AN106" i="1" s="1"/>
  <c r="AP106" i="1" s="1"/>
  <c r="AR106" i="1"/>
  <c r="AQ106" i="1" s="1"/>
  <c r="AT106" i="1" s="1"/>
  <c r="AV106" i="1"/>
  <c r="AU106" i="1" s="1"/>
  <c r="AX106" i="1"/>
  <c r="AW106" i="1" s="1"/>
  <c r="AZ106" i="1"/>
  <c r="AY106" i="1" s="1"/>
  <c r="G107" i="1"/>
  <c r="F107" i="1" s="1"/>
  <c r="R107" i="1"/>
  <c r="Q107" i="1" s="1"/>
  <c r="T107" i="1" s="1"/>
  <c r="V107" i="1"/>
  <c r="U107" i="1" s="1"/>
  <c r="AF107" i="1"/>
  <c r="AE107" i="1" s="1"/>
  <c r="AJ107" i="1"/>
  <c r="AL107" i="1"/>
  <c r="AO107" i="1"/>
  <c r="AN107" i="1" s="1"/>
  <c r="AP107" i="1" s="1"/>
  <c r="AR107" i="1"/>
  <c r="AQ107" i="1" s="1"/>
  <c r="AV107" i="1"/>
  <c r="AU107" i="1" s="1"/>
  <c r="AX107" i="1"/>
  <c r="AW107" i="1" s="1"/>
  <c r="AZ107" i="1"/>
  <c r="AY107" i="1" s="1"/>
  <c r="G108" i="1"/>
  <c r="I108" i="1" s="1"/>
  <c r="R108" i="1"/>
  <c r="Q108" i="1" s="1"/>
  <c r="S108" i="1" s="1"/>
  <c r="V108" i="1"/>
  <c r="X108" i="1" s="1"/>
  <c r="W108" i="1" s="1"/>
  <c r="AF108" i="1"/>
  <c r="AE108" i="1" s="1"/>
  <c r="AJ108" i="1"/>
  <c r="AL108" i="1"/>
  <c r="AO108" i="1"/>
  <c r="AN108" i="1" s="1"/>
  <c r="AP108" i="1" s="1"/>
  <c r="AR108" i="1"/>
  <c r="AQ108" i="1" s="1"/>
  <c r="AS108" i="1" s="1"/>
  <c r="AV108" i="1"/>
  <c r="AU108" i="1" s="1"/>
  <c r="AX108" i="1"/>
  <c r="AW108" i="1" s="1"/>
  <c r="AZ108" i="1"/>
  <c r="AY108" i="1" s="1"/>
  <c r="G109" i="1"/>
  <c r="F109" i="1" s="1"/>
  <c r="R109" i="1"/>
  <c r="Q109" i="1" s="1"/>
  <c r="S109" i="1" s="1"/>
  <c r="V109" i="1"/>
  <c r="U109" i="1" s="1"/>
  <c r="AF109" i="1"/>
  <c r="AE109" i="1" s="1"/>
  <c r="AJ109" i="1"/>
  <c r="AL109" i="1"/>
  <c r="AO109" i="1"/>
  <c r="AN109" i="1" s="1"/>
  <c r="AP109" i="1" s="1"/>
  <c r="AR109" i="1"/>
  <c r="AQ109" i="1" s="1"/>
  <c r="AV109" i="1"/>
  <c r="AU109" i="1" s="1"/>
  <c r="AX109" i="1"/>
  <c r="AW109" i="1" s="1"/>
  <c r="AZ109" i="1"/>
  <c r="AY109" i="1" s="1"/>
  <c r="G110" i="1"/>
  <c r="F110" i="1" s="1"/>
  <c r="R110" i="1"/>
  <c r="Q110" i="1" s="1"/>
  <c r="T110" i="1" s="1"/>
  <c r="V110" i="1"/>
  <c r="U110" i="1" s="1"/>
  <c r="AF110" i="1"/>
  <c r="AE110" i="1" s="1"/>
  <c r="AJ110" i="1"/>
  <c r="AL110" i="1"/>
  <c r="AO110" i="1"/>
  <c r="AN110" i="1" s="1"/>
  <c r="AP110" i="1" s="1"/>
  <c r="AR110" i="1"/>
  <c r="AQ110" i="1" s="1"/>
  <c r="AS110" i="1" s="1"/>
  <c r="AV110" i="1"/>
  <c r="AU110" i="1" s="1"/>
  <c r="AX110" i="1"/>
  <c r="AW110" i="1" s="1"/>
  <c r="AZ110" i="1"/>
  <c r="AY110" i="1" s="1"/>
  <c r="G111" i="1"/>
  <c r="F111" i="1" s="1"/>
  <c r="R111" i="1"/>
  <c r="Q111" i="1" s="1"/>
  <c r="S111" i="1" s="1"/>
  <c r="V111" i="1"/>
  <c r="X111" i="1" s="1"/>
  <c r="W111" i="1" s="1"/>
  <c r="AF111" i="1"/>
  <c r="AE111" i="1" s="1"/>
  <c r="AJ111" i="1"/>
  <c r="AL111" i="1"/>
  <c r="AO111" i="1"/>
  <c r="AN111" i="1" s="1"/>
  <c r="AP111" i="1" s="1"/>
  <c r="AR111" i="1"/>
  <c r="AQ111" i="1" s="1"/>
  <c r="AV111" i="1"/>
  <c r="AU111" i="1" s="1"/>
  <c r="AX111" i="1"/>
  <c r="AW111" i="1" s="1"/>
  <c r="AZ111" i="1"/>
  <c r="AY111" i="1" s="1"/>
  <c r="AR35" i="1"/>
  <c r="AQ35" i="1" s="1"/>
  <c r="AT35" i="1" s="1"/>
  <c r="AZ35" i="1"/>
  <c r="AY35" i="1" s="1"/>
  <c r="AX35" i="1"/>
  <c r="AW35" i="1" s="1"/>
  <c r="AV35" i="1"/>
  <c r="AU35" i="1" s="1"/>
  <c r="AO35" i="1"/>
  <c r="AN35" i="1" s="1"/>
  <c r="AP35" i="1" s="1"/>
  <c r="AJ35" i="1"/>
  <c r="AF35" i="1"/>
  <c r="AE35" i="1" s="1"/>
  <c r="Y27" i="1"/>
  <c r="V35" i="1"/>
  <c r="X35" i="1" s="1"/>
  <c r="W35" i="1" s="1"/>
  <c r="AD35" i="1" s="1"/>
  <c r="R35" i="1"/>
  <c r="Q35" i="1" s="1"/>
  <c r="S35" i="1" s="1"/>
  <c r="G35" i="1"/>
  <c r="F35" i="1" s="1"/>
  <c r="AL35" i="1"/>
  <c r="AZ21" i="1"/>
  <c r="AZ22" i="1"/>
  <c r="AZ23" i="1"/>
  <c r="AZ24" i="1"/>
  <c r="AZ25" i="1"/>
  <c r="AZ20" i="1"/>
  <c r="AZ27" i="1"/>
  <c r="AY27" i="1" s="1"/>
  <c r="AZ12" i="1"/>
  <c r="AY12" i="1" s="1"/>
  <c r="AZ13" i="1"/>
  <c r="AY13" i="1" s="1"/>
  <c r="AZ14" i="1"/>
  <c r="AY14" i="1" s="1"/>
  <c r="AZ15" i="1"/>
  <c r="AY15" i="1" s="1"/>
  <c r="AZ16" i="1"/>
  <c r="AY16" i="1" s="1"/>
  <c r="AZ17" i="1"/>
  <c r="AY17" i="1" s="1"/>
  <c r="AZ18" i="1"/>
  <c r="AY18" i="1" s="1"/>
  <c r="AZ19" i="1"/>
  <c r="AY19" i="1" s="1"/>
  <c r="AZ11" i="1"/>
  <c r="AY11" i="1" s="1"/>
  <c r="AX12" i="1"/>
  <c r="AX13" i="1"/>
  <c r="AX14" i="1"/>
  <c r="AX15" i="1"/>
  <c r="AX16" i="1"/>
  <c r="AX17" i="1"/>
  <c r="AX18" i="1"/>
  <c r="AX20" i="1"/>
  <c r="AX21" i="1"/>
  <c r="AX22" i="1"/>
  <c r="AX23" i="1"/>
  <c r="AX24" i="1"/>
  <c r="AX25" i="1"/>
  <c r="AX27" i="1"/>
  <c r="AX11" i="1"/>
  <c r="AV12" i="1"/>
  <c r="AV13" i="1"/>
  <c r="AV14" i="1"/>
  <c r="AV15" i="1"/>
  <c r="AV16" i="1"/>
  <c r="AV17" i="1"/>
  <c r="AV18" i="1"/>
  <c r="AV20" i="1"/>
  <c r="AV21" i="1"/>
  <c r="AV22" i="1"/>
  <c r="AV23" i="1"/>
  <c r="AV24" i="1"/>
  <c r="AV25" i="1"/>
  <c r="AV11" i="1"/>
  <c r="AV27" i="1" s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R12" i="1"/>
  <c r="AR13" i="1"/>
  <c r="AR14" i="1"/>
  <c r="AR15" i="1"/>
  <c r="AR20" i="1"/>
  <c r="AR21" i="1"/>
  <c r="AR22" i="1"/>
  <c r="AR23" i="1"/>
  <c r="AR24" i="1"/>
  <c r="AR25" i="1"/>
  <c r="AR27" i="1"/>
  <c r="AR11" i="1"/>
  <c r="AO12" i="1"/>
  <c r="AO13" i="1"/>
  <c r="AO14" i="1"/>
  <c r="AO15" i="1"/>
  <c r="AO16" i="1"/>
  <c r="AN16" i="1" s="1"/>
  <c r="AP16" i="1" s="1"/>
  <c r="AO17" i="1"/>
  <c r="AN17" i="1" s="1"/>
  <c r="AP17" i="1" s="1"/>
  <c r="AO18" i="1"/>
  <c r="AN18" i="1" s="1"/>
  <c r="AP18" i="1" s="1"/>
  <c r="AO19" i="1"/>
  <c r="AN19" i="1" s="1"/>
  <c r="AP19" i="1" s="1"/>
  <c r="AO20" i="1"/>
  <c r="AN20" i="1" s="1"/>
  <c r="AP20" i="1" s="1"/>
  <c r="AO21" i="1"/>
  <c r="AN21" i="1" s="1"/>
  <c r="AP21" i="1" s="1"/>
  <c r="AO22" i="1"/>
  <c r="AN22" i="1" s="1"/>
  <c r="AP22" i="1" s="1"/>
  <c r="AO23" i="1"/>
  <c r="AN23" i="1" s="1"/>
  <c r="AP23" i="1" s="1"/>
  <c r="AO24" i="1"/>
  <c r="AN24" i="1" s="1"/>
  <c r="AP24" i="1" s="1"/>
  <c r="AO25" i="1"/>
  <c r="AN25" i="1" s="1"/>
  <c r="AP25" i="1" s="1"/>
  <c r="AO27" i="1"/>
  <c r="AN27" i="1" s="1"/>
  <c r="AP27" i="1" s="1"/>
  <c r="AO11" i="1"/>
  <c r="AN11" i="1" s="1"/>
  <c r="AP11" i="1" s="1"/>
  <c r="AN12" i="1"/>
  <c r="AP12" i="1" s="1"/>
  <c r="AN13" i="1"/>
  <c r="AP13" i="1" s="1"/>
  <c r="AN14" i="1"/>
  <c r="AP14" i="1" s="1"/>
  <c r="AN15" i="1"/>
  <c r="AP15" i="1" s="1"/>
  <c r="AM12" i="1"/>
  <c r="AM13" i="1"/>
  <c r="AM14" i="1"/>
  <c r="AM15" i="1"/>
  <c r="AM16" i="1"/>
  <c r="AM17" i="1"/>
  <c r="AM18" i="1"/>
  <c r="AM20" i="1"/>
  <c r="AM21" i="1"/>
  <c r="AM22" i="1"/>
  <c r="AM23" i="1"/>
  <c r="AM24" i="1"/>
  <c r="AM25" i="1"/>
  <c r="AM27" i="1"/>
  <c r="AM11" i="1"/>
  <c r="AK12" i="1"/>
  <c r="AK13" i="1"/>
  <c r="AK14" i="1"/>
  <c r="AK15" i="1"/>
  <c r="AK16" i="1"/>
  <c r="AK17" i="1"/>
  <c r="AK18" i="1"/>
  <c r="AK20" i="1"/>
  <c r="AK21" i="1"/>
  <c r="AK22" i="1"/>
  <c r="AK23" i="1"/>
  <c r="AK24" i="1"/>
  <c r="AK25" i="1"/>
  <c r="AK27" i="1"/>
  <c r="AK11" i="1"/>
  <c r="AF12" i="1"/>
  <c r="AF13" i="1"/>
  <c r="AF14" i="1"/>
  <c r="AF15" i="1"/>
  <c r="AF20" i="1"/>
  <c r="AF21" i="1"/>
  <c r="AF22" i="1"/>
  <c r="AF23" i="1"/>
  <c r="AF24" i="1"/>
  <c r="AF25" i="1"/>
  <c r="AF27" i="1"/>
  <c r="AF11" i="1"/>
  <c r="AF16" i="1" s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7" i="1"/>
  <c r="Y11" i="1"/>
  <c r="V11" i="1"/>
  <c r="S12" i="1"/>
  <c r="T12" i="1"/>
  <c r="S13" i="1"/>
  <c r="T13" i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R12" i="1"/>
  <c r="R13" i="1"/>
  <c r="R14" i="1"/>
  <c r="R15" i="1"/>
  <c r="R20" i="1"/>
  <c r="R21" i="1"/>
  <c r="R22" i="1"/>
  <c r="R23" i="1"/>
  <c r="R24" i="1"/>
  <c r="R25" i="1"/>
  <c r="R27" i="1"/>
  <c r="R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7" i="1"/>
  <c r="G11" i="1"/>
  <c r="E111" i="1"/>
  <c r="E110" i="1"/>
  <c r="E109" i="1"/>
  <c r="E108" i="1"/>
  <c r="E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11" i="1"/>
  <c r="AT18" i="1" l="1"/>
  <c r="E106" i="1"/>
  <c r="K106" i="1"/>
  <c r="L106" i="1"/>
  <c r="K102" i="1"/>
  <c r="L102" i="1"/>
  <c r="K94" i="1"/>
  <c r="L94" i="1"/>
  <c r="K70" i="1"/>
  <c r="L70" i="1"/>
  <c r="K66" i="1"/>
  <c r="L66" i="1"/>
  <c r="K37" i="1"/>
  <c r="L37" i="1"/>
  <c r="K103" i="1"/>
  <c r="L103" i="1"/>
  <c r="K99" i="1"/>
  <c r="L99" i="1"/>
  <c r="K95" i="1"/>
  <c r="L95" i="1"/>
  <c r="K91" i="1"/>
  <c r="L91" i="1"/>
  <c r="K87" i="1"/>
  <c r="L87" i="1"/>
  <c r="O79" i="1"/>
  <c r="K79" i="1"/>
  <c r="L79" i="1"/>
  <c r="K67" i="1"/>
  <c r="L67" i="1"/>
  <c r="K63" i="1"/>
  <c r="L63" i="1"/>
  <c r="K108" i="1"/>
  <c r="L108" i="1"/>
  <c r="K104" i="1"/>
  <c r="L104" i="1"/>
  <c r="K96" i="1"/>
  <c r="L96" i="1"/>
  <c r="P80" i="1"/>
  <c r="K80" i="1"/>
  <c r="L80" i="1"/>
  <c r="K43" i="1"/>
  <c r="L43" i="1"/>
  <c r="K39" i="1"/>
  <c r="L39" i="1"/>
  <c r="K141" i="1"/>
  <c r="L141" i="1"/>
  <c r="K139" i="1"/>
  <c r="L139" i="1"/>
  <c r="K137" i="1"/>
  <c r="L137" i="1"/>
  <c r="K135" i="1"/>
  <c r="L135" i="1"/>
  <c r="O125" i="1"/>
  <c r="K125" i="1"/>
  <c r="L125" i="1"/>
  <c r="K124" i="1"/>
  <c r="L124" i="1"/>
  <c r="H123" i="1"/>
  <c r="K123" i="1"/>
  <c r="L123" i="1"/>
  <c r="K122" i="1"/>
  <c r="L122" i="1"/>
  <c r="J121" i="1"/>
  <c r="K121" i="1"/>
  <c r="L121" i="1"/>
  <c r="H119" i="1"/>
  <c r="K119" i="1"/>
  <c r="L119" i="1"/>
  <c r="K117" i="1"/>
  <c r="L117" i="1"/>
  <c r="K115" i="1"/>
  <c r="L115" i="1"/>
  <c r="K98" i="1"/>
  <c r="L98" i="1"/>
  <c r="P78" i="1"/>
  <c r="K78" i="1"/>
  <c r="L78" i="1"/>
  <c r="J41" i="1"/>
  <c r="K41" i="1"/>
  <c r="L41" i="1"/>
  <c r="K71" i="1"/>
  <c r="L71" i="1"/>
  <c r="K58" i="1"/>
  <c r="L58" i="1"/>
  <c r="K105" i="1"/>
  <c r="L105" i="1"/>
  <c r="K101" i="1"/>
  <c r="L101" i="1"/>
  <c r="K97" i="1"/>
  <c r="L97" i="1"/>
  <c r="K93" i="1"/>
  <c r="L93" i="1"/>
  <c r="K89" i="1"/>
  <c r="L89" i="1"/>
  <c r="K85" i="1"/>
  <c r="L85" i="1"/>
  <c r="O77" i="1"/>
  <c r="K77" i="1"/>
  <c r="L77" i="1"/>
  <c r="K60" i="1"/>
  <c r="L60" i="1"/>
  <c r="K44" i="1"/>
  <c r="L44" i="1"/>
  <c r="K40" i="1"/>
  <c r="L40" i="1"/>
  <c r="K36" i="1"/>
  <c r="L36" i="1"/>
  <c r="AT16" i="1"/>
  <c r="P77" i="1"/>
  <c r="X97" i="1"/>
  <c r="W97" i="1" s="1"/>
  <c r="AC97" i="1" s="1"/>
  <c r="F63" i="1"/>
  <c r="T67" i="1"/>
  <c r="I140" i="1"/>
  <c r="J140" i="1" s="1"/>
  <c r="Z79" i="1"/>
  <c r="H79" i="1"/>
  <c r="X62" i="1"/>
  <c r="W62" i="1" s="1"/>
  <c r="Y62" i="1" s="1"/>
  <c r="AS49" i="1"/>
  <c r="U79" i="1"/>
  <c r="T35" i="1"/>
  <c r="F98" i="1"/>
  <c r="U91" i="1"/>
  <c r="F36" i="1"/>
  <c r="F141" i="1"/>
  <c r="U103" i="1"/>
  <c r="P79" i="1"/>
  <c r="H77" i="1"/>
  <c r="T70" i="1"/>
  <c r="F43" i="1"/>
  <c r="F41" i="1"/>
  <c r="F39" i="1"/>
  <c r="U131" i="1"/>
  <c r="F96" i="1"/>
  <c r="U87" i="1"/>
  <c r="F119" i="1"/>
  <c r="N79" i="1"/>
  <c r="I68" i="1"/>
  <c r="J68" i="1" s="1"/>
  <c r="H121" i="1"/>
  <c r="AH47" i="1"/>
  <c r="AG47" i="1"/>
  <c r="AT65" i="1"/>
  <c r="AS65" i="1"/>
  <c r="M63" i="1"/>
  <c r="H63" i="1"/>
  <c r="N63" i="1"/>
  <c r="AT61" i="1"/>
  <c r="AS61" i="1"/>
  <c r="AH51" i="1"/>
  <c r="AG51" i="1"/>
  <c r="X107" i="1"/>
  <c r="W107" i="1" s="1"/>
  <c r="AD107" i="1" s="1"/>
  <c r="U95" i="1"/>
  <c r="J79" i="1"/>
  <c r="Y72" i="1"/>
  <c r="F67" i="1"/>
  <c r="X66" i="1"/>
  <c r="W66" i="1" s="1"/>
  <c r="AC66" i="1" s="1"/>
  <c r="I65" i="1"/>
  <c r="S61" i="1"/>
  <c r="F60" i="1"/>
  <c r="F58" i="1"/>
  <c r="X56" i="1"/>
  <c r="W56" i="1" s="1"/>
  <c r="AA56" i="1" s="1"/>
  <c r="X55" i="1"/>
  <c r="W55" i="1" s="1"/>
  <c r="AA55" i="1" s="1"/>
  <c r="F123" i="1"/>
  <c r="I118" i="1"/>
  <c r="J118" i="1" s="1"/>
  <c r="U101" i="1"/>
  <c r="U99" i="1"/>
  <c r="AS91" i="1"/>
  <c r="AS47" i="1"/>
  <c r="X109" i="1"/>
  <c r="W109" i="1" s="1"/>
  <c r="Y109" i="1" s="1"/>
  <c r="U105" i="1"/>
  <c r="F94" i="1"/>
  <c r="AD83" i="1"/>
  <c r="AH73" i="1"/>
  <c r="U72" i="1"/>
  <c r="S69" i="1"/>
  <c r="T66" i="1"/>
  <c r="S65" i="1"/>
  <c r="AS51" i="1"/>
  <c r="I45" i="1"/>
  <c r="X39" i="1"/>
  <c r="W39" i="1" s="1"/>
  <c r="AB39" i="1" s="1"/>
  <c r="X36" i="1"/>
  <c r="W36" i="1" s="1"/>
  <c r="AB36" i="1" s="1"/>
  <c r="AT128" i="1"/>
  <c r="AT102" i="1"/>
  <c r="AS102" i="1"/>
  <c r="S96" i="1"/>
  <c r="T96" i="1"/>
  <c r="I92" i="1"/>
  <c r="P92" i="1" s="1"/>
  <c r="F92" i="1"/>
  <c r="X89" i="1"/>
  <c r="W89" i="1" s="1"/>
  <c r="Z89" i="1" s="1"/>
  <c r="U89" i="1"/>
  <c r="I86" i="1"/>
  <c r="H86" i="1" s="1"/>
  <c r="F86" i="1"/>
  <c r="U68" i="1"/>
  <c r="X68" i="1"/>
  <c r="W68" i="1" s="1"/>
  <c r="Z68" i="1" s="1"/>
  <c r="U60" i="1"/>
  <c r="X60" i="1"/>
  <c r="W60" i="1" s="1"/>
  <c r="AA60" i="1" s="1"/>
  <c r="AC35" i="1"/>
  <c r="AT110" i="1"/>
  <c r="I88" i="1"/>
  <c r="H88" i="1" s="1"/>
  <c r="F88" i="1"/>
  <c r="AS87" i="1"/>
  <c r="Z74" i="1"/>
  <c r="Y74" i="1"/>
  <c r="AS69" i="1"/>
  <c r="U64" i="1"/>
  <c r="X64" i="1"/>
  <c r="W64" i="1" s="1"/>
  <c r="Z64" i="1" s="1"/>
  <c r="F62" i="1"/>
  <c r="I62" i="1"/>
  <c r="M62" i="1" s="1"/>
  <c r="AH50" i="1"/>
  <c r="AG50" i="1"/>
  <c r="AT48" i="1"/>
  <c r="AS48" i="1"/>
  <c r="U47" i="1"/>
  <c r="X47" i="1"/>
  <c r="W47" i="1" s="1"/>
  <c r="AA47" i="1" s="1"/>
  <c r="S44" i="1"/>
  <c r="T44" i="1"/>
  <c r="F38" i="1"/>
  <c r="I38" i="1"/>
  <c r="AT136" i="1"/>
  <c r="AS136" i="1"/>
  <c r="AB35" i="1"/>
  <c r="S88" i="1"/>
  <c r="T88" i="1"/>
  <c r="Y76" i="1"/>
  <c r="AD76" i="1"/>
  <c r="X53" i="1"/>
  <c r="W53" i="1" s="1"/>
  <c r="Z53" i="1" s="1"/>
  <c r="U53" i="1"/>
  <c r="Y35" i="1"/>
  <c r="AS106" i="1"/>
  <c r="AS95" i="1"/>
  <c r="X81" i="1"/>
  <c r="W81" i="1" s="1"/>
  <c r="AA81" i="1" s="1"/>
  <c r="U81" i="1"/>
  <c r="O80" i="1"/>
  <c r="J80" i="1"/>
  <c r="X77" i="1"/>
  <c r="W77" i="1" s="1"/>
  <c r="AC77" i="1" s="1"/>
  <c r="U77" i="1"/>
  <c r="AS72" i="1"/>
  <c r="AT72" i="1"/>
  <c r="T71" i="1"/>
  <c r="I69" i="1"/>
  <c r="I61" i="1"/>
  <c r="F61" i="1"/>
  <c r="AT52" i="1"/>
  <c r="AS52" i="1"/>
  <c r="AH49" i="1"/>
  <c r="AG49" i="1"/>
  <c r="AH48" i="1"/>
  <c r="AG48" i="1"/>
  <c r="M41" i="1"/>
  <c r="O41" i="1"/>
  <c r="H41" i="1"/>
  <c r="P41" i="1"/>
  <c r="U37" i="1"/>
  <c r="X37" i="1"/>
  <c r="W37" i="1" s="1"/>
  <c r="AB37" i="1" s="1"/>
  <c r="U140" i="1"/>
  <c r="X140" i="1"/>
  <c r="W140" i="1" s="1"/>
  <c r="Z140" i="1" s="1"/>
  <c r="U136" i="1"/>
  <c r="X136" i="1"/>
  <c r="W136" i="1" s="1"/>
  <c r="AB136" i="1" s="1"/>
  <c r="AA35" i="1"/>
  <c r="X93" i="1"/>
  <c r="W93" i="1" s="1"/>
  <c r="Y93" i="1" s="1"/>
  <c r="U93" i="1"/>
  <c r="S92" i="1"/>
  <c r="T92" i="1"/>
  <c r="I90" i="1"/>
  <c r="H90" i="1" s="1"/>
  <c r="F90" i="1"/>
  <c r="AS84" i="1"/>
  <c r="AT84" i="1"/>
  <c r="Y80" i="1"/>
  <c r="AD80" i="1"/>
  <c r="O78" i="1"/>
  <c r="J78" i="1"/>
  <c r="AI76" i="1"/>
  <c r="AG76" i="1"/>
  <c r="AT63" i="1"/>
  <c r="AS63" i="1"/>
  <c r="I59" i="1"/>
  <c r="M59" i="1" s="1"/>
  <c r="F59" i="1"/>
  <c r="I54" i="1"/>
  <c r="O54" i="1" s="1"/>
  <c r="F54" i="1"/>
  <c r="AH52" i="1"/>
  <c r="AG52" i="1"/>
  <c r="AT46" i="1"/>
  <c r="AS46" i="1"/>
  <c r="I46" i="1"/>
  <c r="F46" i="1"/>
  <c r="F133" i="1"/>
  <c r="I133" i="1"/>
  <c r="N77" i="1"/>
  <c r="T64" i="1"/>
  <c r="S63" i="1"/>
  <c r="I57" i="1"/>
  <c r="O57" i="1" s="1"/>
  <c r="I55" i="1"/>
  <c r="P55" i="1" s="1"/>
  <c r="AS50" i="1"/>
  <c r="T45" i="1"/>
  <c r="I42" i="1"/>
  <c r="O42" i="1" s="1"/>
  <c r="X142" i="1"/>
  <c r="W142" i="1" s="1"/>
  <c r="Z142" i="1" s="1"/>
  <c r="P123" i="1"/>
  <c r="X117" i="1"/>
  <c r="W117" i="1" s="1"/>
  <c r="AA117" i="1" s="1"/>
  <c r="N123" i="1"/>
  <c r="P63" i="1"/>
  <c r="F37" i="1"/>
  <c r="T131" i="1"/>
  <c r="S131" i="1"/>
  <c r="M124" i="1"/>
  <c r="J124" i="1"/>
  <c r="P124" i="1"/>
  <c r="I136" i="1"/>
  <c r="H136" i="1" s="1"/>
  <c r="I145" i="1"/>
  <c r="X130" i="1"/>
  <c r="W130" i="1" s="1"/>
  <c r="AA130" i="1" s="1"/>
  <c r="I130" i="1"/>
  <c r="H130" i="1" s="1"/>
  <c r="U128" i="1"/>
  <c r="T126" i="1"/>
  <c r="F124" i="1"/>
  <c r="P121" i="1"/>
  <c r="F137" i="1"/>
  <c r="N125" i="1"/>
  <c r="AS123" i="1"/>
  <c r="AS109" i="1"/>
  <c r="AT109" i="1"/>
  <c r="AS107" i="1"/>
  <c r="AT107" i="1"/>
  <c r="AS105" i="1"/>
  <c r="AT105" i="1"/>
  <c r="AS103" i="1"/>
  <c r="AT103" i="1"/>
  <c r="S97" i="1"/>
  <c r="T97" i="1"/>
  <c r="S93" i="1"/>
  <c r="T93" i="1"/>
  <c r="S89" i="1"/>
  <c r="T89" i="1"/>
  <c r="M66" i="1"/>
  <c r="O66" i="1"/>
  <c r="H66" i="1"/>
  <c r="P66" i="1"/>
  <c r="N66" i="1"/>
  <c r="AT64" i="1"/>
  <c r="AS64" i="1"/>
  <c r="AT101" i="1"/>
  <c r="AS101" i="1"/>
  <c r="AS99" i="1"/>
  <c r="AT99" i="1"/>
  <c r="S99" i="1"/>
  <c r="T99" i="1"/>
  <c r="AS96" i="1"/>
  <c r="AT96" i="1"/>
  <c r="S95" i="1"/>
  <c r="T95" i="1"/>
  <c r="AS92" i="1"/>
  <c r="AT92" i="1"/>
  <c r="S91" i="1"/>
  <c r="T91" i="1"/>
  <c r="AS88" i="1"/>
  <c r="AT88" i="1"/>
  <c r="S87" i="1"/>
  <c r="T87" i="1"/>
  <c r="AS75" i="1"/>
  <c r="AT75" i="1"/>
  <c r="M71" i="1"/>
  <c r="P71" i="1"/>
  <c r="H71" i="1"/>
  <c r="O71" i="1"/>
  <c r="AS111" i="1"/>
  <c r="AT111" i="1"/>
  <c r="R18" i="1"/>
  <c r="S18" i="1"/>
  <c r="T18" i="1"/>
  <c r="AR17" i="1"/>
  <c r="AS17" i="1"/>
  <c r="AT17" i="1"/>
  <c r="AT98" i="1"/>
  <c r="AS98" i="1"/>
  <c r="AT94" i="1"/>
  <c r="AS94" i="1"/>
  <c r="AT90" i="1"/>
  <c r="AS90" i="1"/>
  <c r="AT86" i="1"/>
  <c r="AS86" i="1"/>
  <c r="AC85" i="1"/>
  <c r="Y85" i="1"/>
  <c r="AA85" i="1"/>
  <c r="AB85" i="1"/>
  <c r="AS76" i="1"/>
  <c r="AT76" i="1"/>
  <c r="AS71" i="1"/>
  <c r="AT71" i="1"/>
  <c r="M70" i="1"/>
  <c r="P70" i="1"/>
  <c r="H70" i="1"/>
  <c r="O70" i="1"/>
  <c r="AT68" i="1"/>
  <c r="AS68" i="1"/>
  <c r="AS83" i="1"/>
  <c r="AT83" i="1"/>
  <c r="AS82" i="1"/>
  <c r="AT82" i="1"/>
  <c r="M67" i="1"/>
  <c r="H67" i="1"/>
  <c r="P67" i="1"/>
  <c r="N67" i="1"/>
  <c r="O67" i="1"/>
  <c r="AT66" i="1"/>
  <c r="AS66" i="1"/>
  <c r="AF17" i="1"/>
  <c r="U111" i="1"/>
  <c r="X110" i="1"/>
  <c r="W110" i="1" s="1"/>
  <c r="Z110" i="1" s="1"/>
  <c r="U108" i="1"/>
  <c r="X106" i="1"/>
  <c r="W106" i="1" s="1"/>
  <c r="AD106" i="1" s="1"/>
  <c r="U104" i="1"/>
  <c r="X102" i="1"/>
  <c r="W102" i="1" s="1"/>
  <c r="Z102" i="1" s="1"/>
  <c r="U100" i="1"/>
  <c r="F99" i="1"/>
  <c r="X98" i="1"/>
  <c r="W98" i="1" s="1"/>
  <c r="AC98" i="1" s="1"/>
  <c r="U96" i="1"/>
  <c r="F95" i="1"/>
  <c r="X94" i="1"/>
  <c r="W94" i="1" s="1"/>
  <c r="Y94" i="1" s="1"/>
  <c r="U92" i="1"/>
  <c r="F91" i="1"/>
  <c r="X90" i="1"/>
  <c r="W90" i="1" s="1"/>
  <c r="AB90" i="1" s="1"/>
  <c r="U88" i="1"/>
  <c r="F87" i="1"/>
  <c r="X86" i="1"/>
  <c r="W86" i="1" s="1"/>
  <c r="Y86" i="1" s="1"/>
  <c r="AT85" i="1"/>
  <c r="Y83" i="1"/>
  <c r="Z82" i="1"/>
  <c r="N80" i="1"/>
  <c r="Z78" i="1"/>
  <c r="H78" i="1"/>
  <c r="AC76" i="1"/>
  <c r="U76" i="1"/>
  <c r="AD75" i="1"/>
  <c r="AG73" i="1"/>
  <c r="F71" i="1"/>
  <c r="F70" i="1"/>
  <c r="X69" i="1"/>
  <c r="W69" i="1" s="1"/>
  <c r="Z69" i="1" s="1"/>
  <c r="F66" i="1"/>
  <c r="X65" i="1"/>
  <c r="W65" i="1" s="1"/>
  <c r="Z65" i="1" s="1"/>
  <c r="U63" i="1"/>
  <c r="X63" i="1"/>
  <c r="W63" i="1" s="1"/>
  <c r="Y63" i="1" s="1"/>
  <c r="T49" i="1"/>
  <c r="S49" i="1"/>
  <c r="M40" i="1"/>
  <c r="P40" i="1"/>
  <c r="J40" i="1"/>
  <c r="N40" i="1"/>
  <c r="H40" i="1"/>
  <c r="O40" i="1"/>
  <c r="AT142" i="1"/>
  <c r="AS142" i="1"/>
  <c r="Z76" i="1"/>
  <c r="Z75" i="1"/>
  <c r="T68" i="1"/>
  <c r="AS67" i="1"/>
  <c r="J60" i="1"/>
  <c r="P60" i="1"/>
  <c r="F53" i="1"/>
  <c r="I53" i="1"/>
  <c r="H53" i="1" s="1"/>
  <c r="T50" i="1"/>
  <c r="S50" i="1"/>
  <c r="AT40" i="1"/>
  <c r="AS40" i="1"/>
  <c r="M39" i="1"/>
  <c r="J39" i="1"/>
  <c r="N39" i="1"/>
  <c r="H39" i="1"/>
  <c r="O39" i="1"/>
  <c r="P39" i="1"/>
  <c r="AT38" i="1"/>
  <c r="AS38" i="1"/>
  <c r="T116" i="1"/>
  <c r="S116" i="1"/>
  <c r="Z35" i="1"/>
  <c r="AT108" i="1"/>
  <c r="AT104" i="1"/>
  <c r="AT100" i="1"/>
  <c r="AT97" i="1"/>
  <c r="F97" i="1"/>
  <c r="AT93" i="1"/>
  <c r="F93" i="1"/>
  <c r="AT89" i="1"/>
  <c r="F89" i="1"/>
  <c r="U85" i="1"/>
  <c r="F85" i="1"/>
  <c r="AD84" i="1"/>
  <c r="AB83" i="1"/>
  <c r="U83" i="1"/>
  <c r="AD82" i="1"/>
  <c r="U82" i="1"/>
  <c r="H80" i="1"/>
  <c r="U78" i="1"/>
  <c r="N78" i="1"/>
  <c r="J77" i="1"/>
  <c r="AG75" i="1"/>
  <c r="AD74" i="1"/>
  <c r="AD73" i="1"/>
  <c r="X67" i="1"/>
  <c r="W67" i="1" s="1"/>
  <c r="AD67" i="1" s="1"/>
  <c r="I64" i="1"/>
  <c r="J64" i="1" s="1"/>
  <c r="T62" i="1"/>
  <c r="AT60" i="1"/>
  <c r="AS60" i="1"/>
  <c r="U52" i="1"/>
  <c r="X52" i="1"/>
  <c r="W52" i="1" s="1"/>
  <c r="AB52" i="1" s="1"/>
  <c r="T51" i="1"/>
  <c r="S51" i="1"/>
  <c r="T98" i="1"/>
  <c r="T94" i="1"/>
  <c r="T90" i="1"/>
  <c r="T86" i="1"/>
  <c r="T83" i="1"/>
  <c r="AB82" i="1"/>
  <c r="T82" i="1"/>
  <c r="AT62" i="1"/>
  <c r="AS62" i="1"/>
  <c r="U61" i="1"/>
  <c r="X61" i="1"/>
  <c r="W61" i="1" s="1"/>
  <c r="AC61" i="1" s="1"/>
  <c r="AG60" i="1"/>
  <c r="AI60" i="1"/>
  <c r="J58" i="1"/>
  <c r="P58" i="1"/>
  <c r="I56" i="1"/>
  <c r="J56" i="1" s="1"/>
  <c r="F56" i="1"/>
  <c r="AH54" i="1"/>
  <c r="AI54" i="1"/>
  <c r="AH53" i="1"/>
  <c r="AI53" i="1"/>
  <c r="S53" i="1"/>
  <c r="T53" i="1"/>
  <c r="T52" i="1"/>
  <c r="S52" i="1"/>
  <c r="T48" i="1"/>
  <c r="S48" i="1"/>
  <c r="S47" i="1"/>
  <c r="T47" i="1"/>
  <c r="M44" i="1"/>
  <c r="P44" i="1"/>
  <c r="J44" i="1"/>
  <c r="N44" i="1"/>
  <c r="H44" i="1"/>
  <c r="O44" i="1"/>
  <c r="M43" i="1"/>
  <c r="J43" i="1"/>
  <c r="N43" i="1"/>
  <c r="H43" i="1"/>
  <c r="O43" i="1"/>
  <c r="P43" i="1"/>
  <c r="AT42" i="1"/>
  <c r="AS42" i="1"/>
  <c r="X59" i="1"/>
  <c r="W59" i="1" s="1"/>
  <c r="Z59" i="1" s="1"/>
  <c r="X58" i="1"/>
  <c r="W58" i="1" s="1"/>
  <c r="AD58" i="1" s="1"/>
  <c r="X57" i="1"/>
  <c r="W57" i="1" s="1"/>
  <c r="Z57" i="1" s="1"/>
  <c r="X54" i="1"/>
  <c r="W54" i="1" s="1"/>
  <c r="Y54" i="1" s="1"/>
  <c r="AI52" i="1"/>
  <c r="I52" i="1"/>
  <c r="AI51" i="1"/>
  <c r="X51" i="1"/>
  <c r="W51" i="1" s="1"/>
  <c r="AB51" i="1" s="1"/>
  <c r="I51" i="1"/>
  <c r="AI50" i="1"/>
  <c r="X50" i="1"/>
  <c r="W50" i="1" s="1"/>
  <c r="AD50" i="1" s="1"/>
  <c r="I50" i="1"/>
  <c r="M50" i="1" s="1"/>
  <c r="AI49" i="1"/>
  <c r="X49" i="1"/>
  <c r="W49" i="1" s="1"/>
  <c r="AC49" i="1" s="1"/>
  <c r="I49" i="1"/>
  <c r="H49" i="1" s="1"/>
  <c r="AI48" i="1"/>
  <c r="X48" i="1"/>
  <c r="W48" i="1" s="1"/>
  <c r="AC48" i="1" s="1"/>
  <c r="I48" i="1"/>
  <c r="AI47" i="1"/>
  <c r="I47" i="1"/>
  <c r="H47" i="1" s="1"/>
  <c r="T46" i="1"/>
  <c r="T41" i="1"/>
  <c r="N41" i="1"/>
  <c r="X40" i="1"/>
  <c r="W40" i="1" s="1"/>
  <c r="Z40" i="1" s="1"/>
  <c r="U138" i="1"/>
  <c r="X138" i="1"/>
  <c r="W138" i="1" s="1"/>
  <c r="AB138" i="1" s="1"/>
  <c r="AS36" i="1"/>
  <c r="I143" i="1"/>
  <c r="N143" i="1" s="1"/>
  <c r="F143" i="1"/>
  <c r="F142" i="1"/>
  <c r="I142" i="1"/>
  <c r="T129" i="1"/>
  <c r="S129" i="1"/>
  <c r="AH128" i="1"/>
  <c r="AG128" i="1"/>
  <c r="AT120" i="1"/>
  <c r="AS120" i="1"/>
  <c r="O63" i="1"/>
  <c r="F44" i="1"/>
  <c r="T43" i="1"/>
  <c r="X42" i="1"/>
  <c r="W42" i="1" s="1"/>
  <c r="Z42" i="1" s="1"/>
  <c r="F40" i="1"/>
  <c r="X38" i="1"/>
  <c r="W38" i="1" s="1"/>
  <c r="AC38" i="1" s="1"/>
  <c r="AT134" i="1"/>
  <c r="AS134" i="1"/>
  <c r="F134" i="1"/>
  <c r="I134" i="1"/>
  <c r="AT145" i="1"/>
  <c r="AS145" i="1"/>
  <c r="AH129" i="1"/>
  <c r="AG129" i="1"/>
  <c r="Y128" i="1"/>
  <c r="AA128" i="1"/>
  <c r="AC128" i="1"/>
  <c r="AH126" i="1"/>
  <c r="AG126" i="1"/>
  <c r="AI126" i="1"/>
  <c r="AT117" i="1"/>
  <c r="AS117" i="1"/>
  <c r="M117" i="1"/>
  <c r="N117" i="1"/>
  <c r="H117" i="1"/>
  <c r="O117" i="1"/>
  <c r="P117" i="1"/>
  <c r="J117" i="1"/>
  <c r="AS37" i="1"/>
  <c r="F116" i="1"/>
  <c r="I116" i="1"/>
  <c r="X116" i="1"/>
  <c r="W116" i="1" s="1"/>
  <c r="Z116" i="1" s="1"/>
  <c r="U116" i="1"/>
  <c r="AT138" i="1"/>
  <c r="AS138" i="1"/>
  <c r="F138" i="1"/>
  <c r="I138" i="1"/>
  <c r="U134" i="1"/>
  <c r="X134" i="1"/>
  <c r="W134" i="1" s="1"/>
  <c r="Z134" i="1" s="1"/>
  <c r="AH131" i="1"/>
  <c r="AI131" i="1"/>
  <c r="AH130" i="1"/>
  <c r="AI130" i="1"/>
  <c r="T130" i="1"/>
  <c r="S130" i="1"/>
  <c r="M122" i="1"/>
  <c r="N122" i="1"/>
  <c r="H122" i="1"/>
  <c r="O122" i="1"/>
  <c r="P122" i="1"/>
  <c r="J122" i="1"/>
  <c r="F139" i="1"/>
  <c r="F135" i="1"/>
  <c r="X145" i="1"/>
  <c r="W145" i="1" s="1"/>
  <c r="AD145" i="1" s="1"/>
  <c r="U133" i="1"/>
  <c r="X132" i="1"/>
  <c r="W132" i="1" s="1"/>
  <c r="AB132" i="1" s="1"/>
  <c r="S132" i="1"/>
  <c r="AT129" i="1"/>
  <c r="U129" i="1"/>
  <c r="AG127" i="1"/>
  <c r="U127" i="1"/>
  <c r="I126" i="1"/>
  <c r="AS125" i="1"/>
  <c r="J125" i="1"/>
  <c r="AS124" i="1"/>
  <c r="O124" i="1"/>
  <c r="H124" i="1"/>
  <c r="F122" i="1"/>
  <c r="N121" i="1"/>
  <c r="F121" i="1"/>
  <c r="I120" i="1"/>
  <c r="AS119" i="1"/>
  <c r="F117" i="1"/>
  <c r="AS118" i="1"/>
  <c r="AT133" i="1"/>
  <c r="AT132" i="1"/>
  <c r="AA129" i="1"/>
  <c r="I129" i="1"/>
  <c r="X125" i="1"/>
  <c r="W125" i="1" s="1"/>
  <c r="AD125" i="1" s="1"/>
  <c r="P125" i="1"/>
  <c r="H125" i="1"/>
  <c r="N124" i="1"/>
  <c r="AS140" i="1"/>
  <c r="AI127" i="1"/>
  <c r="M125" i="1"/>
  <c r="F125" i="1"/>
  <c r="F115" i="1"/>
  <c r="S142" i="1"/>
  <c r="T142" i="1"/>
  <c r="AB141" i="1"/>
  <c r="Y141" i="1"/>
  <c r="AC141" i="1"/>
  <c r="Z141" i="1"/>
  <c r="AD141" i="1"/>
  <c r="AA141" i="1"/>
  <c r="J139" i="1"/>
  <c r="P139" i="1"/>
  <c r="M139" i="1"/>
  <c r="H139" i="1"/>
  <c r="N139" i="1"/>
  <c r="O139" i="1"/>
  <c r="S138" i="1"/>
  <c r="T138" i="1"/>
  <c r="AB137" i="1"/>
  <c r="Y137" i="1"/>
  <c r="AC137" i="1"/>
  <c r="Z137" i="1"/>
  <c r="AD137" i="1"/>
  <c r="AA137" i="1"/>
  <c r="J135" i="1"/>
  <c r="P135" i="1"/>
  <c r="M135" i="1"/>
  <c r="H135" i="1"/>
  <c r="N135" i="1"/>
  <c r="O135" i="1"/>
  <c r="S134" i="1"/>
  <c r="T134" i="1"/>
  <c r="AG143" i="1"/>
  <c r="AH143" i="1"/>
  <c r="AI143" i="1"/>
  <c r="AH142" i="1"/>
  <c r="AI142" i="1"/>
  <c r="AG142" i="1"/>
  <c r="T141" i="1"/>
  <c r="S141" i="1"/>
  <c r="AG139" i="1"/>
  <c r="AH139" i="1"/>
  <c r="AI139" i="1"/>
  <c r="AH138" i="1"/>
  <c r="AI138" i="1"/>
  <c r="AG138" i="1"/>
  <c r="T137" i="1"/>
  <c r="S137" i="1"/>
  <c r="AG135" i="1"/>
  <c r="AH135" i="1"/>
  <c r="AI135" i="1"/>
  <c r="AH134" i="1"/>
  <c r="AI134" i="1"/>
  <c r="AG134" i="1"/>
  <c r="AG144" i="1"/>
  <c r="AH144" i="1"/>
  <c r="AI144" i="1"/>
  <c r="Z131" i="1"/>
  <c r="AD131" i="1"/>
  <c r="AB131" i="1"/>
  <c r="AC131" i="1"/>
  <c r="Y131" i="1"/>
  <c r="AA131" i="1"/>
  <c r="J141" i="1"/>
  <c r="P141" i="1"/>
  <c r="M141" i="1"/>
  <c r="H141" i="1"/>
  <c r="N141" i="1"/>
  <c r="O141" i="1"/>
  <c r="S140" i="1"/>
  <c r="T140" i="1"/>
  <c r="AB139" i="1"/>
  <c r="Y139" i="1"/>
  <c r="AC139" i="1"/>
  <c r="Z139" i="1"/>
  <c r="AD139" i="1"/>
  <c r="AA139" i="1"/>
  <c r="J137" i="1"/>
  <c r="P137" i="1"/>
  <c r="M137" i="1"/>
  <c r="H137" i="1"/>
  <c r="N137" i="1"/>
  <c r="O137" i="1"/>
  <c r="S136" i="1"/>
  <c r="T136" i="1"/>
  <c r="AB135" i="1"/>
  <c r="Y135" i="1"/>
  <c r="AC135" i="1"/>
  <c r="Z135" i="1"/>
  <c r="AD135" i="1"/>
  <c r="AA135" i="1"/>
  <c r="S145" i="1"/>
  <c r="T145" i="1"/>
  <c r="AB144" i="1"/>
  <c r="Y144" i="1"/>
  <c r="AC144" i="1"/>
  <c r="Z144" i="1"/>
  <c r="AD144" i="1"/>
  <c r="AA144" i="1"/>
  <c r="T143" i="1"/>
  <c r="S143" i="1"/>
  <c r="AG141" i="1"/>
  <c r="AH141" i="1"/>
  <c r="AI141" i="1"/>
  <c r="AH140" i="1"/>
  <c r="AI140" i="1"/>
  <c r="AG140" i="1"/>
  <c r="T139" i="1"/>
  <c r="S139" i="1"/>
  <c r="AG137" i="1"/>
  <c r="AH137" i="1"/>
  <c r="AI137" i="1"/>
  <c r="AH136" i="1"/>
  <c r="AI136" i="1"/>
  <c r="AG136" i="1"/>
  <c r="T135" i="1"/>
  <c r="S135" i="1"/>
  <c r="AH145" i="1"/>
  <c r="AI145" i="1"/>
  <c r="AG145" i="1"/>
  <c r="T144" i="1"/>
  <c r="S144" i="1"/>
  <c r="Z127" i="1"/>
  <c r="AD127" i="1"/>
  <c r="AB127" i="1"/>
  <c r="Y127" i="1"/>
  <c r="AA127" i="1"/>
  <c r="AC127" i="1"/>
  <c r="AS143" i="1"/>
  <c r="X143" i="1"/>
  <c r="W143" i="1" s="1"/>
  <c r="I144" i="1"/>
  <c r="S133" i="1"/>
  <c r="AT131" i="1"/>
  <c r="AG131" i="1"/>
  <c r="AT130" i="1"/>
  <c r="AG130" i="1"/>
  <c r="AI129" i="1"/>
  <c r="AC129" i="1"/>
  <c r="AI128" i="1"/>
  <c r="AB128" i="1"/>
  <c r="Z128" i="1"/>
  <c r="AD128" i="1"/>
  <c r="I128" i="1"/>
  <c r="I127" i="1"/>
  <c r="S125" i="1"/>
  <c r="T125" i="1"/>
  <c r="Z133" i="1"/>
  <c r="AD133" i="1"/>
  <c r="AB133" i="1"/>
  <c r="AT141" i="1"/>
  <c r="U141" i="1"/>
  <c r="AT139" i="1"/>
  <c r="U139" i="1"/>
  <c r="AT137" i="1"/>
  <c r="U137" i="1"/>
  <c r="AT135" i="1"/>
  <c r="U135" i="1"/>
  <c r="AT144" i="1"/>
  <c r="U144" i="1"/>
  <c r="AI133" i="1"/>
  <c r="AC133" i="1"/>
  <c r="AI132" i="1"/>
  <c r="I132" i="1"/>
  <c r="I131" i="1"/>
  <c r="AT127" i="1"/>
  <c r="AT126" i="1"/>
  <c r="AI125" i="1"/>
  <c r="AG125" i="1"/>
  <c r="AG133" i="1"/>
  <c r="AA133" i="1"/>
  <c r="AG132" i="1"/>
  <c r="Z129" i="1"/>
  <c r="AD129" i="1"/>
  <c r="AB129" i="1"/>
  <c r="S128" i="1"/>
  <c r="S127" i="1"/>
  <c r="X126" i="1"/>
  <c r="W126" i="1" s="1"/>
  <c r="AI124" i="1"/>
  <c r="AG124" i="1"/>
  <c r="X124" i="1"/>
  <c r="W124" i="1" s="1"/>
  <c r="AG123" i="1"/>
  <c r="AI123" i="1"/>
  <c r="X123" i="1"/>
  <c r="W123" i="1" s="1"/>
  <c r="M123" i="1"/>
  <c r="O123" i="1"/>
  <c r="T122" i="1"/>
  <c r="T121" i="1"/>
  <c r="AI120" i="1"/>
  <c r="AG120" i="1"/>
  <c r="X120" i="1"/>
  <c r="W120" i="1" s="1"/>
  <c r="AG119" i="1"/>
  <c r="AI119" i="1"/>
  <c r="X119" i="1"/>
  <c r="W119" i="1" s="1"/>
  <c r="U119" i="1"/>
  <c r="J119" i="1"/>
  <c r="P119" i="1"/>
  <c r="M119" i="1"/>
  <c r="O119" i="1"/>
  <c r="S117" i="1"/>
  <c r="T117" i="1"/>
  <c r="AB115" i="1"/>
  <c r="Y115" i="1"/>
  <c r="AC115" i="1"/>
  <c r="Z115" i="1"/>
  <c r="AD115" i="1"/>
  <c r="AA115" i="1"/>
  <c r="Z118" i="1"/>
  <c r="AD118" i="1"/>
  <c r="AA118" i="1"/>
  <c r="AB118" i="1"/>
  <c r="Y118" i="1"/>
  <c r="AC118" i="1"/>
  <c r="T119" i="1"/>
  <c r="S119" i="1"/>
  <c r="AH117" i="1"/>
  <c r="AI117" i="1"/>
  <c r="AG117" i="1"/>
  <c r="T115" i="1"/>
  <c r="S115" i="1"/>
  <c r="S118" i="1"/>
  <c r="T118" i="1"/>
  <c r="T124" i="1"/>
  <c r="T123" i="1"/>
  <c r="J123" i="1"/>
  <c r="AS122" i="1"/>
  <c r="AI122" i="1"/>
  <c r="AG122" i="1"/>
  <c r="X122" i="1"/>
  <c r="W122" i="1" s="1"/>
  <c r="AS121" i="1"/>
  <c r="AG121" i="1"/>
  <c r="AI121" i="1"/>
  <c r="X121" i="1"/>
  <c r="W121" i="1" s="1"/>
  <c r="M121" i="1"/>
  <c r="O121" i="1"/>
  <c r="T120" i="1"/>
  <c r="N119" i="1"/>
  <c r="J115" i="1"/>
  <c r="P115" i="1"/>
  <c r="M115" i="1"/>
  <c r="H115" i="1"/>
  <c r="N115" i="1"/>
  <c r="O115" i="1"/>
  <c r="AG115" i="1"/>
  <c r="AH115" i="1"/>
  <c r="AI115" i="1"/>
  <c r="AH118" i="1"/>
  <c r="AI118" i="1"/>
  <c r="AG118" i="1"/>
  <c r="U118" i="1"/>
  <c r="AT115" i="1"/>
  <c r="U115" i="1"/>
  <c r="AT116" i="1"/>
  <c r="AS116" i="1"/>
  <c r="AG116" i="1"/>
  <c r="AH116" i="1"/>
  <c r="AH108" i="1"/>
  <c r="AG108" i="1"/>
  <c r="AI108" i="1"/>
  <c r="M106" i="1"/>
  <c r="H106" i="1"/>
  <c r="N106" i="1"/>
  <c r="O106" i="1"/>
  <c r="J106" i="1"/>
  <c r="P106" i="1"/>
  <c r="AG104" i="1"/>
  <c r="AH104" i="1"/>
  <c r="AI104" i="1"/>
  <c r="Y103" i="1"/>
  <c r="AC103" i="1"/>
  <c r="Z103" i="1"/>
  <c r="AD103" i="1"/>
  <c r="AA103" i="1"/>
  <c r="AB103" i="1"/>
  <c r="P102" i="1"/>
  <c r="M102" i="1"/>
  <c r="H102" i="1"/>
  <c r="N102" i="1"/>
  <c r="O102" i="1"/>
  <c r="J102" i="1"/>
  <c r="AG100" i="1"/>
  <c r="AH100" i="1"/>
  <c r="AI100" i="1"/>
  <c r="Y99" i="1"/>
  <c r="AC99" i="1"/>
  <c r="Z99" i="1"/>
  <c r="AD99" i="1"/>
  <c r="AA99" i="1"/>
  <c r="AB99" i="1"/>
  <c r="M97" i="1"/>
  <c r="H97" i="1"/>
  <c r="N97" i="1"/>
  <c r="O97" i="1"/>
  <c r="J97" i="1"/>
  <c r="P97" i="1"/>
  <c r="AG96" i="1"/>
  <c r="AH96" i="1"/>
  <c r="AI96" i="1"/>
  <c r="AB95" i="1"/>
  <c r="Y95" i="1"/>
  <c r="AC95" i="1"/>
  <c r="Z95" i="1"/>
  <c r="AD95" i="1"/>
  <c r="AA95" i="1"/>
  <c r="P93" i="1"/>
  <c r="M93" i="1"/>
  <c r="H93" i="1"/>
  <c r="N93" i="1"/>
  <c r="O93" i="1"/>
  <c r="J93" i="1"/>
  <c r="AG92" i="1"/>
  <c r="AH92" i="1"/>
  <c r="AI92" i="1"/>
  <c r="AB91" i="1"/>
  <c r="Y91" i="1"/>
  <c r="AC91" i="1"/>
  <c r="Z91" i="1"/>
  <c r="AD91" i="1"/>
  <c r="AA91" i="1"/>
  <c r="J89" i="1"/>
  <c r="P89" i="1"/>
  <c r="M89" i="1"/>
  <c r="H89" i="1"/>
  <c r="N89" i="1"/>
  <c r="O89" i="1"/>
  <c r="AG88" i="1"/>
  <c r="AH88" i="1"/>
  <c r="AI88" i="1"/>
  <c r="AB87" i="1"/>
  <c r="Y87" i="1"/>
  <c r="AC87" i="1"/>
  <c r="Z87" i="1"/>
  <c r="AD87" i="1"/>
  <c r="AA87" i="1"/>
  <c r="H85" i="1"/>
  <c r="N85" i="1"/>
  <c r="J85" i="1"/>
  <c r="M85" i="1"/>
  <c r="O85" i="1"/>
  <c r="P85" i="1"/>
  <c r="AB108" i="1"/>
  <c r="Z108" i="1"/>
  <c r="AD108" i="1"/>
  <c r="AA108" i="1"/>
  <c r="Y108" i="1"/>
  <c r="AC108" i="1"/>
  <c r="AG105" i="1"/>
  <c r="AH105" i="1"/>
  <c r="AI105" i="1"/>
  <c r="AB104" i="1"/>
  <c r="Y104" i="1"/>
  <c r="AC104" i="1"/>
  <c r="Z104" i="1"/>
  <c r="AD104" i="1"/>
  <c r="AA104" i="1"/>
  <c r="P103" i="1"/>
  <c r="M103" i="1"/>
  <c r="H103" i="1"/>
  <c r="N103" i="1"/>
  <c r="O103" i="1"/>
  <c r="J103" i="1"/>
  <c r="AG101" i="1"/>
  <c r="AH101" i="1"/>
  <c r="AI101" i="1"/>
  <c r="AB100" i="1"/>
  <c r="Y100" i="1"/>
  <c r="AC100" i="1"/>
  <c r="Z100" i="1"/>
  <c r="AD100" i="1"/>
  <c r="AA100" i="1"/>
  <c r="J98" i="1"/>
  <c r="P98" i="1"/>
  <c r="M98" i="1"/>
  <c r="H98" i="1"/>
  <c r="N98" i="1"/>
  <c r="O98" i="1"/>
  <c r="AG97" i="1"/>
  <c r="AH97" i="1"/>
  <c r="AI97" i="1"/>
  <c r="Y96" i="1"/>
  <c r="AC96" i="1"/>
  <c r="Z96" i="1"/>
  <c r="AD96" i="1"/>
  <c r="AA96" i="1"/>
  <c r="AB96" i="1"/>
  <c r="P94" i="1"/>
  <c r="M94" i="1"/>
  <c r="H94" i="1"/>
  <c r="N94" i="1"/>
  <c r="O94" i="1"/>
  <c r="J94" i="1"/>
  <c r="AG93" i="1"/>
  <c r="AH93" i="1"/>
  <c r="AI93" i="1"/>
  <c r="Y92" i="1"/>
  <c r="AC92" i="1"/>
  <c r="Z92" i="1"/>
  <c r="AD92" i="1"/>
  <c r="AA92" i="1"/>
  <c r="AB92" i="1"/>
  <c r="AG89" i="1"/>
  <c r="AH89" i="1"/>
  <c r="AI89" i="1"/>
  <c r="AB88" i="1"/>
  <c r="Y88" i="1"/>
  <c r="AC88" i="1"/>
  <c r="Z88" i="1"/>
  <c r="AD88" i="1"/>
  <c r="AA88" i="1"/>
  <c r="AG111" i="1"/>
  <c r="AH111" i="1"/>
  <c r="AI111" i="1"/>
  <c r="AG109" i="1"/>
  <c r="AH109" i="1"/>
  <c r="AI109" i="1"/>
  <c r="Y111" i="1"/>
  <c r="AC111" i="1"/>
  <c r="Z111" i="1"/>
  <c r="AD111" i="1"/>
  <c r="AA111" i="1"/>
  <c r="AB111" i="1"/>
  <c r="AH110" i="1"/>
  <c r="AG110" i="1"/>
  <c r="AI110" i="1"/>
  <c r="P108" i="1"/>
  <c r="M108" i="1"/>
  <c r="H108" i="1"/>
  <c r="N108" i="1"/>
  <c r="O108" i="1"/>
  <c r="J108" i="1"/>
  <c r="AH106" i="1"/>
  <c r="AI106" i="1"/>
  <c r="AG106" i="1"/>
  <c r="AB105" i="1"/>
  <c r="Y105" i="1"/>
  <c r="AC105" i="1"/>
  <c r="Z105" i="1"/>
  <c r="AD105" i="1"/>
  <c r="AA105" i="1"/>
  <c r="M104" i="1"/>
  <c r="H104" i="1"/>
  <c r="N104" i="1"/>
  <c r="O104" i="1"/>
  <c r="J104" i="1"/>
  <c r="P104" i="1"/>
  <c r="AG102" i="1"/>
  <c r="AH102" i="1"/>
  <c r="AI102" i="1"/>
  <c r="AB101" i="1"/>
  <c r="Y101" i="1"/>
  <c r="AC101" i="1"/>
  <c r="Z101" i="1"/>
  <c r="AD101" i="1"/>
  <c r="AA101" i="1"/>
  <c r="J99" i="1"/>
  <c r="P99" i="1"/>
  <c r="M99" i="1"/>
  <c r="H99" i="1"/>
  <c r="N99" i="1"/>
  <c r="O99" i="1"/>
  <c r="AG98" i="1"/>
  <c r="AH98" i="1"/>
  <c r="AI98" i="1"/>
  <c r="P95" i="1"/>
  <c r="M95" i="1"/>
  <c r="H95" i="1"/>
  <c r="N95" i="1"/>
  <c r="O95" i="1"/>
  <c r="J95" i="1"/>
  <c r="AG94" i="1"/>
  <c r="AH94" i="1"/>
  <c r="AI94" i="1"/>
  <c r="J91" i="1"/>
  <c r="P91" i="1"/>
  <c r="M91" i="1"/>
  <c r="H91" i="1"/>
  <c r="N91" i="1"/>
  <c r="O91" i="1"/>
  <c r="AG90" i="1"/>
  <c r="AH90" i="1"/>
  <c r="AI90" i="1"/>
  <c r="J87" i="1"/>
  <c r="P87" i="1"/>
  <c r="M87" i="1"/>
  <c r="H87" i="1"/>
  <c r="N87" i="1"/>
  <c r="O87" i="1"/>
  <c r="AG86" i="1"/>
  <c r="AH86" i="1"/>
  <c r="AI86" i="1"/>
  <c r="AG107" i="1"/>
  <c r="AH107" i="1"/>
  <c r="AI107" i="1"/>
  <c r="M105" i="1"/>
  <c r="H105" i="1"/>
  <c r="N105" i="1"/>
  <c r="O105" i="1"/>
  <c r="J105" i="1"/>
  <c r="P105" i="1"/>
  <c r="AG103" i="1"/>
  <c r="AH103" i="1"/>
  <c r="AI103" i="1"/>
  <c r="M101" i="1"/>
  <c r="H101" i="1"/>
  <c r="N101" i="1"/>
  <c r="O101" i="1"/>
  <c r="J101" i="1"/>
  <c r="P101" i="1"/>
  <c r="AG99" i="1"/>
  <c r="AH99" i="1"/>
  <c r="AI99" i="1"/>
  <c r="J96" i="1"/>
  <c r="P96" i="1"/>
  <c r="M96" i="1"/>
  <c r="H96" i="1"/>
  <c r="N96" i="1"/>
  <c r="O96" i="1"/>
  <c r="AG95" i="1"/>
  <c r="AH95" i="1"/>
  <c r="AI95" i="1"/>
  <c r="AG91" i="1"/>
  <c r="AH91" i="1"/>
  <c r="AI91" i="1"/>
  <c r="AG87" i="1"/>
  <c r="AH87" i="1"/>
  <c r="AI87" i="1"/>
  <c r="T111" i="1"/>
  <c r="T109" i="1"/>
  <c r="T108" i="1"/>
  <c r="F108" i="1"/>
  <c r="F106" i="1"/>
  <c r="F105" i="1"/>
  <c r="F104" i="1"/>
  <c r="T103" i="1"/>
  <c r="F103" i="1"/>
  <c r="T102" i="1"/>
  <c r="F102" i="1"/>
  <c r="F101" i="1"/>
  <c r="I111" i="1"/>
  <c r="S110" i="1"/>
  <c r="I110" i="1"/>
  <c r="I109" i="1"/>
  <c r="S107" i="1"/>
  <c r="I107" i="1"/>
  <c r="S106" i="1"/>
  <c r="S105" i="1"/>
  <c r="S104" i="1"/>
  <c r="S101" i="1"/>
  <c r="S100" i="1"/>
  <c r="I100" i="1"/>
  <c r="AI85" i="1"/>
  <c r="T85" i="1"/>
  <c r="AI84" i="1"/>
  <c r="AB84" i="1"/>
  <c r="U84" i="1"/>
  <c r="I84" i="1"/>
  <c r="F84" i="1"/>
  <c r="AA83" i="1"/>
  <c r="AC83" i="1"/>
  <c r="AI82" i="1"/>
  <c r="AH82" i="1"/>
  <c r="AT81" i="1"/>
  <c r="T81" i="1"/>
  <c r="AB80" i="1"/>
  <c r="U80" i="1"/>
  <c r="AA79" i="1"/>
  <c r="AC79" i="1"/>
  <c r="Y79" i="1"/>
  <c r="AD79" i="1"/>
  <c r="AA78" i="1"/>
  <c r="AC78" i="1"/>
  <c r="Y78" i="1"/>
  <c r="AD78" i="1"/>
  <c r="AG85" i="1"/>
  <c r="Z85" i="1"/>
  <c r="AD85" i="1"/>
  <c r="AG84" i="1"/>
  <c r="Z84" i="1"/>
  <c r="T84" i="1"/>
  <c r="I83" i="1"/>
  <c r="F83" i="1"/>
  <c r="AA82" i="1"/>
  <c r="AC82" i="1"/>
  <c r="AI81" i="1"/>
  <c r="AH81" i="1"/>
  <c r="AT80" i="1"/>
  <c r="Z80" i="1"/>
  <c r="T80" i="1"/>
  <c r="AI79" i="1"/>
  <c r="AH79" i="1"/>
  <c r="AI78" i="1"/>
  <c r="AH78" i="1"/>
  <c r="AI77" i="1"/>
  <c r="AH77" i="1"/>
  <c r="I82" i="1"/>
  <c r="F82" i="1"/>
  <c r="AI80" i="1"/>
  <c r="AH80" i="1"/>
  <c r="T76" i="1"/>
  <c r="S76" i="1"/>
  <c r="T75" i="1"/>
  <c r="S75" i="1"/>
  <c r="AA84" i="1"/>
  <c r="AC84" i="1"/>
  <c r="AI83" i="1"/>
  <c r="AH83" i="1"/>
  <c r="I81" i="1"/>
  <c r="F81" i="1"/>
  <c r="AA80" i="1"/>
  <c r="AC80" i="1"/>
  <c r="AS79" i="1"/>
  <c r="AT79" i="1"/>
  <c r="S79" i="1"/>
  <c r="T79" i="1"/>
  <c r="AS78" i="1"/>
  <c r="AT78" i="1"/>
  <c r="S78" i="1"/>
  <c r="T78" i="1"/>
  <c r="AS77" i="1"/>
  <c r="AT77" i="1"/>
  <c r="S77" i="1"/>
  <c r="T77" i="1"/>
  <c r="T73" i="1"/>
  <c r="S73" i="1"/>
  <c r="F76" i="1"/>
  <c r="I76" i="1"/>
  <c r="AB75" i="1"/>
  <c r="AA75" i="1"/>
  <c r="AH74" i="1"/>
  <c r="AC74" i="1"/>
  <c r="U74" i="1"/>
  <c r="AT73" i="1"/>
  <c r="Z73" i="1"/>
  <c r="F73" i="1"/>
  <c r="I73" i="1"/>
  <c r="T72" i="1"/>
  <c r="S72" i="1"/>
  <c r="AH71" i="1"/>
  <c r="AI71" i="1"/>
  <c r="AG69" i="1"/>
  <c r="AI69" i="1"/>
  <c r="AH69" i="1"/>
  <c r="AG68" i="1"/>
  <c r="AI68" i="1"/>
  <c r="AH68" i="1"/>
  <c r="M80" i="1"/>
  <c r="F80" i="1"/>
  <c r="M79" i="1"/>
  <c r="F79" i="1"/>
  <c r="M78" i="1"/>
  <c r="F78" i="1"/>
  <c r="M77" i="1"/>
  <c r="F77" i="1"/>
  <c r="AB76" i="1"/>
  <c r="AA76" i="1"/>
  <c r="AH75" i="1"/>
  <c r="AC75" i="1"/>
  <c r="U75" i="1"/>
  <c r="AT74" i="1"/>
  <c r="AG74" i="1"/>
  <c r="AB72" i="1"/>
  <c r="Z72" i="1"/>
  <c r="AD72" i="1"/>
  <c r="AA72" i="1"/>
  <c r="T74" i="1"/>
  <c r="S74" i="1"/>
  <c r="F74" i="1"/>
  <c r="I74" i="1"/>
  <c r="AB73" i="1"/>
  <c r="AA73" i="1"/>
  <c r="AH72" i="1"/>
  <c r="AI72" i="1"/>
  <c r="F72" i="1"/>
  <c r="I72" i="1"/>
  <c r="AG70" i="1"/>
  <c r="AI70" i="1"/>
  <c r="AH70" i="1"/>
  <c r="Y69" i="1"/>
  <c r="F75" i="1"/>
  <c r="I75" i="1"/>
  <c r="AB74" i="1"/>
  <c r="AA74" i="1"/>
  <c r="AC73" i="1"/>
  <c r="U73" i="1"/>
  <c r="J71" i="1"/>
  <c r="J70" i="1"/>
  <c r="AH67" i="1"/>
  <c r="J67" i="1"/>
  <c r="AH66" i="1"/>
  <c r="J66" i="1"/>
  <c r="AH65" i="1"/>
  <c r="AH64" i="1"/>
  <c r="AH63" i="1"/>
  <c r="J63" i="1"/>
  <c r="AH62" i="1"/>
  <c r="AH61" i="1"/>
  <c r="AH60" i="1"/>
  <c r="T60" i="1"/>
  <c r="O60" i="1"/>
  <c r="T59" i="1"/>
  <c r="T58" i="1"/>
  <c r="O58" i="1"/>
  <c r="T57" i="1"/>
  <c r="AS55" i="1"/>
  <c r="AT55" i="1"/>
  <c r="AH55" i="1"/>
  <c r="AG55" i="1"/>
  <c r="S54" i="1"/>
  <c r="T54" i="1"/>
  <c r="AS59" i="1"/>
  <c r="AS58" i="1"/>
  <c r="AS57" i="1"/>
  <c r="AS56" i="1"/>
  <c r="AT56" i="1"/>
  <c r="AH56" i="1"/>
  <c r="AG56" i="1"/>
  <c r="S55" i="1"/>
  <c r="AS53" i="1"/>
  <c r="AT53" i="1"/>
  <c r="H60" i="1"/>
  <c r="N60" i="1"/>
  <c r="M60" i="1"/>
  <c r="AH59" i="1"/>
  <c r="AG59" i="1"/>
  <c r="AH58" i="1"/>
  <c r="AG58" i="1"/>
  <c r="H58" i="1"/>
  <c r="N58" i="1"/>
  <c r="M58" i="1"/>
  <c r="AH57" i="1"/>
  <c r="AG57" i="1"/>
  <c r="S56" i="1"/>
  <c r="X71" i="1"/>
  <c r="W71" i="1" s="1"/>
  <c r="N71" i="1"/>
  <c r="AS70" i="1"/>
  <c r="X70" i="1"/>
  <c r="W70" i="1" s="1"/>
  <c r="N70" i="1"/>
  <c r="AI67" i="1"/>
  <c r="AI66" i="1"/>
  <c r="AI65" i="1"/>
  <c r="AI64" i="1"/>
  <c r="AI63" i="1"/>
  <c r="AI62" i="1"/>
  <c r="AI61" i="1"/>
  <c r="AS54" i="1"/>
  <c r="AT54" i="1"/>
  <c r="AG46" i="1"/>
  <c r="AH46" i="1"/>
  <c r="AI46" i="1"/>
  <c r="AG54" i="1"/>
  <c r="U45" i="1"/>
  <c r="X45" i="1"/>
  <c r="W45" i="1" s="1"/>
  <c r="AT44" i="1"/>
  <c r="AS44" i="1"/>
  <c r="AG45" i="1"/>
  <c r="AH45" i="1"/>
  <c r="AI45" i="1"/>
  <c r="U44" i="1"/>
  <c r="X44" i="1"/>
  <c r="W44" i="1" s="1"/>
  <c r="AG44" i="1"/>
  <c r="AH44" i="1"/>
  <c r="AI44" i="1"/>
  <c r="AG53" i="1"/>
  <c r="U46" i="1"/>
  <c r="X46" i="1"/>
  <c r="W46" i="1" s="1"/>
  <c r="AT45" i="1"/>
  <c r="AS45" i="1"/>
  <c r="AS43" i="1"/>
  <c r="AG43" i="1"/>
  <c r="AI43" i="1"/>
  <c r="X43" i="1"/>
  <c r="W43" i="1" s="1"/>
  <c r="T42" i="1"/>
  <c r="AS41" i="1"/>
  <c r="AG41" i="1"/>
  <c r="AI41" i="1"/>
  <c r="X41" i="1"/>
  <c r="W41" i="1" s="1"/>
  <c r="T40" i="1"/>
  <c r="AS39" i="1"/>
  <c r="AG39" i="1"/>
  <c r="AI39" i="1"/>
  <c r="T39" i="1"/>
  <c r="S39" i="1"/>
  <c r="T38" i="1"/>
  <c r="S38" i="1"/>
  <c r="T36" i="1"/>
  <c r="S36" i="1"/>
  <c r="AG42" i="1"/>
  <c r="AI42" i="1"/>
  <c r="AG40" i="1"/>
  <c r="AI40" i="1"/>
  <c r="AG38" i="1"/>
  <c r="AH38" i="1"/>
  <c r="AI38" i="1"/>
  <c r="T37" i="1"/>
  <c r="S37" i="1"/>
  <c r="AG36" i="1"/>
  <c r="AH36" i="1"/>
  <c r="AI36" i="1"/>
  <c r="J36" i="1"/>
  <c r="P36" i="1"/>
  <c r="M36" i="1"/>
  <c r="H36" i="1"/>
  <c r="N36" i="1"/>
  <c r="O36" i="1"/>
  <c r="AG37" i="1"/>
  <c r="AH37" i="1"/>
  <c r="AI37" i="1"/>
  <c r="J37" i="1"/>
  <c r="P37" i="1"/>
  <c r="M37" i="1"/>
  <c r="H37" i="1"/>
  <c r="N37" i="1"/>
  <c r="O37" i="1"/>
  <c r="AS35" i="1"/>
  <c r="U35" i="1"/>
  <c r="I35" i="1"/>
  <c r="AF18" i="1"/>
  <c r="AB69" i="1" l="1"/>
  <c r="Z90" i="1"/>
  <c r="M90" i="1"/>
  <c r="AC109" i="1"/>
  <c r="J62" i="1"/>
  <c r="AC89" i="1"/>
  <c r="AB48" i="1"/>
  <c r="P56" i="1"/>
  <c r="AB67" i="1"/>
  <c r="AC67" i="1"/>
  <c r="Y66" i="1"/>
  <c r="Z93" i="1"/>
  <c r="AA140" i="1"/>
  <c r="AC94" i="1"/>
  <c r="AB93" i="1"/>
  <c r="Z60" i="1"/>
  <c r="AD93" i="1"/>
  <c r="AB94" i="1"/>
  <c r="AA106" i="1"/>
  <c r="AS16" i="1"/>
  <c r="AC36" i="1"/>
  <c r="Z106" i="1"/>
  <c r="Z55" i="1"/>
  <c r="J130" i="1"/>
  <c r="Y117" i="1"/>
  <c r="AC54" i="1"/>
  <c r="AD38" i="1"/>
  <c r="AC62" i="1"/>
  <c r="P130" i="1"/>
  <c r="Y125" i="1"/>
  <c r="N50" i="1"/>
  <c r="AD61" i="1"/>
  <c r="Z38" i="1"/>
  <c r="AB38" i="1"/>
  <c r="N47" i="1"/>
  <c r="Y57" i="1"/>
  <c r="AA51" i="1"/>
  <c r="AB117" i="1"/>
  <c r="AB86" i="1"/>
  <c r="Y55" i="1"/>
  <c r="Y51" i="1"/>
  <c r="Z61" i="1"/>
  <c r="AA68" i="1"/>
  <c r="Z97" i="1"/>
  <c r="AA52" i="1"/>
  <c r="O49" i="1"/>
  <c r="O92" i="1"/>
  <c r="Y97" i="1"/>
  <c r="AC53" i="1"/>
  <c r="AB50" i="1"/>
  <c r="Y52" i="1"/>
  <c r="AD65" i="1"/>
  <c r="AB62" i="1"/>
  <c r="AC110" i="1"/>
  <c r="AA97" i="1"/>
  <c r="AB97" i="1"/>
  <c r="N86" i="1"/>
  <c r="AA116" i="1"/>
  <c r="Z117" i="1"/>
  <c r="H68" i="1"/>
  <c r="AD57" i="1"/>
  <c r="AC50" i="1"/>
  <c r="AD116" i="1"/>
  <c r="M54" i="1"/>
  <c r="AC55" i="1"/>
  <c r="AD62" i="1"/>
  <c r="AC81" i="1"/>
  <c r="AA77" i="1"/>
  <c r="Z81" i="1"/>
  <c r="AC102" i="1"/>
  <c r="AD97" i="1"/>
  <c r="AA134" i="1"/>
  <c r="O130" i="1"/>
  <c r="K134" i="1"/>
  <c r="L134" i="1"/>
  <c r="M143" i="1"/>
  <c r="K143" i="1"/>
  <c r="L143" i="1"/>
  <c r="K49" i="1"/>
  <c r="L49" i="1"/>
  <c r="P68" i="1"/>
  <c r="AA38" i="1"/>
  <c r="Y38" i="1"/>
  <c r="Z37" i="1"/>
  <c r="AB42" i="1"/>
  <c r="N49" i="1"/>
  <c r="P54" i="1"/>
  <c r="AD55" i="1"/>
  <c r="AC57" i="1"/>
  <c r="Y50" i="1"/>
  <c r="Z50" i="1"/>
  <c r="Z51" i="1"/>
  <c r="Z52" i="1"/>
  <c r="AA61" i="1"/>
  <c r="Y61" i="1"/>
  <c r="AD64" i="1"/>
  <c r="Z62" i="1"/>
  <c r="K76" i="1"/>
  <c r="L76" i="1"/>
  <c r="K82" i="1"/>
  <c r="L82" i="1"/>
  <c r="K110" i="1"/>
  <c r="L110" i="1"/>
  <c r="Z94" i="1"/>
  <c r="AB106" i="1"/>
  <c r="AC117" i="1"/>
  <c r="AD117" i="1"/>
  <c r="K128" i="1"/>
  <c r="L128" i="1"/>
  <c r="K144" i="1"/>
  <c r="L144" i="1"/>
  <c r="AA136" i="1"/>
  <c r="O143" i="1"/>
  <c r="H129" i="1"/>
  <c r="K129" i="1"/>
  <c r="L129" i="1"/>
  <c r="K120" i="1"/>
  <c r="L120" i="1"/>
  <c r="M51" i="1"/>
  <c r="K51" i="1"/>
  <c r="L51" i="1"/>
  <c r="O56" i="1"/>
  <c r="K56" i="1"/>
  <c r="L56" i="1"/>
  <c r="P136" i="1"/>
  <c r="K136" i="1"/>
  <c r="L136" i="1"/>
  <c r="N42" i="1"/>
  <c r="K42" i="1"/>
  <c r="L42" i="1"/>
  <c r="H57" i="1"/>
  <c r="K57" i="1"/>
  <c r="L57" i="1"/>
  <c r="M133" i="1"/>
  <c r="K133" i="1"/>
  <c r="L133" i="1"/>
  <c r="J88" i="1"/>
  <c r="K88" i="1"/>
  <c r="L88" i="1"/>
  <c r="J86" i="1"/>
  <c r="K86" i="1"/>
  <c r="L86" i="1"/>
  <c r="M92" i="1"/>
  <c r="K92" i="1"/>
  <c r="L92" i="1"/>
  <c r="P45" i="1"/>
  <c r="K45" i="1"/>
  <c r="L45" i="1"/>
  <c r="P140" i="1"/>
  <c r="K140" i="1"/>
  <c r="L140" i="1"/>
  <c r="K74" i="1"/>
  <c r="L74" i="1"/>
  <c r="K84" i="1"/>
  <c r="L84" i="1"/>
  <c r="K107" i="1"/>
  <c r="L107" i="1"/>
  <c r="K126" i="1"/>
  <c r="L126" i="1"/>
  <c r="O116" i="1"/>
  <c r="K116" i="1"/>
  <c r="L116" i="1"/>
  <c r="M47" i="1"/>
  <c r="K47" i="1"/>
  <c r="L47" i="1"/>
  <c r="H50" i="1"/>
  <c r="K50" i="1"/>
  <c r="L50" i="1"/>
  <c r="O53" i="1"/>
  <c r="K53" i="1"/>
  <c r="L53" i="1"/>
  <c r="M130" i="1"/>
  <c r="K130" i="1"/>
  <c r="L130" i="1"/>
  <c r="H54" i="1"/>
  <c r="K54" i="1"/>
  <c r="L54" i="1"/>
  <c r="O38" i="1"/>
  <c r="K38" i="1"/>
  <c r="L38" i="1"/>
  <c r="M68" i="1"/>
  <c r="K68" i="1"/>
  <c r="L68" i="1"/>
  <c r="K75" i="1"/>
  <c r="L75" i="1"/>
  <c r="K111" i="1"/>
  <c r="L111" i="1"/>
  <c r="K131" i="1"/>
  <c r="L131" i="1"/>
  <c r="J61" i="1"/>
  <c r="K61" i="1"/>
  <c r="L61" i="1"/>
  <c r="P65" i="1"/>
  <c r="K65" i="1"/>
  <c r="L65" i="1"/>
  <c r="K35" i="1"/>
  <c r="L35" i="1"/>
  <c r="N54" i="1"/>
  <c r="Y47" i="1"/>
  <c r="N53" i="1"/>
  <c r="M45" i="1"/>
  <c r="J54" i="1"/>
  <c r="M49" i="1"/>
  <c r="AB55" i="1"/>
  <c r="AA50" i="1"/>
  <c r="AD51" i="1"/>
  <c r="AD52" i="1"/>
  <c r="AB61" i="1"/>
  <c r="K72" i="1"/>
  <c r="L72" i="1"/>
  <c r="AA62" i="1"/>
  <c r="K73" i="1"/>
  <c r="L73" i="1"/>
  <c r="K81" i="1"/>
  <c r="L81" i="1"/>
  <c r="K83" i="1"/>
  <c r="L83" i="1"/>
  <c r="K100" i="1"/>
  <c r="L100" i="1"/>
  <c r="K109" i="1"/>
  <c r="L109" i="1"/>
  <c r="AD86" i="1"/>
  <c r="AD94" i="1"/>
  <c r="Y106" i="1"/>
  <c r="AC106" i="1"/>
  <c r="AA110" i="1"/>
  <c r="Z107" i="1"/>
  <c r="N130" i="1"/>
  <c r="K132" i="1"/>
  <c r="L132" i="1"/>
  <c r="K127" i="1"/>
  <c r="L127" i="1"/>
  <c r="K138" i="1"/>
  <c r="L138" i="1"/>
  <c r="K142" i="1"/>
  <c r="L142" i="1"/>
  <c r="J38" i="1"/>
  <c r="J42" i="1"/>
  <c r="M48" i="1"/>
  <c r="K48" i="1"/>
  <c r="L48" i="1"/>
  <c r="M52" i="1"/>
  <c r="K52" i="1"/>
  <c r="L52" i="1"/>
  <c r="K64" i="1"/>
  <c r="L64" i="1"/>
  <c r="O145" i="1"/>
  <c r="K145" i="1"/>
  <c r="L145" i="1"/>
  <c r="O55" i="1"/>
  <c r="K55" i="1"/>
  <c r="L55" i="1"/>
  <c r="P46" i="1"/>
  <c r="K46" i="1"/>
  <c r="L46" i="1"/>
  <c r="J59" i="1"/>
  <c r="K59" i="1"/>
  <c r="L59" i="1"/>
  <c r="P90" i="1"/>
  <c r="K90" i="1"/>
  <c r="L90" i="1"/>
  <c r="O69" i="1"/>
  <c r="K69" i="1"/>
  <c r="L69" i="1"/>
  <c r="O62" i="1"/>
  <c r="K62" i="1"/>
  <c r="L62" i="1"/>
  <c r="M118" i="1"/>
  <c r="K118" i="1"/>
  <c r="L118" i="1"/>
  <c r="AR18" i="1"/>
  <c r="AR16" i="1"/>
  <c r="AS18" i="1"/>
  <c r="AB56" i="1"/>
  <c r="Y110" i="1"/>
  <c r="AB110" i="1"/>
  <c r="Y89" i="1"/>
  <c r="Z86" i="1"/>
  <c r="AA102" i="1"/>
  <c r="Y102" i="1"/>
  <c r="AD39" i="1"/>
  <c r="M53" i="1"/>
  <c r="AC59" i="1"/>
  <c r="AC52" i="1"/>
  <c r="AD56" i="1"/>
  <c r="AC86" i="1"/>
  <c r="AD102" i="1"/>
  <c r="AB102" i="1"/>
  <c r="AD110" i="1"/>
  <c r="AC93" i="1"/>
  <c r="J90" i="1"/>
  <c r="AB116" i="1"/>
  <c r="O61" i="1"/>
  <c r="O46" i="1"/>
  <c r="Z36" i="1"/>
  <c r="AA40" i="1"/>
  <c r="N51" i="1"/>
  <c r="AA66" i="1"/>
  <c r="AA86" i="1"/>
  <c r="AA89" i="1"/>
  <c r="AA93" i="1"/>
  <c r="AA109" i="1"/>
  <c r="N90" i="1"/>
  <c r="Y116" i="1"/>
  <c r="AC134" i="1"/>
  <c r="AB140" i="1"/>
  <c r="AA36" i="1"/>
  <c r="Y36" i="1"/>
  <c r="O50" i="1"/>
  <c r="AD54" i="1"/>
  <c r="AB54" i="1"/>
  <c r="AC51" i="1"/>
  <c r="N56" i="1"/>
  <c r="AC56" i="1"/>
  <c r="Z56" i="1"/>
  <c r="AD89" i="1"/>
  <c r="AB89" i="1"/>
  <c r="AD109" i="1"/>
  <c r="AC116" i="1"/>
  <c r="AD134" i="1"/>
  <c r="O65" i="1"/>
  <c r="AD36" i="1"/>
  <c r="AD42" i="1"/>
  <c r="J46" i="1"/>
  <c r="M56" i="1"/>
  <c r="H56" i="1"/>
  <c r="Y56" i="1"/>
  <c r="J65" i="1"/>
  <c r="Z109" i="1"/>
  <c r="P116" i="1"/>
  <c r="P129" i="1"/>
  <c r="AB142" i="1"/>
  <c r="AB109" i="1"/>
  <c r="M65" i="1"/>
  <c r="N59" i="1"/>
  <c r="J55" i="1"/>
  <c r="Z63" i="1"/>
  <c r="AD77" i="1"/>
  <c r="N92" i="1"/>
  <c r="AA98" i="1"/>
  <c r="AA107" i="1"/>
  <c r="AC107" i="1"/>
  <c r="AA142" i="1"/>
  <c r="N145" i="1"/>
  <c r="O140" i="1"/>
  <c r="H45" i="1"/>
  <c r="O59" i="1"/>
  <c r="J129" i="1"/>
  <c r="N45" i="1"/>
  <c r="H59" i="1"/>
  <c r="N55" i="1"/>
  <c r="Y77" i="1"/>
  <c r="O88" i="1"/>
  <c r="P88" i="1"/>
  <c r="H92" i="1"/>
  <c r="AA94" i="1"/>
  <c r="Y98" i="1"/>
  <c r="P86" i="1"/>
  <c r="O90" i="1"/>
  <c r="Y107" i="1"/>
  <c r="AB107" i="1"/>
  <c r="N129" i="1"/>
  <c r="J133" i="1"/>
  <c r="AB134" i="1"/>
  <c r="AC142" i="1"/>
  <c r="AD142" i="1"/>
  <c r="AC140" i="1"/>
  <c r="AD140" i="1"/>
  <c r="H145" i="1"/>
  <c r="H140" i="1"/>
  <c r="H46" i="1"/>
  <c r="P59" i="1"/>
  <c r="O45" i="1"/>
  <c r="M46" i="1"/>
  <c r="Z58" i="1"/>
  <c r="M88" i="1"/>
  <c r="J92" i="1"/>
  <c r="M86" i="1"/>
  <c r="J45" i="1"/>
  <c r="N46" i="1"/>
  <c r="AB49" i="1"/>
  <c r="M55" i="1"/>
  <c r="H55" i="1"/>
  <c r="N88" i="1"/>
  <c r="O86" i="1"/>
  <c r="AA138" i="1"/>
  <c r="Y142" i="1"/>
  <c r="Y140" i="1"/>
  <c r="N140" i="1"/>
  <c r="M140" i="1"/>
  <c r="N68" i="1"/>
  <c r="O68" i="1"/>
  <c r="Z39" i="1"/>
  <c r="AC40" i="1"/>
  <c r="AA42" i="1"/>
  <c r="AC37" i="1"/>
  <c r="H51" i="1"/>
  <c r="Y59" i="1"/>
  <c r="AC60" i="1"/>
  <c r="AA48" i="1"/>
  <c r="AD48" i="1"/>
  <c r="J69" i="1"/>
  <c r="AD63" i="1"/>
  <c r="Z66" i="1"/>
  <c r="AD98" i="1"/>
  <c r="AD130" i="1"/>
  <c r="AA125" i="1"/>
  <c r="AD138" i="1"/>
  <c r="AC136" i="1"/>
  <c r="AD136" i="1"/>
  <c r="H118" i="1"/>
  <c r="P62" i="1"/>
  <c r="AC39" i="1"/>
  <c r="Y40" i="1"/>
  <c r="AC42" i="1"/>
  <c r="AA37" i="1"/>
  <c r="Y37" i="1"/>
  <c r="AB40" i="1"/>
  <c r="AD59" i="1"/>
  <c r="Y60" i="1"/>
  <c r="Y48" i="1"/>
  <c r="Z48" i="1"/>
  <c r="AB63" i="1"/>
  <c r="AC63" i="1"/>
  <c r="AD66" i="1"/>
  <c r="Z98" i="1"/>
  <c r="Y136" i="1"/>
  <c r="Z136" i="1"/>
  <c r="O118" i="1"/>
  <c r="H62" i="1"/>
  <c r="P118" i="1"/>
  <c r="AD40" i="1"/>
  <c r="AA39" i="1"/>
  <c r="Y39" i="1"/>
  <c r="Y42" i="1"/>
  <c r="AD37" i="1"/>
  <c r="O51" i="1"/>
  <c r="AD60" i="1"/>
  <c r="AA63" i="1"/>
  <c r="AB66" i="1"/>
  <c r="AB98" i="1"/>
  <c r="AC138" i="1"/>
  <c r="N118" i="1"/>
  <c r="AC130" i="1"/>
  <c r="N62" i="1"/>
  <c r="AB60" i="1"/>
  <c r="P143" i="1"/>
  <c r="H143" i="1"/>
  <c r="Y134" i="1"/>
  <c r="J143" i="1"/>
  <c r="N65" i="1"/>
  <c r="AB125" i="1"/>
  <c r="Y138" i="1"/>
  <c r="Z138" i="1"/>
  <c r="H65" i="1"/>
  <c r="N48" i="1"/>
  <c r="N52" i="1"/>
  <c r="AB53" i="1"/>
  <c r="M57" i="1"/>
  <c r="AC58" i="1"/>
  <c r="AA49" i="1"/>
  <c r="AD49" i="1"/>
  <c r="AB65" i="1"/>
  <c r="AC65" i="1"/>
  <c r="AB64" i="1"/>
  <c r="AC64" i="1"/>
  <c r="AD68" i="1"/>
  <c r="AA69" i="1"/>
  <c r="AA67" i="1"/>
  <c r="Y67" i="1"/>
  <c r="AC90" i="1"/>
  <c r="O133" i="1"/>
  <c r="N133" i="1"/>
  <c r="N136" i="1"/>
  <c r="M136" i="1"/>
  <c r="P57" i="1"/>
  <c r="M61" i="1"/>
  <c r="H61" i="1"/>
  <c r="N61" i="1"/>
  <c r="P61" i="1"/>
  <c r="M38" i="1"/>
  <c r="P38" i="1"/>
  <c r="AB47" i="1"/>
  <c r="O48" i="1"/>
  <c r="O52" i="1"/>
  <c r="AD47" i="1"/>
  <c r="H48" i="1"/>
  <c r="H52" i="1"/>
  <c r="AA53" i="1"/>
  <c r="AD53" i="1"/>
  <c r="N57" i="1"/>
  <c r="Y58" i="1"/>
  <c r="Y49" i="1"/>
  <c r="Z49" i="1"/>
  <c r="AA65" i="1"/>
  <c r="Y65" i="1"/>
  <c r="AA64" i="1"/>
  <c r="Y64" i="1"/>
  <c r="AC68" i="1"/>
  <c r="AD69" i="1"/>
  <c r="Z67" i="1"/>
  <c r="AA90" i="1"/>
  <c r="Y90" i="1"/>
  <c r="N116" i="1"/>
  <c r="H133" i="1"/>
  <c r="Y145" i="1"/>
  <c r="J136" i="1"/>
  <c r="J57" i="1"/>
  <c r="AC47" i="1"/>
  <c r="M69" i="1"/>
  <c r="H69" i="1"/>
  <c r="N69" i="1"/>
  <c r="P69" i="1"/>
  <c r="M42" i="1"/>
  <c r="P42" i="1"/>
  <c r="Z47" i="1"/>
  <c r="Y53" i="1"/>
  <c r="AB68" i="1"/>
  <c r="Y68" i="1"/>
  <c r="AC69" i="1"/>
  <c r="AD90" i="1"/>
  <c r="P133" i="1"/>
  <c r="O136" i="1"/>
  <c r="N38" i="1"/>
  <c r="H38" i="1"/>
  <c r="H42" i="1"/>
  <c r="AB77" i="1"/>
  <c r="Z77" i="1"/>
  <c r="Y81" i="1"/>
  <c r="AB81" i="1"/>
  <c r="AD81" i="1"/>
  <c r="H116" i="1"/>
  <c r="J116" i="1"/>
  <c r="Z130" i="1"/>
  <c r="AD132" i="1"/>
  <c r="AA145" i="1"/>
  <c r="Y130" i="1"/>
  <c r="M145" i="1"/>
  <c r="J145" i="1"/>
  <c r="P145" i="1"/>
  <c r="AB130" i="1"/>
  <c r="Z132" i="1"/>
  <c r="Z145" i="1"/>
  <c r="M116" i="1"/>
  <c r="AB145" i="1"/>
  <c r="M129" i="1"/>
  <c r="O129" i="1"/>
  <c r="M134" i="1"/>
  <c r="J134" i="1"/>
  <c r="H134" i="1"/>
  <c r="O134" i="1"/>
  <c r="P134" i="1"/>
  <c r="N134" i="1"/>
  <c r="M142" i="1"/>
  <c r="J142" i="1"/>
  <c r="P142" i="1"/>
  <c r="N142" i="1"/>
  <c r="O142" i="1"/>
  <c r="H142" i="1"/>
  <c r="J51" i="1"/>
  <c r="P51" i="1"/>
  <c r="AA59" i="1"/>
  <c r="AB59" i="1"/>
  <c r="R16" i="1"/>
  <c r="S16" i="1"/>
  <c r="T16" i="1"/>
  <c r="Y132" i="1"/>
  <c r="AA132" i="1"/>
  <c r="AC132" i="1"/>
  <c r="J47" i="1"/>
  <c r="O47" i="1"/>
  <c r="P47" i="1"/>
  <c r="J50" i="1"/>
  <c r="P50" i="1"/>
  <c r="Z54" i="1"/>
  <c r="AA54" i="1"/>
  <c r="M64" i="1"/>
  <c r="H64" i="1"/>
  <c r="P64" i="1"/>
  <c r="N64" i="1"/>
  <c r="O64" i="1"/>
  <c r="J53" i="1"/>
  <c r="P53" i="1"/>
  <c r="AC145" i="1"/>
  <c r="M120" i="1"/>
  <c r="J120" i="1"/>
  <c r="N120" i="1"/>
  <c r="H120" i="1"/>
  <c r="O120" i="1"/>
  <c r="P120" i="1"/>
  <c r="J49" i="1"/>
  <c r="P49" i="1"/>
  <c r="AA57" i="1"/>
  <c r="AB57" i="1"/>
  <c r="R17" i="1"/>
  <c r="S17" i="1"/>
  <c r="T17" i="1"/>
  <c r="Z125" i="1"/>
  <c r="AC125" i="1"/>
  <c r="M126" i="1"/>
  <c r="J126" i="1"/>
  <c r="N126" i="1"/>
  <c r="H126" i="1"/>
  <c r="O126" i="1"/>
  <c r="P126" i="1"/>
  <c r="M138" i="1"/>
  <c r="J138" i="1"/>
  <c r="H138" i="1"/>
  <c r="O138" i="1"/>
  <c r="P138" i="1"/>
  <c r="N138" i="1"/>
  <c r="J48" i="1"/>
  <c r="P48" i="1"/>
  <c r="J52" i="1"/>
  <c r="P52" i="1"/>
  <c r="AA58" i="1"/>
  <c r="AB58" i="1"/>
  <c r="AA120" i="1"/>
  <c r="Y120" i="1"/>
  <c r="AC120" i="1"/>
  <c r="Z120" i="1"/>
  <c r="AB120" i="1"/>
  <c r="AD120" i="1"/>
  <c r="J128" i="1"/>
  <c r="P128" i="1"/>
  <c r="H128" i="1"/>
  <c r="N128" i="1"/>
  <c r="M128" i="1"/>
  <c r="O128" i="1"/>
  <c r="H144" i="1"/>
  <c r="J144" i="1"/>
  <c r="P144" i="1"/>
  <c r="M144" i="1"/>
  <c r="N144" i="1"/>
  <c r="O144" i="1"/>
  <c r="Y119" i="1"/>
  <c r="AC119" i="1"/>
  <c r="AA119" i="1"/>
  <c r="Z119" i="1"/>
  <c r="AB119" i="1"/>
  <c r="AD119" i="1"/>
  <c r="Y126" i="1"/>
  <c r="AC126" i="1"/>
  <c r="AA126" i="1"/>
  <c r="AD126" i="1"/>
  <c r="Z126" i="1"/>
  <c r="AB126" i="1"/>
  <c r="AB143" i="1"/>
  <c r="Y143" i="1"/>
  <c r="AC143" i="1"/>
  <c r="Z143" i="1"/>
  <c r="AD143" i="1"/>
  <c r="AA143" i="1"/>
  <c r="Y121" i="1"/>
  <c r="AC121" i="1"/>
  <c r="AA121" i="1"/>
  <c r="AD121" i="1"/>
  <c r="Z121" i="1"/>
  <c r="AB121" i="1"/>
  <c r="AA122" i="1"/>
  <c r="Y122" i="1"/>
  <c r="AC122" i="1"/>
  <c r="AD122" i="1"/>
  <c r="Z122" i="1"/>
  <c r="AB122" i="1"/>
  <c r="AA124" i="1"/>
  <c r="Y124" i="1"/>
  <c r="AC124" i="1"/>
  <c r="Z124" i="1"/>
  <c r="AB124" i="1"/>
  <c r="AD124" i="1"/>
  <c r="H131" i="1"/>
  <c r="N131" i="1"/>
  <c r="J131" i="1"/>
  <c r="P131" i="1"/>
  <c r="M131" i="1"/>
  <c r="O131" i="1"/>
  <c r="Y123" i="1"/>
  <c r="AC123" i="1"/>
  <c r="AA123" i="1"/>
  <c r="Z123" i="1"/>
  <c r="AB123" i="1"/>
  <c r="AD123" i="1"/>
  <c r="J132" i="1"/>
  <c r="P132" i="1"/>
  <c r="H132" i="1"/>
  <c r="N132" i="1"/>
  <c r="M132" i="1"/>
  <c r="O132" i="1"/>
  <c r="H127" i="1"/>
  <c r="N127" i="1"/>
  <c r="J127" i="1"/>
  <c r="P127" i="1"/>
  <c r="M127" i="1"/>
  <c r="O127" i="1"/>
  <c r="Y43" i="1"/>
  <c r="AC43" i="1"/>
  <c r="AA43" i="1"/>
  <c r="Z43" i="1"/>
  <c r="AB43" i="1"/>
  <c r="AD43" i="1"/>
  <c r="Y44" i="1"/>
  <c r="AC44" i="1"/>
  <c r="AB44" i="1"/>
  <c r="AD44" i="1"/>
  <c r="AA44" i="1"/>
  <c r="Z44" i="1"/>
  <c r="AB71" i="1"/>
  <c r="Z71" i="1"/>
  <c r="AD71" i="1"/>
  <c r="AA71" i="1"/>
  <c r="Y71" i="1"/>
  <c r="AC71" i="1"/>
  <c r="O82" i="1"/>
  <c r="M82" i="1"/>
  <c r="N82" i="1"/>
  <c r="P82" i="1"/>
  <c r="H82" i="1"/>
  <c r="J82" i="1"/>
  <c r="O84" i="1"/>
  <c r="M84" i="1"/>
  <c r="H84" i="1"/>
  <c r="J84" i="1"/>
  <c r="N84" i="1"/>
  <c r="P84" i="1"/>
  <c r="J107" i="1"/>
  <c r="H107" i="1"/>
  <c r="N107" i="1"/>
  <c r="O107" i="1"/>
  <c r="P107" i="1"/>
  <c r="M107" i="1"/>
  <c r="Y45" i="1"/>
  <c r="AC45" i="1"/>
  <c r="AB45" i="1"/>
  <c r="AD45" i="1"/>
  <c r="Z45" i="1"/>
  <c r="AA45" i="1"/>
  <c r="Y70" i="1"/>
  <c r="AC70" i="1"/>
  <c r="AD70" i="1"/>
  <c r="AA70" i="1"/>
  <c r="AB70" i="1"/>
  <c r="Z70" i="1"/>
  <c r="J74" i="1"/>
  <c r="P74" i="1"/>
  <c r="O74" i="1"/>
  <c r="N74" i="1"/>
  <c r="H74" i="1"/>
  <c r="M74" i="1"/>
  <c r="P111" i="1"/>
  <c r="M111" i="1"/>
  <c r="H111" i="1"/>
  <c r="N111" i="1"/>
  <c r="O111" i="1"/>
  <c r="J111" i="1"/>
  <c r="Y41" i="1"/>
  <c r="AC41" i="1"/>
  <c r="AA41" i="1"/>
  <c r="Z41" i="1"/>
  <c r="AB41" i="1"/>
  <c r="AD41" i="1"/>
  <c r="Y46" i="1"/>
  <c r="AC46" i="1"/>
  <c r="AB46" i="1"/>
  <c r="AD46" i="1"/>
  <c r="Z46" i="1"/>
  <c r="AA46" i="1"/>
  <c r="J75" i="1"/>
  <c r="P75" i="1"/>
  <c r="O75" i="1"/>
  <c r="M75" i="1"/>
  <c r="N75" i="1"/>
  <c r="H75" i="1"/>
  <c r="J73" i="1"/>
  <c r="P73" i="1"/>
  <c r="H73" i="1"/>
  <c r="O73" i="1"/>
  <c r="M73" i="1"/>
  <c r="N73" i="1"/>
  <c r="O81" i="1"/>
  <c r="M81" i="1"/>
  <c r="P81" i="1"/>
  <c r="H81" i="1"/>
  <c r="J81" i="1"/>
  <c r="N81" i="1"/>
  <c r="J100" i="1"/>
  <c r="M100" i="1"/>
  <c r="H100" i="1"/>
  <c r="N100" i="1"/>
  <c r="O100" i="1"/>
  <c r="P100" i="1"/>
  <c r="P109" i="1"/>
  <c r="M109" i="1"/>
  <c r="H109" i="1"/>
  <c r="N109" i="1"/>
  <c r="O109" i="1"/>
  <c r="J109" i="1"/>
  <c r="J72" i="1"/>
  <c r="P72" i="1"/>
  <c r="H72" i="1"/>
  <c r="N72" i="1"/>
  <c r="O72" i="1"/>
  <c r="M72" i="1"/>
  <c r="J76" i="1"/>
  <c r="P76" i="1"/>
  <c r="O76" i="1"/>
  <c r="H76" i="1"/>
  <c r="N76" i="1"/>
  <c r="M76" i="1"/>
  <c r="O83" i="1"/>
  <c r="M83" i="1"/>
  <c r="J83" i="1"/>
  <c r="N83" i="1"/>
  <c r="P83" i="1"/>
  <c r="H83" i="1"/>
  <c r="J110" i="1"/>
  <c r="H110" i="1"/>
  <c r="N110" i="1"/>
  <c r="O110" i="1"/>
  <c r="P110" i="1"/>
  <c r="M110" i="1"/>
  <c r="X11" i="1" l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Z27" i="1" l="1"/>
  <c r="AA27" i="1" s="1"/>
  <c r="AB27" i="1" s="1"/>
  <c r="AC27" i="1" s="1"/>
  <c r="AD27" i="1" s="1"/>
  <c r="J35" i="1" l="1"/>
  <c r="M35" i="1"/>
  <c r="N35" i="1"/>
  <c r="O35" i="1"/>
  <c r="P35" i="1"/>
  <c r="J19" i="1"/>
  <c r="N19" i="1"/>
  <c r="O19" i="1"/>
  <c r="P19" i="1"/>
  <c r="H35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7" i="1"/>
  <c r="I11" i="1"/>
  <c r="O27" i="1" l="1"/>
  <c r="L27" i="1"/>
  <c r="K27" i="1"/>
  <c r="M27" i="1"/>
  <c r="O17" i="1"/>
  <c r="M17" i="1"/>
  <c r="L17" i="1"/>
  <c r="K17" i="1"/>
  <c r="M25" i="1"/>
  <c r="L25" i="1"/>
  <c r="K25" i="1"/>
  <c r="O16" i="1"/>
  <c r="L16" i="1"/>
  <c r="M16" i="1"/>
  <c r="K16" i="1"/>
  <c r="N24" i="1"/>
  <c r="L24" i="1"/>
  <c r="M24" i="1"/>
  <c r="K24" i="1"/>
  <c r="O15" i="1"/>
  <c r="K15" i="1"/>
  <c r="M15" i="1"/>
  <c r="L15" i="1"/>
  <c r="J22" i="1"/>
  <c r="M22" i="1"/>
  <c r="K22" i="1"/>
  <c r="L22" i="1"/>
  <c r="J13" i="1"/>
  <c r="M13" i="1"/>
  <c r="K13" i="1"/>
  <c r="L13" i="1"/>
  <c r="M21" i="1"/>
  <c r="K21" i="1"/>
  <c r="L21" i="1"/>
  <c r="J12" i="1"/>
  <c r="L12" i="1"/>
  <c r="M12" i="1"/>
  <c r="K12" i="1"/>
  <c r="N20" i="1"/>
  <c r="L20" i="1"/>
  <c r="K20" i="1"/>
  <c r="M20" i="1"/>
  <c r="N11" i="1"/>
  <c r="K11" i="1"/>
  <c r="L11" i="1"/>
  <c r="M11" i="1"/>
  <c r="O23" i="1"/>
  <c r="K23" i="1"/>
  <c r="M23" i="1"/>
  <c r="L23" i="1"/>
  <c r="O18" i="1"/>
  <c r="L18" i="1"/>
  <c r="K18" i="1"/>
  <c r="M18" i="1"/>
  <c r="J14" i="1"/>
  <c r="M14" i="1"/>
  <c r="K14" i="1"/>
  <c r="L14" i="1"/>
  <c r="O14" i="1"/>
  <c r="N27" i="1"/>
  <c r="P27" i="1"/>
  <c r="J27" i="1"/>
  <c r="P25" i="1"/>
  <c r="J25" i="1"/>
  <c r="N23" i="1"/>
  <c r="O22" i="1"/>
  <c r="P21" i="1"/>
  <c r="J21" i="1"/>
  <c r="O25" i="1"/>
  <c r="P24" i="1"/>
  <c r="J24" i="1"/>
  <c r="N22" i="1"/>
  <c r="O21" i="1"/>
  <c r="P20" i="1"/>
  <c r="J20" i="1"/>
  <c r="N25" i="1"/>
  <c r="O24" i="1"/>
  <c r="P23" i="1"/>
  <c r="J23" i="1"/>
  <c r="N21" i="1"/>
  <c r="O20" i="1"/>
  <c r="P22" i="1"/>
  <c r="N18" i="1"/>
  <c r="P18" i="1"/>
  <c r="J18" i="1"/>
  <c r="N17" i="1"/>
  <c r="P17" i="1"/>
  <c r="J17" i="1"/>
  <c r="N16" i="1"/>
  <c r="P16" i="1"/>
  <c r="J16" i="1"/>
  <c r="N15" i="1"/>
  <c r="P15" i="1"/>
  <c r="J15" i="1"/>
  <c r="N14" i="1"/>
  <c r="P14" i="1"/>
  <c r="O13" i="1"/>
  <c r="N13" i="1"/>
  <c r="P13" i="1"/>
  <c r="O12" i="1"/>
  <c r="N12" i="1"/>
  <c r="P12" i="1"/>
  <c r="J11" i="1"/>
  <c r="P11" i="1"/>
  <c r="O11" i="1"/>
  <c r="AH35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7" i="1"/>
  <c r="AH11" i="1"/>
  <c r="AG18" i="1" l="1"/>
  <c r="AI18" i="1"/>
  <c r="AI25" i="1"/>
  <c r="AG25" i="1"/>
  <c r="AG17" i="1"/>
  <c r="AI17" i="1"/>
  <c r="AG24" i="1"/>
  <c r="AI24" i="1"/>
  <c r="AG16" i="1"/>
  <c r="AI16" i="1"/>
  <c r="AI27" i="1"/>
  <c r="AG27" i="1"/>
  <c r="AI21" i="1"/>
  <c r="AG21" i="1"/>
  <c r="AG22" i="1"/>
  <c r="AI22" i="1"/>
  <c r="AG20" i="1"/>
  <c r="AI20" i="1"/>
  <c r="AG23" i="1"/>
  <c r="AI23" i="1"/>
  <c r="AG19" i="1"/>
  <c r="AI19" i="1"/>
  <c r="AG35" i="1"/>
  <c r="AI35" i="1"/>
  <c r="AG12" i="1"/>
  <c r="AI12" i="1"/>
  <c r="AG13" i="1"/>
  <c r="AI13" i="1"/>
  <c r="AG14" i="1"/>
  <c r="AI14" i="1"/>
  <c r="AG15" i="1"/>
  <c r="AI15" i="1"/>
  <c r="AI11" i="1"/>
  <c r="AG11" i="1"/>
  <c r="D106" i="1"/>
  <c r="D109" i="1"/>
  <c r="D100" i="1"/>
  <c r="D92" i="1"/>
  <c r="D84" i="1"/>
  <c r="D76" i="1"/>
  <c r="D68" i="1"/>
  <c r="D60" i="1"/>
  <c r="D52" i="1"/>
  <c r="D44" i="1"/>
  <c r="D36" i="1"/>
  <c r="D25" i="1"/>
  <c r="D24" i="1"/>
  <c r="D20" i="1"/>
  <c r="D16" i="1"/>
  <c r="D15" i="1"/>
  <c r="D11" i="1"/>
  <c r="D12" i="1"/>
  <c r="AD12" i="1"/>
  <c r="AB13" i="1"/>
  <c r="Z14" i="1"/>
  <c r="AA15" i="1"/>
  <c r="AC16" i="1"/>
  <c r="AD17" i="1"/>
  <c r="AD18" i="1"/>
  <c r="AC20" i="1"/>
  <c r="Z21" i="1"/>
  <c r="AB22" i="1"/>
  <c r="AB23" i="1"/>
  <c r="AC24" i="1"/>
  <c r="AA25" i="1"/>
  <c r="Z11" i="1"/>
  <c r="D32" i="1"/>
  <c r="D33" i="1"/>
  <c r="D34" i="1"/>
  <c r="D35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1" i="1"/>
  <c r="D102" i="1"/>
  <c r="D103" i="1"/>
  <c r="D104" i="1"/>
  <c r="D105" i="1"/>
  <c r="D107" i="1"/>
  <c r="D108" i="1"/>
  <c r="D110" i="1"/>
  <c r="D111" i="1"/>
  <c r="D31" i="1"/>
  <c r="D13" i="1"/>
  <c r="D14" i="1"/>
  <c r="D17" i="1"/>
  <c r="D18" i="1"/>
  <c r="D21" i="1"/>
  <c r="D22" i="1"/>
  <c r="D23" i="1"/>
  <c r="D27" i="1"/>
  <c r="AD11" i="1" l="1"/>
  <c r="AC25" i="1"/>
  <c r="AC21" i="1"/>
  <c r="AB17" i="1"/>
  <c r="AC11" i="1"/>
  <c r="AA11" i="1"/>
  <c r="AC12" i="1"/>
  <c r="AB21" i="1"/>
  <c r="AB11" i="1"/>
  <c r="AC13" i="1"/>
  <c r="AA23" i="1"/>
  <c r="Z13" i="1"/>
  <c r="AC23" i="1"/>
  <c r="AA24" i="1"/>
  <c r="Z22" i="1"/>
  <c r="AB14" i="1"/>
  <c r="AB24" i="1"/>
  <c r="AC22" i="1"/>
  <c r="AC15" i="1"/>
  <c r="AA14" i="1"/>
  <c r="AD14" i="1"/>
  <c r="AD13" i="1"/>
  <c r="AA13" i="1"/>
  <c r="AB25" i="1"/>
  <c r="Z15" i="1"/>
  <c r="AD16" i="1"/>
  <c r="AC14" i="1"/>
  <c r="Z16" i="1"/>
  <c r="AA16" i="1"/>
  <c r="AB16" i="1"/>
  <c r="AB20" i="1"/>
  <c r="AB12" i="1"/>
  <c r="AA17" i="1"/>
  <c r="Z18" i="1"/>
  <c r="AD15" i="1"/>
  <c r="AD21" i="1"/>
  <c r="AB18" i="1"/>
  <c r="AC18" i="1"/>
  <c r="AB15" i="1"/>
  <c r="AA18" i="1"/>
  <c r="Z20" i="1"/>
  <c r="Z12" i="1"/>
  <c r="AA12" i="1"/>
  <c r="AD20" i="1"/>
  <c r="AD22" i="1"/>
  <c r="Z17" i="1"/>
  <c r="A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EF244321-3BB2-4A44-BA90-B7CEEF5417D5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</t>
        </r>
      </text>
    </comment>
  </commentList>
</comments>
</file>

<file path=xl/sharedStrings.xml><?xml version="1.0" encoding="utf-8"?>
<sst xmlns="http://schemas.openxmlformats.org/spreadsheetml/2006/main" count="442" uniqueCount="335">
  <si>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</si>
  <si>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</si>
  <si>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</si>
  <si>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</si>
  <si>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</si>
  <si>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</si>
  <si>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</si>
  <si>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</si>
  <si>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</si>
  <si>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</si>
  <si>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</si>
  <si>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</si>
  <si>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</si>
  <si>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</si>
  <si>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</si>
  <si>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</si>
  <si>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</si>
  <si>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</si>
  <si>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</si>
  <si>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</si>
  <si>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</si>
  <si>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</si>
  <si>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</si>
  <si>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</si>
  <si>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</si>
  <si>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</si>
  <si>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</si>
  <si>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</si>
  <si>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</si>
  <si>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</si>
  <si>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</si>
  <si>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</si>
  <si>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</si>
  <si>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</si>
  <si>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</si>
  <si>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</si>
  <si>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</si>
  <si>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</si>
  <si>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</si>
  <si>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</si>
  <si>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2831</t>
  </si>
  <si>
    <t>0943</t>
  </si>
  <si>
    <t>0968</t>
  </si>
  <si>
    <t>2927</t>
  </si>
  <si>
    <t>0962</t>
  </si>
  <si>
    <t>0930</t>
  </si>
  <si>
    <t>0933</t>
  </si>
  <si>
    <t>0507</t>
  </si>
  <si>
    <t>0051</t>
  </si>
  <si>
    <t>0018</t>
  </si>
  <si>
    <t>0614</t>
  </si>
  <si>
    <t>0593</t>
  </si>
  <si>
    <t>0637</t>
  </si>
  <si>
    <t>0646</t>
  </si>
  <si>
    <t>0667</t>
  </si>
  <si>
    <t>0465</t>
  </si>
  <si>
    <t>0617</t>
  </si>
  <si>
    <t>0673</t>
  </si>
  <si>
    <t>0497</t>
  </si>
  <si>
    <t>0592</t>
  </si>
  <si>
    <t>0679</t>
  </si>
  <si>
    <t>0884</t>
  </si>
  <si>
    <t>0421</t>
  </si>
  <si>
    <t>0911</t>
  </si>
  <si>
    <t>0499</t>
  </si>
  <si>
    <t>0475</t>
  </si>
  <si>
    <t>0537</t>
  </si>
  <si>
    <t>0527</t>
  </si>
  <si>
    <t>0391</t>
  </si>
  <si>
    <t>0661</t>
  </si>
  <si>
    <t>0583</t>
  </si>
  <si>
    <t>0578</t>
  </si>
  <si>
    <t>0747</t>
  </si>
  <si>
    <t>0782</t>
  </si>
  <si>
    <t>0775</t>
  </si>
  <si>
    <t>0615</t>
  </si>
  <si>
    <t>0748</t>
  </si>
  <si>
    <t>0304</t>
  </si>
  <si>
    <t>0825</t>
  </si>
  <si>
    <t>0405</t>
  </si>
  <si>
    <t>0887</t>
  </si>
  <si>
    <t>0680</t>
  </si>
  <si>
    <t>5731</t>
  </si>
  <si>
    <t>0303</t>
  </si>
  <si>
    <t>0675</t>
  </si>
  <si>
    <t>0503</t>
  </si>
  <si>
    <t>0521</t>
  </si>
  <si>
    <t>0429</t>
  </si>
  <si>
    <t>0771</t>
  </si>
  <si>
    <t>0853</t>
  </si>
  <si>
    <t>0645</t>
  </si>
  <si>
    <t>0781</t>
  </si>
  <si>
    <t>0831</t>
  </si>
  <si>
    <t>0376</t>
  </si>
  <si>
    <t>0392</t>
  </si>
  <si>
    <t>0479</t>
  </si>
  <si>
    <t>0903</t>
  </si>
  <si>
    <t>0641</t>
  </si>
  <si>
    <t>0620</t>
  </si>
  <si>
    <t>0600</t>
  </si>
  <si>
    <t>0545</t>
  </si>
  <si>
    <t>0389</t>
  </si>
  <si>
    <t>0829</t>
  </si>
  <si>
    <t>0437</t>
  </si>
  <si>
    <t>0855</t>
  </si>
  <si>
    <t>0473</t>
  </si>
  <si>
    <t>0948</t>
  </si>
  <si>
    <t>0677</t>
  </si>
  <si>
    <t>0767</t>
  </si>
  <si>
    <t>0821</t>
  </si>
  <si>
    <t>5102*</t>
  </si>
  <si>
    <t>Specialist surgeon assistant</t>
  </si>
  <si>
    <t>Assistant</t>
  </si>
  <si>
    <t>Emergency Procedures</t>
  </si>
  <si>
    <t>Physical treatment</t>
  </si>
  <si>
    <t>Stitching of soft-tissue injuries: Deep laceration involving extensive muscle damage</t>
  </si>
  <si>
    <t>Major debridement of wound, sloughectomy or secondary suture</t>
  </si>
  <si>
    <t>Dupuytren's contracture: Fasciectomy</t>
  </si>
  <si>
    <t>Fracture (reduction under general anaesthetic): Humerus</t>
  </si>
  <si>
    <t>Fractures requiring open reduction, internal fixation, external skeletal fixation and/or bone grafting</t>
  </si>
  <si>
    <t>Fracture (reduction under general anaesthetic): Radius and/or Ulna</t>
  </si>
  <si>
    <t xml:space="preserve">Fracture (reduction under general anaesthetic): Open reduction of both radius and ulna </t>
  </si>
  <si>
    <t>Fracture (reduction under general anaesthetic): Open treatment of metacarpal: Simple</t>
  </si>
  <si>
    <t>Fracture (reduction under general anaesthetic): Femur: Neck or Shaft</t>
  </si>
  <si>
    <t>Fracture (reduction under general anaesthetic): Tibia with or without fibula</t>
  </si>
  <si>
    <t>Fracture (reduction under general anaesthetic): Fracture-dislocation of ankle</t>
  </si>
  <si>
    <t>Percutaneous insertion plus subsequent removal of Kirschner wires or Steinmann pins (no after-care)</t>
  </si>
  <si>
    <t>Bonegrafting or internal fixation for malunion or non-union: Femur, Tibia, Humerus, Radius and Ulna</t>
  </si>
  <si>
    <t>Bonegrafting or internal fixation for malunion or non-union: Other bones</t>
  </si>
  <si>
    <t>Resection of bone or tumour with or without grafting (benign)</t>
  </si>
  <si>
    <t>Grafts to cysts: Large bones</t>
  </si>
  <si>
    <t>Grafts to cysts: Cartilage graft</t>
  </si>
  <si>
    <t xml:space="preserve">Removal of autogenous bone for grafting </t>
  </si>
  <si>
    <t>Osteotomy: Femoral: Proximal (modifier 0051 is applicable)</t>
  </si>
  <si>
    <t>Osteotomy: Knee region</t>
  </si>
  <si>
    <t>Exostosis: Excision: Less accessible sites</t>
  </si>
  <si>
    <t>Biopsy: Open (modifier 0005 is not applicable): Less accessible site</t>
  </si>
  <si>
    <t>Operations for dislocations: Recurrent dislocation of shoulder</t>
  </si>
  <si>
    <t>Capsulotomy or arthrotomy or biopsy or drainage of joint: Large joint (including three weeks after-care)</t>
  </si>
  <si>
    <t>Synovectomy: Large joint</t>
  </si>
  <si>
    <t>Tendon synovectomy</t>
  </si>
  <si>
    <t>Arthrodesis: Digital joint</t>
  </si>
  <si>
    <t>Arthroplasty: Debridement large joints</t>
  </si>
  <si>
    <t>Arthroplasty: Excision medial or lateral end of clavicle</t>
  </si>
  <si>
    <t>Shoulder: Acromioplasty</t>
  </si>
  <si>
    <t>Shoulder: Total replacement</t>
  </si>
  <si>
    <t>Hip: Total replacement</t>
  </si>
  <si>
    <t>Hip: Prosthetic replacement of femoral head</t>
  </si>
  <si>
    <t>Knee: Partial replacement</t>
  </si>
  <si>
    <t>Knee: Total replacement</t>
  </si>
  <si>
    <t xml:space="preserve">Aspiration of joint or intra-articular injection (not including after-care) </t>
  </si>
  <si>
    <t>Arthroscopy (excluding after-care) (modifiers 0005 and 0013 are not applicable)</t>
  </si>
  <si>
    <t>Meniscectomy or operation for other internal derangement of knee</t>
  </si>
  <si>
    <t>Joint ligament reconstruction or suture: Ankle: Collateral</t>
  </si>
  <si>
    <t>Joint ligament reconstruction or suture: Knee: Collateral</t>
  </si>
  <si>
    <t>Joint ligament reconstruction or suture: Ligament augmentation procedure of knee</t>
  </si>
  <si>
    <t>Joint ligament reconstruction or suture: Digital joint ligament</t>
  </si>
  <si>
    <t>Muscle and tendon repair: Rotator cuff</t>
  </si>
  <si>
    <t>Muscle and tendon repair: Debridement Rotator cuff</t>
  </si>
  <si>
    <t>Hand: Flexor tendon suture: Primary (per tendon)</t>
  </si>
  <si>
    <t>Extensor tendon suture: Primary (per tendon)</t>
  </si>
  <si>
    <t>Tendon freeing operation, except where specified elsewhere</t>
  </si>
  <si>
    <t>Carpal tunnel syndrome</t>
  </si>
  <si>
    <t>Tennis elbow</t>
  </si>
  <si>
    <t>Hip: Open muscle release</t>
  </si>
  <si>
    <t>Knee: Quadriceps plasty</t>
  </si>
  <si>
    <t>Knee: Open tenotomy</t>
  </si>
  <si>
    <t>Excision: Small bursa or ganglion</t>
  </si>
  <si>
    <t>Excision: Compound palmar ganglion or synovectomy</t>
  </si>
  <si>
    <t>Removal of internal fixatives: Less accessible</t>
  </si>
  <si>
    <t>Limb cast (excluding after-care) (modifier 0005 is not applicable)</t>
  </si>
  <si>
    <t>Hammer toe: One toe</t>
  </si>
  <si>
    <t>Metatarsal osteotomy or Lapidus or similar or Chevron - stand alone procedure</t>
  </si>
  <si>
    <t>Anterior spinal osteotomy with disc removal: One vertebral segment</t>
  </si>
  <si>
    <t>Posterior osteotomy of spine: One vertebral segment</t>
  </si>
  <si>
    <t>Posterior interbody lumbar fusion: One level</t>
  </si>
  <si>
    <t>Posterior segmental instrumentation: 2 to 6 vertebrae</t>
  </si>
  <si>
    <t>Anterior instrumentation: 2 to 3 vertebrae</t>
  </si>
  <si>
    <t>Procedures for pain relief: Peripheral nerve block</t>
  </si>
  <si>
    <t>Neurolysis: Major</t>
  </si>
  <si>
    <t>Rhizotomy: Extradural, but intraspinal</t>
  </si>
  <si>
    <t>Lumbar osteophyte removal</t>
  </si>
  <si>
    <t>Ultrasound of joints (e.g. shoulder, hip, knee), per joint</t>
  </si>
  <si>
    <t>Distal soft tissue procedure for Hallux Valgus</t>
  </si>
  <si>
    <t>Aitkin procedure or similar</t>
  </si>
  <si>
    <t>Tendon transfer foot</t>
  </si>
  <si>
    <t>Laminectomy, facetectomy, decompression for lateral recess stenosis plus spinal stenosis: One level</t>
  </si>
  <si>
    <t>Anterior disc removal and spinal decompression cervical: One level</t>
  </si>
  <si>
    <t>Anterior interbody fusion: Each additional level</t>
  </si>
  <si>
    <t>Laminectomy with decompression of nerve roots and disc removal: One level</t>
  </si>
  <si>
    <t xml:space="preserve">Fractures involving large joints (includes the item for the relative bone) </t>
  </si>
  <si>
    <t>Disclaimer:</t>
  </si>
  <si>
    <t>See the Notes below for All Tariffs</t>
  </si>
  <si>
    <t>Note:</t>
  </si>
  <si>
    <t>`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</si>
  <si>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</si>
  <si>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</si>
  <si>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</si>
  <si>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</si>
  <si>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</si>
  <si>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</si>
  <si>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</si>
  <si>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</si>
  <si>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</si>
  <si>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</si>
  <si>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</si>
  <si>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</si>
  <si>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</si>
  <si>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</si>
  <si>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</si>
  <si>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</si>
  <si>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</si>
  <si>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</si>
  <si>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</si>
  <si>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</si>
  <si>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</si>
  <si>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</si>
  <si>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</si>
  <si>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</si>
  <si>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</si>
  <si>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</si>
  <si>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</si>
  <si>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</si>
  <si>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</si>
  <si>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</si>
  <si>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</si>
  <si>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</si>
  <si>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</si>
  <si>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</si>
  <si>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</si>
  <si>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</si>
  <si>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</si>
  <si>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</si>
  <si>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</si>
  <si>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</si>
  <si>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</si>
  <si>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</si>
  <si>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</si>
  <si>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</si>
  <si>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</si>
  <si>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</si>
  <si>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</si>
  <si>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</si>
  <si>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</si>
  <si>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</si>
  <si>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</si>
  <si>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of foreign body: Muscle or tendon sheath, simple</t>
  </si>
  <si>
    <t>Removal of foreign body: Muscle or tendon sheath, deep/complicated</t>
  </si>
  <si>
    <t>Incision/removal of foreign body: Subcutaneous tissue, simple</t>
  </si>
  <si>
    <t>Incision/removal of foreign body: Subcutaneous tissue, complicated</t>
  </si>
  <si>
    <t>Fracture: Humerus: Open reduction and internal fixation (modifier 0051 not applicable)</t>
  </si>
  <si>
    <t>Fracture: Radius or ulna: Open reduction and internal fixation (modifier 0051 not applicable)</t>
  </si>
  <si>
    <t>Fracture: Carpal bone: Open reduction and internal fixation (modifier 0052 not applicable)</t>
  </si>
  <si>
    <t>Fracture: Metacarpal bone: Open reduction and internal fixation (modifier 0052 not applicable)</t>
  </si>
  <si>
    <t>Fracture: Finger phalanx, distal, simple: Open reduction and internal fixation (modifier 0052 not applicable)</t>
  </si>
  <si>
    <t>Fracture: Finger phalanx, proximal or middle: Open reduction and internal fixation (modifier 0052 not applicable)</t>
  </si>
  <si>
    <t>Fracture: Pelvis: Open reduction and internal fixation (modifier 0051 not applicable)</t>
  </si>
  <si>
    <t>Fracture: Acetabulum: Open reduction and internal fixation (modifier 0051 not applicable)</t>
  </si>
  <si>
    <t>Fracture: Femur neck or shaft: Open reduction and internal fixation (modifier 0051 not applicable)</t>
  </si>
  <si>
    <t>Fracture: Tibia, with or without fibula: Open reduction and internal fixation (modifier 0051 not applicable)</t>
  </si>
  <si>
    <t>Fracture: Fibula shaft: Open reduction and internal fixation (modifier 0051 not applicable)</t>
  </si>
  <si>
    <t>Fracture: Metatarsal bones: Open reduction with internal fixation (modifier 0052 not applicable)</t>
  </si>
  <si>
    <t>Fracture: Toe phalanx, distal: Open reduction with internal fixation (modifier 0052 not applicable)</t>
  </si>
  <si>
    <t>Fracture: Tarsal bones (excluding talus and calcaneus): Open reduction with internal fixation (modifier 0052 not applicable)</t>
  </si>
  <si>
    <t>Fractures involving digital joints: Includes the metaphysis of the relative bone. Open reduction and internal fixation (modifier 0052 not applicable)</t>
  </si>
  <si>
    <t>Removal: Implant, eg., buried wire/pin/rod, superficial</t>
  </si>
  <si>
    <t>Removal: Implant, eg., buried wire/pin/screw/metal band/nail/rod/plate, deep</t>
  </si>
  <si>
    <t>Removal of foreign body: Shoulder, subcutaneous</t>
  </si>
  <si>
    <t>Removal of foreign body: Upper arm or elbow area, subcutaneous</t>
  </si>
  <si>
    <t>Removal of foreign body: Upper arm or elbow area, subfascial or intramuscular</t>
  </si>
  <si>
    <t>Exploration with removal of deep foreign body: Forearm or wrist</t>
  </si>
  <si>
    <t>Removal of foreign body: Pelvis or hip, subcutaneous tissue</t>
  </si>
  <si>
    <t>Removal of foreign body: Pelvis or hip, subfascial or intramuscular</t>
  </si>
  <si>
    <t>Excision of soft tissue tumour: Thigh or knee area, subcutaneous &lt;3 cm</t>
  </si>
  <si>
    <t>Removal of foreign body: Foot, subcutaneous</t>
  </si>
  <si>
    <t>Removal of foreign body: Foot, deep</t>
  </si>
  <si>
    <t>Removal of foreign body: Foot, complicated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</si>
  <si>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</si>
  <si>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</si>
  <si>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</si>
  <si>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</si>
  <si>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</si>
  <si>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</si>
  <si>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</si>
  <si>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</si>
  <si>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</si>
  <si>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</si>
  <si>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</si>
  <si>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</si>
  <si>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</si>
  <si>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</si>
  <si>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</si>
  <si>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</si>
  <si>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</si>
  <si>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</si>
  <si>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</si>
  <si>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</si>
  <si>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</si>
  <si>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</si>
  <si>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</si>
  <si>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</si>
  <si>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</si>
  <si>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</si>
  <si>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</si>
  <si>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</si>
  <si>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</si>
  <si>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</si>
  <si>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</si>
  <si>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</si>
  <si>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</si>
  <si>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</si>
  <si>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</si>
  <si>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</si>
  <si>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</si>
  <si>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</si>
  <si>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</si>
  <si>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</si>
  <si>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</si>
  <si>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</si>
  <si>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</si>
  <si>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</si>
  <si>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5.6 Please note that Discovery ICU coding has separate RCFs  since 2017.</t>
  </si>
  <si>
    <t>8. All Tariffs are inlcusive of VAT (15%)</t>
  </si>
  <si>
    <t>5.2 Bankmed now has one of two DPA's to choose from</t>
  </si>
  <si>
    <t>HEALTHMAN ORTHOPAEDICS COSTING GUIDE 2020</t>
  </si>
  <si>
    <t>0193</t>
  </si>
  <si>
    <t xml:space="preserve"> </t>
  </si>
  <si>
    <t xml:space="preserve">
    Please note that many of the descriptors are shortened versions.  For the full descriptors please refer to the 2020 SAMA eMDCM.</t>
  </si>
  <si>
    <t>4. The HealthMan Rate increased by 6.2%</t>
  </si>
  <si>
    <t>5.1 Please familiarise yourself with the changes in the Bankmed DPA, as Bankmed has one of 2 DPA's to choose from</t>
  </si>
  <si>
    <t xml:space="preserve">5.3 According to the information received, Bankmed's non Network rates had a 0% increase for Paediatricians, General surgeons &amp; Neurosurgeons
</t>
  </si>
  <si>
    <t>5.4 Bankmed also ha an error for Orthopaedic DPA tariffs (equal to 2019), which we have considered.</t>
  </si>
  <si>
    <t>5.5 The Discovery Classic DPA OH consult base rate, above which you can balance bill the patient.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</si>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</sst>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0.000"/>
  </numFmts>
  <fonts count="3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2" fillId="3" borderId="10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164" fontId="3" fillId="3" borderId="12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49" fontId="5" fillId="2" borderId="14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horizontal="left"/>
      <protection hidden="1"/>
    </xf>
    <xf numFmtId="49" fontId="5" fillId="2" borderId="15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13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Protection="1">
      <protection hidden="1"/>
    </xf>
    <xf numFmtId="0" fontId="5" fillId="2" borderId="17" xfId="0" applyFont="1" applyFill="1" applyBorder="1" applyAlignment="1" applyProtection="1">
      <alignment vertical="top" wrapText="1"/>
      <protection hidden="1"/>
    </xf>
    <xf numFmtId="49" fontId="14" fillId="2" borderId="14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15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7" fillId="4" borderId="6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7" xfId="1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3" fillId="0" borderId="21" xfId="1" applyNumberFormat="1" applyFont="1" applyFill="1" applyBorder="1" applyProtection="1">
      <protection hidden="1"/>
    </xf>
    <xf numFmtId="164" fontId="5" fillId="0" borderId="21" xfId="1" applyNumberFormat="1" applyFont="1" applyFill="1" applyBorder="1" applyProtection="1">
      <protection hidden="1"/>
    </xf>
    <xf numFmtId="0" fontId="6" fillId="3" borderId="10" xfId="0" applyFont="1" applyFill="1" applyBorder="1" applyAlignment="1" applyProtection="1">
      <protection hidden="1"/>
    </xf>
    <xf numFmtId="0" fontId="6" fillId="3" borderId="11" xfId="0" applyFont="1" applyFill="1" applyBorder="1" applyAlignment="1" applyProtection="1">
      <protection hidden="1"/>
    </xf>
    <xf numFmtId="0" fontId="6" fillId="3" borderId="12" xfId="0" applyFont="1" applyFill="1" applyBorder="1" applyAlignment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165" fontId="3" fillId="3" borderId="12" xfId="1" applyNumberFormat="1" applyFont="1" applyFill="1" applyBorder="1" applyProtection="1"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49" fontId="5" fillId="2" borderId="23" xfId="0" applyNumberFormat="1" applyFont="1" applyFill="1" applyBorder="1" applyAlignment="1" applyProtection="1">
      <alignment wrapText="1"/>
      <protection hidden="1"/>
    </xf>
    <xf numFmtId="164" fontId="5" fillId="2" borderId="24" xfId="1" applyFont="1" applyFill="1" applyBorder="1" applyProtection="1">
      <protection hidden="1"/>
    </xf>
    <xf numFmtId="165" fontId="23" fillId="0" borderId="24" xfId="1" applyNumberFormat="1" applyFont="1" applyFill="1" applyBorder="1" applyProtection="1">
      <protection hidden="1"/>
    </xf>
    <xf numFmtId="164" fontId="23" fillId="0" borderId="24" xfId="1" applyFont="1" applyFill="1" applyBorder="1" applyProtection="1">
      <protection hidden="1"/>
    </xf>
    <xf numFmtId="164" fontId="22" fillId="2" borderId="24" xfId="1" applyFont="1" applyFill="1" applyBorder="1" applyProtection="1">
      <protection hidden="1"/>
    </xf>
    <xf numFmtId="165" fontId="22" fillId="0" borderId="24" xfId="1" applyNumberFormat="1" applyFont="1" applyFill="1" applyBorder="1" applyProtection="1">
      <protection hidden="1"/>
    </xf>
    <xf numFmtId="164" fontId="22" fillId="6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6" fillId="2" borderId="0" xfId="1" applyFont="1" applyFill="1" applyBorder="1" applyAlignment="1" applyProtection="1">
      <alignment wrapText="1"/>
      <protection hidden="1"/>
    </xf>
    <xf numFmtId="165" fontId="26" fillId="2" borderId="0" xfId="1" applyNumberFormat="1" applyFont="1" applyFill="1" applyBorder="1" applyAlignment="1" applyProtection="1">
      <alignment wrapText="1"/>
      <protection hidden="1"/>
    </xf>
    <xf numFmtId="165" fontId="26" fillId="2" borderId="5" xfId="1" applyNumberFormat="1" applyFont="1" applyFill="1" applyBorder="1" applyAlignment="1" applyProtection="1">
      <alignment wrapText="1"/>
      <protection hidden="1"/>
    </xf>
    <xf numFmtId="0" fontId="26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6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164" fontId="28" fillId="0" borderId="20" xfId="1" applyFont="1" applyFill="1" applyBorder="1" applyProtection="1">
      <protection hidden="1"/>
    </xf>
    <xf numFmtId="164" fontId="28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49" fontId="9" fillId="2" borderId="26" xfId="0" applyNumberFormat="1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left" wrapText="1"/>
      <protection hidden="1"/>
    </xf>
    <xf numFmtId="0" fontId="11" fillId="2" borderId="28" xfId="0" applyFont="1" applyFill="1" applyBorder="1" applyProtection="1">
      <protection hidden="1"/>
    </xf>
    <xf numFmtId="164" fontId="11" fillId="2" borderId="28" xfId="1" applyFont="1" applyFill="1" applyBorder="1" applyProtection="1">
      <protection hidden="1"/>
    </xf>
    <xf numFmtId="165" fontId="5" fillId="2" borderId="28" xfId="1" applyNumberFormat="1" applyFont="1" applyFill="1" applyBorder="1" applyAlignment="1" applyProtection="1">
      <alignment wrapText="1"/>
      <protection hidden="1"/>
    </xf>
    <xf numFmtId="164" fontId="5" fillId="2" borderId="28" xfId="1" applyFont="1" applyFill="1" applyBorder="1" applyAlignment="1" applyProtection="1">
      <alignment wrapText="1"/>
      <protection hidden="1"/>
    </xf>
    <xf numFmtId="165" fontId="5" fillId="6" borderId="28" xfId="1" applyNumberFormat="1" applyFont="1" applyFill="1" applyBorder="1" applyProtection="1">
      <protection hidden="1"/>
    </xf>
    <xf numFmtId="164" fontId="5" fillId="2" borderId="28" xfId="1" applyFont="1" applyFill="1" applyBorder="1" applyProtection="1">
      <protection hidden="1"/>
    </xf>
    <xf numFmtId="0" fontId="3" fillId="6" borderId="28" xfId="0" applyFont="1" applyFill="1" applyBorder="1" applyProtection="1">
      <protection hidden="1"/>
    </xf>
    <xf numFmtId="164" fontId="5" fillId="2" borderId="28" xfId="1" applyNumberFormat="1" applyFont="1" applyFill="1" applyBorder="1" applyProtection="1">
      <protection hidden="1"/>
    </xf>
    <xf numFmtId="165" fontId="5" fillId="2" borderId="28" xfId="1" applyNumberFormat="1" applyFont="1" applyFill="1" applyBorder="1" applyProtection="1">
      <protection hidden="1"/>
    </xf>
    <xf numFmtId="164" fontId="5" fillId="6" borderId="28" xfId="1" applyFont="1" applyFill="1" applyBorder="1" applyProtection="1">
      <protection hidden="1"/>
    </xf>
    <xf numFmtId="164" fontId="9" fillId="2" borderId="28" xfId="1" applyFont="1" applyFill="1" applyBorder="1" applyProtection="1">
      <protection hidden="1"/>
    </xf>
    <xf numFmtId="49" fontId="5" fillId="2" borderId="29" xfId="0" applyNumberFormat="1" applyFont="1" applyFill="1" applyBorder="1" applyAlignment="1" applyProtection="1">
      <alignment horizontal="center"/>
      <protection hidden="1"/>
    </xf>
    <xf numFmtId="0" fontId="8" fillId="2" borderId="30" xfId="0" applyFont="1" applyFill="1" applyBorder="1" applyAlignment="1" applyProtection="1">
      <alignment horizontal="left" wrapText="1"/>
      <protection hidden="1"/>
    </xf>
    <xf numFmtId="0" fontId="3" fillId="2" borderId="1" xfId="0" applyFont="1" applyFill="1" applyBorder="1" applyProtection="1">
      <protection hidden="1"/>
    </xf>
    <xf numFmtId="164" fontId="3" fillId="2" borderId="1" xfId="1" applyFont="1" applyFill="1" applyBorder="1" applyProtection="1">
      <protection hidden="1"/>
    </xf>
    <xf numFmtId="165" fontId="3" fillId="2" borderId="1" xfId="1" applyNumberFormat="1" applyFont="1" applyFill="1" applyBorder="1" applyProtection="1">
      <protection hidden="1"/>
    </xf>
    <xf numFmtId="165" fontId="3" fillId="6" borderId="1" xfId="1" applyNumberFormat="1" applyFont="1" applyFill="1" applyBorder="1" applyProtection="1">
      <protection hidden="1"/>
    </xf>
    <xf numFmtId="164" fontId="5" fillId="2" borderId="1" xfId="1" applyFont="1" applyFill="1" applyBorder="1" applyProtection="1">
      <protection hidden="1"/>
    </xf>
    <xf numFmtId="0" fontId="3" fillId="6" borderId="1" xfId="0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64" fontId="3" fillId="6" borderId="1" xfId="1" applyFont="1" applyFill="1" applyBorder="1" applyProtection="1">
      <protection hidden="1"/>
    </xf>
    <xf numFmtId="0" fontId="29" fillId="11" borderId="1" xfId="0" applyFont="1" applyFill="1" applyBorder="1" applyProtection="1"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1" borderId="1" xfId="0" quotePrefix="1" applyFont="1" applyFill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9" fillId="11" borderId="1" xfId="0" applyFont="1" applyFill="1" applyBorder="1" applyAlignment="1" applyProtection="1">
      <alignment wrapText="1"/>
      <protection hidden="1"/>
    </xf>
    <xf numFmtId="0" fontId="29" fillId="11" borderId="1" xfId="0" applyFont="1" applyFill="1" applyBorder="1" applyAlignment="1" applyProtection="1">
      <alignment horizontal="center" wrapText="1"/>
      <protection hidden="1"/>
    </xf>
    <xf numFmtId="0" fontId="29" fillId="11" borderId="1" xfId="0" quotePrefix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165" fontId="29" fillId="11" borderId="1" xfId="1" applyNumberFormat="1" applyFont="1" applyFill="1" applyBorder="1" applyProtection="1"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9" fillId="12" borderId="1" xfId="1" applyNumberFormat="1" applyFont="1" applyFill="1" applyBorder="1" applyAlignment="1" applyProtection="1">
      <alignment wrapText="1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14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wrapText="1"/>
      <protection hidden="1"/>
    </xf>
    <xf numFmtId="0" fontId="22" fillId="2" borderId="20" xfId="1" applyNumberFormat="1" applyFont="1" applyFill="1" applyBorder="1" applyProtection="1">
      <protection hidden="1"/>
    </xf>
    <xf numFmtId="164" fontId="22" fillId="0" borderId="20" xfId="1" applyFont="1" applyFill="1" applyBorder="1" applyAlignment="1" applyProtection="1">
      <alignment wrapText="1"/>
      <protection hidden="1"/>
    </xf>
    <xf numFmtId="164" fontId="22" fillId="0" borderId="20" xfId="1" applyFont="1" applyFill="1" applyBorder="1" applyProtection="1"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0" fontId="33" fillId="2" borderId="0" xfId="0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15" fillId="2" borderId="6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8" fillId="0" borderId="2" xfId="0" applyFont="1" applyBorder="1" applyProtection="1">
      <protection hidden="1"/>
    </xf>
    <xf numFmtId="0" fontId="32" fillId="2" borderId="0" xfId="0" applyFont="1" applyFill="1" applyAlignment="1" applyProtection="1">
      <alignment wrapText="1"/>
      <protection hidden="1"/>
    </xf>
    <xf numFmtId="0" fontId="34" fillId="2" borderId="0" xfId="0" applyFont="1" applyFill="1" applyAlignment="1" applyProtection="1">
      <alignment wrapText="1"/>
      <protection hidden="1"/>
    </xf>
    <xf numFmtId="164" fontId="34" fillId="2" borderId="0" xfId="1" applyFont="1" applyFill="1" applyBorder="1" applyAlignment="1" applyProtection="1">
      <alignment wrapText="1"/>
      <protection hidden="1"/>
    </xf>
    <xf numFmtId="165" fontId="34" fillId="2" borderId="0" xfId="1" applyNumberFormat="1" applyFont="1" applyFill="1" applyBorder="1" applyAlignment="1" applyProtection="1">
      <alignment wrapText="1"/>
      <protection hidden="1"/>
    </xf>
    <xf numFmtId="165" fontId="34" fillId="2" borderId="5" xfId="1" applyNumberFormat="1" applyFont="1" applyFill="1" applyBorder="1" applyAlignment="1" applyProtection="1">
      <alignment wrapText="1"/>
      <protection hidden="1"/>
    </xf>
    <xf numFmtId="0" fontId="32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2" xfId="0" applyFont="1" applyFill="1" applyBorder="1" applyProtection="1">
      <protection hidden="1"/>
    </xf>
    <xf numFmtId="0" fontId="27" fillId="2" borderId="2" xfId="0" applyFont="1" applyFill="1" applyBorder="1" applyProtection="1">
      <protection hidden="1"/>
    </xf>
    <xf numFmtId="0" fontId="26" fillId="2" borderId="0" xfId="0" applyFont="1" applyFill="1" applyAlignment="1" applyProtection="1">
      <alignment wrapText="1"/>
      <protection hidden="1"/>
    </xf>
    <xf numFmtId="0" fontId="25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90"/>
  <sheetViews>
    <sheetView tabSelected="1" zoomScale="80" zoomScaleNormal="80" workbookViewId="0">
      <pane xSplit="2" ySplit="7" topLeftCell="AL93" activePane="bottomRight" state="frozen"/>
      <selection pane="topRight" activeCell="C1" sqref="C1"/>
      <selection pane="bottomLeft" activeCell="A7" sqref="A7"/>
      <selection pane="bottomRight" activeCell="A147" sqref="A147:AZ175"/>
    </sheetView>
  </sheetViews>
  <sheetFormatPr defaultColWidth="9.140625" defaultRowHeight="12.75" x14ac:dyDescent="0.2"/>
  <cols>
    <col min="1" max="1" width="8.85546875" style="91" bestFit="1" customWidth="1"/>
    <col min="2" max="2" width="65.42578125" style="68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" style="9" customWidth="1"/>
    <col min="13" max="14" width="10.5703125" style="9" bestFit="1" customWidth="1"/>
    <col min="15" max="16" width="11" style="9" customWidth="1"/>
    <col min="17" max="17" width="10" style="10" customWidth="1"/>
    <col min="18" max="18" width="10.7109375" style="9" customWidth="1"/>
    <col min="19" max="20" width="11" style="9" customWidth="1"/>
    <col min="21" max="21" width="10" style="10" customWidth="1"/>
    <col min="22" max="22" width="10.7109375" style="9" customWidth="1"/>
    <col min="23" max="23" width="10" style="10" customWidth="1"/>
    <col min="24" max="24" width="10.42578125" style="9" customWidth="1"/>
    <col min="25" max="26" width="9.42578125" style="4" bestFit="1" customWidth="1"/>
    <col min="27" max="30" width="10.5703125" style="4" bestFit="1" customWidth="1"/>
    <col min="31" max="31" width="10" style="11" customWidth="1"/>
    <col min="32" max="32" width="10.28515625" style="9" customWidth="1"/>
    <col min="33" max="35" width="10.42578125" style="9" customWidth="1"/>
    <col min="36" max="36" width="11.42578125" style="8" customWidth="1"/>
    <col min="37" max="37" width="10.42578125" style="9" customWidth="1"/>
    <col min="38" max="38" width="11.28515625" style="8" customWidth="1"/>
    <col min="39" max="39" width="10.140625" style="9" customWidth="1"/>
    <col min="40" max="40" width="10" style="11" customWidth="1"/>
    <col min="41" max="41" width="10.28515625" style="9" customWidth="1"/>
    <col min="42" max="42" width="10.42578125" style="9" customWidth="1"/>
    <col min="43" max="43" width="10" style="11" customWidth="1"/>
    <col min="44" max="44" width="10.28515625" style="9" customWidth="1"/>
    <col min="45" max="46" width="10.42578125" style="9" customWidth="1"/>
    <col min="47" max="47" width="10" style="8" customWidth="1"/>
    <col min="48" max="48" width="9" style="9" customWidth="1"/>
    <col min="49" max="49" width="10" style="8" customWidth="1"/>
    <col min="50" max="50" width="9.85546875" style="9" customWidth="1"/>
    <col min="51" max="51" width="11" style="8" customWidth="1"/>
    <col min="52" max="52" width="11" style="9" customWidth="1"/>
    <col min="53" max="53" width="1.140625" style="4" customWidth="1"/>
    <col min="54" max="16384" width="9.140625" style="4"/>
  </cols>
  <sheetData>
    <row r="1" spans="1:52" ht="23.25" x14ac:dyDescent="0.35">
      <c r="A1" s="1" t="s">
        <v>324</v>
      </c>
      <c r="B1" s="2"/>
      <c r="C1" s="2"/>
      <c r="D1" s="2"/>
      <c r="E1" s="2"/>
      <c r="F1" s="94"/>
      <c r="G1" s="2"/>
      <c r="H1" s="9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x14ac:dyDescent="0.2">
      <c r="A2" s="5"/>
      <c r="B2" s="6"/>
      <c r="C2" s="7"/>
    </row>
    <row r="3" spans="1:52" ht="15.75" x14ac:dyDescent="0.25">
      <c r="A3" s="111" t="s">
        <v>244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3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3"/>
    </row>
    <row r="4" spans="1:52" ht="15.75" x14ac:dyDescent="0.25">
      <c r="A4" s="116"/>
      <c r="B4" s="117"/>
      <c r="C4" s="156"/>
      <c r="D4" s="248" t="s">
        <v>280</v>
      </c>
      <c r="E4" s="250"/>
      <c r="F4" s="256" t="s">
        <v>281</v>
      </c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48" t="s">
        <v>224</v>
      </c>
      <c r="R4" s="249"/>
      <c r="S4" s="249"/>
      <c r="T4" s="250"/>
      <c r="U4" s="248" t="s">
        <v>225</v>
      </c>
      <c r="V4" s="249"/>
      <c r="W4" s="249"/>
      <c r="X4" s="249"/>
      <c r="Y4" s="249"/>
      <c r="Z4" s="249"/>
      <c r="AA4" s="249"/>
      <c r="AB4" s="249"/>
      <c r="AC4" s="249"/>
      <c r="AD4" s="250"/>
      <c r="AE4" s="248" t="s">
        <v>227</v>
      </c>
      <c r="AF4" s="249"/>
      <c r="AG4" s="249"/>
      <c r="AH4" s="249"/>
      <c r="AI4" s="250"/>
      <c r="AJ4" s="248" t="s">
        <v>235</v>
      </c>
      <c r="AK4" s="249"/>
      <c r="AL4" s="249"/>
      <c r="AM4" s="250"/>
      <c r="AN4" s="248" t="s">
        <v>236</v>
      </c>
      <c r="AO4" s="249"/>
      <c r="AP4" s="250"/>
      <c r="AQ4" s="251" t="s">
        <v>282</v>
      </c>
      <c r="AR4" s="252"/>
      <c r="AS4" s="252"/>
      <c r="AT4" s="252"/>
      <c r="AU4" s="253" t="s">
        <v>283</v>
      </c>
      <c r="AV4" s="254"/>
      <c r="AW4" s="254"/>
      <c r="AX4" s="254"/>
      <c r="AY4" s="254"/>
      <c r="AZ4" s="255"/>
    </row>
    <row r="5" spans="1:52" ht="84" customHeight="1" x14ac:dyDescent="0.2">
      <c r="A5" s="12" t="s">
        <v>0</v>
      </c>
      <c r="B5" s="13" t="s">
        <v>1</v>
      </c>
      <c r="C5" s="114" t="s">
        <v>2</v>
      </c>
      <c r="D5" s="14" t="s">
        <v>284</v>
      </c>
      <c r="E5" s="15" t="s">
        <v>285</v>
      </c>
      <c r="F5" s="14" t="s">
        <v>286</v>
      </c>
      <c r="G5" s="14" t="s">
        <v>287</v>
      </c>
      <c r="H5" s="14" t="s">
        <v>288</v>
      </c>
      <c r="I5" s="14" t="s">
        <v>289</v>
      </c>
      <c r="J5" s="15" t="s">
        <v>291</v>
      </c>
      <c r="K5" s="15" t="s">
        <v>291</v>
      </c>
      <c r="L5" s="15" t="s">
        <v>291</v>
      </c>
      <c r="M5" s="15" t="s">
        <v>291</v>
      </c>
      <c r="N5" s="15" t="s">
        <v>291</v>
      </c>
      <c r="O5" s="15" t="s">
        <v>291</v>
      </c>
      <c r="P5" s="15" t="s">
        <v>291</v>
      </c>
      <c r="Q5" s="14" t="s">
        <v>290</v>
      </c>
      <c r="R5" s="15" t="s">
        <v>285</v>
      </c>
      <c r="S5" s="15" t="s">
        <v>291</v>
      </c>
      <c r="T5" s="15" t="s">
        <v>291</v>
      </c>
      <c r="U5" s="14" t="s">
        <v>286</v>
      </c>
      <c r="V5" s="15" t="s">
        <v>287</v>
      </c>
      <c r="W5" s="14" t="s">
        <v>288</v>
      </c>
      <c r="X5" s="14" t="s">
        <v>289</v>
      </c>
      <c r="Y5" s="157" t="s">
        <v>292</v>
      </c>
      <c r="Z5" s="157" t="s">
        <v>293</v>
      </c>
      <c r="AA5" s="157" t="s">
        <v>294</v>
      </c>
      <c r="AB5" s="157" t="s">
        <v>295</v>
      </c>
      <c r="AC5" s="157" t="s">
        <v>296</v>
      </c>
      <c r="AD5" s="157" t="s">
        <v>297</v>
      </c>
      <c r="AE5" s="14" t="s">
        <v>298</v>
      </c>
      <c r="AF5" s="14" t="s">
        <v>285</v>
      </c>
      <c r="AG5" s="14" t="s">
        <v>291</v>
      </c>
      <c r="AH5" s="14" t="s">
        <v>291</v>
      </c>
      <c r="AI5" s="14" t="s">
        <v>291</v>
      </c>
      <c r="AJ5" s="14" t="s">
        <v>299</v>
      </c>
      <c r="AK5" s="14" t="s">
        <v>300</v>
      </c>
      <c r="AL5" s="14" t="s">
        <v>301</v>
      </c>
      <c r="AM5" s="14" t="s">
        <v>302</v>
      </c>
      <c r="AN5" s="158" t="s">
        <v>303</v>
      </c>
      <c r="AO5" s="15" t="s">
        <v>285</v>
      </c>
      <c r="AP5" s="15" t="s">
        <v>291</v>
      </c>
      <c r="AQ5" s="14" t="s">
        <v>303</v>
      </c>
      <c r="AR5" s="15" t="s">
        <v>285</v>
      </c>
      <c r="AS5" s="14" t="s">
        <v>304</v>
      </c>
      <c r="AT5" s="14" t="s">
        <v>304</v>
      </c>
      <c r="AU5" s="14" t="s">
        <v>305</v>
      </c>
      <c r="AV5" s="14" t="s">
        <v>306</v>
      </c>
      <c r="AW5" s="14" t="s">
        <v>307</v>
      </c>
      <c r="AX5" s="15" t="s">
        <v>308</v>
      </c>
      <c r="AY5" s="14" t="s">
        <v>309</v>
      </c>
      <c r="AZ5" s="15" t="s">
        <v>196</v>
      </c>
    </row>
    <row r="6" spans="1:52" ht="13.5" customHeight="1" x14ac:dyDescent="0.2">
      <c r="A6" s="16"/>
      <c r="B6" s="17"/>
      <c r="C6" s="115"/>
      <c r="D6" s="18"/>
      <c r="E6" s="19"/>
      <c r="F6" s="95"/>
      <c r="G6" s="19"/>
      <c r="H6" s="95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95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59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20"/>
      <c r="AY6" s="19"/>
      <c r="AZ6" s="19"/>
    </row>
    <row r="7" spans="1:52" ht="13.5" customHeight="1" x14ac:dyDescent="0.2">
      <c r="A7" s="16"/>
      <c r="B7" s="17"/>
      <c r="C7" s="160" t="s">
        <v>5</v>
      </c>
      <c r="D7" s="161" t="s">
        <v>6</v>
      </c>
      <c r="E7" s="162" t="s">
        <v>6</v>
      </c>
      <c r="F7" s="161" t="s">
        <v>6</v>
      </c>
      <c r="G7" s="162" t="s">
        <v>6</v>
      </c>
      <c r="H7" s="162" t="s">
        <v>6</v>
      </c>
      <c r="I7" s="162" t="s">
        <v>6</v>
      </c>
      <c r="J7" s="162" t="s">
        <v>6</v>
      </c>
      <c r="K7" s="162" t="s">
        <v>6</v>
      </c>
      <c r="L7" s="162" t="s">
        <v>6</v>
      </c>
      <c r="M7" s="162" t="s">
        <v>6</v>
      </c>
      <c r="N7" s="162" t="s">
        <v>6</v>
      </c>
      <c r="O7" s="162" t="s">
        <v>6</v>
      </c>
      <c r="P7" s="162" t="s">
        <v>6</v>
      </c>
      <c r="Q7" s="162" t="s">
        <v>6</v>
      </c>
      <c r="R7" s="162" t="s">
        <v>6</v>
      </c>
      <c r="S7" s="162" t="s">
        <v>6</v>
      </c>
      <c r="T7" s="162" t="s">
        <v>6</v>
      </c>
      <c r="U7" s="162" t="s">
        <v>6</v>
      </c>
      <c r="V7" s="162" t="s">
        <v>6</v>
      </c>
      <c r="W7" s="162" t="s">
        <v>6</v>
      </c>
      <c r="X7" s="162" t="s">
        <v>6</v>
      </c>
      <c r="Y7" s="162" t="s">
        <v>6</v>
      </c>
      <c r="Z7" s="162" t="s">
        <v>6</v>
      </c>
      <c r="AA7" s="162" t="s">
        <v>6</v>
      </c>
      <c r="AB7" s="162" t="s">
        <v>6</v>
      </c>
      <c r="AC7" s="162" t="s">
        <v>6</v>
      </c>
      <c r="AD7" s="162" t="s">
        <v>6</v>
      </c>
      <c r="AE7" s="162" t="s">
        <v>6</v>
      </c>
      <c r="AF7" s="162" t="s">
        <v>6</v>
      </c>
      <c r="AG7" s="162" t="s">
        <v>6</v>
      </c>
      <c r="AH7" s="162" t="s">
        <v>6</v>
      </c>
      <c r="AI7" s="162" t="s">
        <v>6</v>
      </c>
      <c r="AJ7" s="162" t="s">
        <v>6</v>
      </c>
      <c r="AK7" s="162" t="s">
        <v>6</v>
      </c>
      <c r="AL7" s="162" t="s">
        <v>6</v>
      </c>
      <c r="AM7" s="162" t="s">
        <v>6</v>
      </c>
      <c r="AN7" s="163" t="s">
        <v>6</v>
      </c>
      <c r="AO7" s="162" t="s">
        <v>6</v>
      </c>
      <c r="AP7" s="162" t="s">
        <v>6</v>
      </c>
      <c r="AQ7" s="161" t="s">
        <v>6</v>
      </c>
      <c r="AR7" s="162" t="s">
        <v>6</v>
      </c>
      <c r="AS7" s="162" t="s">
        <v>6</v>
      </c>
      <c r="AT7" s="162" t="s">
        <v>6</v>
      </c>
      <c r="AU7" s="161" t="s">
        <v>6</v>
      </c>
      <c r="AV7" s="162" t="s">
        <v>6</v>
      </c>
      <c r="AW7" s="161" t="s">
        <v>6</v>
      </c>
      <c r="AX7" s="162" t="s">
        <v>6</v>
      </c>
      <c r="AY7" s="162" t="s">
        <v>6</v>
      </c>
      <c r="AZ7" s="162" t="s">
        <v>6</v>
      </c>
    </row>
    <row r="8" spans="1:52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7"/>
      <c r="P8" s="27"/>
      <c r="Q8" s="28"/>
      <c r="R8" s="27"/>
      <c r="S8" s="27"/>
      <c r="T8" s="27"/>
      <c r="U8" s="28"/>
      <c r="V8" s="27"/>
      <c r="W8" s="28"/>
      <c r="X8" s="27"/>
      <c r="Y8" s="29"/>
      <c r="Z8" s="29"/>
      <c r="AA8" s="30"/>
      <c r="AB8" s="30"/>
      <c r="AC8" s="30"/>
      <c r="AD8" s="30"/>
      <c r="AE8" s="28"/>
      <c r="AF8" s="27"/>
      <c r="AG8" s="26"/>
      <c r="AH8" s="26"/>
      <c r="AI8" s="31"/>
      <c r="AJ8" s="26"/>
      <c r="AK8" s="26"/>
      <c r="AL8" s="26"/>
      <c r="AM8" s="26"/>
      <c r="AN8" s="28"/>
      <c r="AO8" s="27"/>
      <c r="AP8" s="26"/>
      <c r="AQ8" s="28"/>
      <c r="AR8" s="27"/>
      <c r="AS8" s="26"/>
      <c r="AT8" s="26"/>
      <c r="AU8" s="26"/>
      <c r="AV8" s="26"/>
      <c r="AW8" s="26"/>
      <c r="AX8" s="26"/>
      <c r="AY8" s="27"/>
      <c r="AZ8" s="118"/>
    </row>
    <row r="9" spans="1:52" x14ac:dyDescent="0.2">
      <c r="A9" s="203"/>
      <c r="B9" s="204"/>
      <c r="C9" s="205"/>
      <c r="D9" s="206"/>
      <c r="E9" s="207"/>
      <c r="F9" s="206"/>
      <c r="G9" s="207"/>
      <c r="H9" s="206"/>
      <c r="I9" s="207"/>
      <c r="J9" s="208"/>
      <c r="K9" s="208"/>
      <c r="L9" s="208"/>
      <c r="M9" s="208"/>
      <c r="N9" s="208"/>
      <c r="O9" s="208"/>
      <c r="P9" s="208"/>
      <c r="Q9" s="209"/>
      <c r="R9" s="207"/>
      <c r="S9" s="208"/>
      <c r="T9" s="208"/>
      <c r="U9" s="209"/>
      <c r="V9" s="207"/>
      <c r="W9" s="207"/>
      <c r="X9" s="207"/>
      <c r="Y9" s="210"/>
      <c r="Z9" s="210"/>
      <c r="AA9" s="210"/>
      <c r="AB9" s="210"/>
      <c r="AC9" s="210"/>
      <c r="AD9" s="210"/>
      <c r="AE9" s="211"/>
      <c r="AF9" s="206"/>
      <c r="AG9" s="212"/>
      <c r="AH9" s="212"/>
      <c r="AI9" s="212"/>
      <c r="AJ9" s="209"/>
      <c r="AK9" s="207"/>
      <c r="AL9" s="209"/>
      <c r="AM9" s="207"/>
      <c r="AN9" s="211"/>
      <c r="AO9" s="206"/>
      <c r="AP9" s="212"/>
      <c r="AQ9" s="211"/>
      <c r="AR9" s="206"/>
      <c r="AS9" s="212"/>
      <c r="AT9" s="212"/>
      <c r="AU9" s="209"/>
      <c r="AV9" s="207"/>
      <c r="AW9" s="209"/>
      <c r="AX9" s="207"/>
      <c r="AY9" s="209"/>
      <c r="AZ9" s="207"/>
    </row>
    <row r="10" spans="1:52" x14ac:dyDescent="0.2">
      <c r="A10" s="190"/>
      <c r="B10" s="191" t="s">
        <v>192</v>
      </c>
      <c r="C10" s="192"/>
      <c r="D10" s="193"/>
      <c r="E10" s="194"/>
      <c r="F10" s="195"/>
      <c r="G10" s="194"/>
      <c r="H10" s="195"/>
      <c r="I10" s="194"/>
      <c r="J10" s="196"/>
      <c r="K10" s="196"/>
      <c r="L10" s="196"/>
      <c r="M10" s="196"/>
      <c r="N10" s="196"/>
      <c r="O10" s="196"/>
      <c r="P10" s="196"/>
      <c r="Q10" s="197"/>
      <c r="R10" s="194"/>
      <c r="S10" s="196"/>
      <c r="T10" s="196"/>
      <c r="U10" s="197"/>
      <c r="V10" s="194"/>
      <c r="W10" s="194"/>
      <c r="X10" s="194"/>
      <c r="Y10" s="198"/>
      <c r="Z10" s="198"/>
      <c r="AA10" s="198"/>
      <c r="AB10" s="198"/>
      <c r="AC10" s="198"/>
      <c r="AD10" s="198"/>
      <c r="AE10" s="199"/>
      <c r="AF10" s="200"/>
      <c r="AG10" s="201"/>
      <c r="AH10" s="201"/>
      <c r="AI10" s="201"/>
      <c r="AJ10" s="195"/>
      <c r="AK10" s="194"/>
      <c r="AL10" s="195"/>
      <c r="AM10" s="194"/>
      <c r="AN10" s="199"/>
      <c r="AO10" s="200"/>
      <c r="AP10" s="201"/>
      <c r="AQ10" s="199"/>
      <c r="AR10" s="200"/>
      <c r="AS10" s="201"/>
      <c r="AT10" s="201"/>
      <c r="AU10" s="195"/>
      <c r="AV10" s="194"/>
      <c r="AW10" s="195"/>
      <c r="AX10" s="194"/>
      <c r="AY10" s="202"/>
      <c r="AZ10" s="200"/>
    </row>
    <row r="11" spans="1:52" x14ac:dyDescent="0.2">
      <c r="A11" s="38" t="s">
        <v>7</v>
      </c>
      <c r="B11" s="39" t="s">
        <v>8</v>
      </c>
      <c r="C11" s="40">
        <v>15</v>
      </c>
      <c r="D11" s="35">
        <f t="shared" ref="D11:D18" si="0">ROUND(E11*C11,1)</f>
        <v>799.9</v>
      </c>
      <c r="E11" s="34">
        <f>RCF!C$43</f>
        <v>53.323999999999998</v>
      </c>
      <c r="F11" s="105">
        <v>346.9</v>
      </c>
      <c r="G11" s="103">
        <f>F11/C11</f>
        <v>23.126666666666665</v>
      </c>
      <c r="H11" s="105">
        <f>ROUNDDOWN(F11*1.039,1)</f>
        <v>360.4</v>
      </c>
      <c r="I11" s="103">
        <f t="shared" ref="I11:I18" si="1">H11/C11</f>
        <v>24.026666666666664</v>
      </c>
      <c r="J11" s="99">
        <f t="shared" ref="J11:P20" si="2">ROUND($C11*$I11*J$6,1)</f>
        <v>396.4</v>
      </c>
      <c r="K11" s="99">
        <f t="shared" si="2"/>
        <v>493.7</v>
      </c>
      <c r="L11" s="99">
        <f t="shared" si="2"/>
        <v>529.79999999999995</v>
      </c>
      <c r="M11" s="99">
        <f t="shared" si="2"/>
        <v>583.79999999999995</v>
      </c>
      <c r="N11" s="99">
        <f t="shared" si="2"/>
        <v>720.8</v>
      </c>
      <c r="O11" s="99">
        <f t="shared" si="2"/>
        <v>774.9</v>
      </c>
      <c r="P11" s="99">
        <f t="shared" si="2"/>
        <v>1081.2</v>
      </c>
      <c r="Q11" s="106">
        <v>352</v>
      </c>
      <c r="R11" s="103">
        <f>Q11/C11</f>
        <v>23.466666666666665</v>
      </c>
      <c r="S11" s="99">
        <f>ROUNDDOWN($Q11*S$6,1)</f>
        <v>457.6</v>
      </c>
      <c r="T11" s="99">
        <f>ROUNDDOWN($Q11*T$6,1)</f>
        <v>528</v>
      </c>
      <c r="U11" s="106">
        <v>233.9</v>
      </c>
      <c r="V11" s="103">
        <f>U11/C11</f>
        <v>15.593333333333334</v>
      </c>
      <c r="W11" s="106">
        <v>249.2</v>
      </c>
      <c r="X11" s="104">
        <f t="shared" ref="X11:X18" si="3">W11/C11</f>
        <v>16.613333333333333</v>
      </c>
      <c r="Y11" s="99">
        <f>ROUNDDOWN($W11*Y$6,1)</f>
        <v>274.10000000000002</v>
      </c>
      <c r="Z11" s="99">
        <f t="shared" ref="Z11:AD18" si="4">ROUND($C11*$X11*Z$6,1)</f>
        <v>341.4</v>
      </c>
      <c r="AA11" s="99">
        <f t="shared" si="4"/>
        <v>403.7</v>
      </c>
      <c r="AB11" s="99">
        <f t="shared" si="4"/>
        <v>366.3</v>
      </c>
      <c r="AC11" s="99">
        <f t="shared" si="4"/>
        <v>540.79999999999995</v>
      </c>
      <c r="AD11" s="99">
        <f t="shared" si="4"/>
        <v>747.6</v>
      </c>
      <c r="AE11" s="106">
        <v>351.6</v>
      </c>
      <c r="AF11" s="104">
        <f>AE11/C11</f>
        <v>23.44</v>
      </c>
      <c r="AG11" s="99">
        <f t="shared" ref="AG11:AI27" si="5">ROUND($AE11*AG$6,1)</f>
        <v>580.1</v>
      </c>
      <c r="AH11" s="99">
        <f t="shared" si="5"/>
        <v>738.4</v>
      </c>
      <c r="AI11" s="99">
        <f t="shared" si="5"/>
        <v>1054.8</v>
      </c>
      <c r="AJ11" s="106">
        <v>350.8</v>
      </c>
      <c r="AK11" s="104">
        <f>AJ11/C11</f>
        <v>23.386666666666667</v>
      </c>
      <c r="AL11" s="106">
        <v>463</v>
      </c>
      <c r="AM11" s="104">
        <f>AL11/C11</f>
        <v>30.866666666666667</v>
      </c>
      <c r="AN11" s="164">
        <f>ROUNDDOWN(C11*AO11,1)</f>
        <v>368.6</v>
      </c>
      <c r="AO11" s="104">
        <f>RCF!I$33</f>
        <v>24.576000000000001</v>
      </c>
      <c r="AP11" s="99">
        <f t="shared" ref="AP11:AP27" si="6">ROUNDDOWN($AN11*AP$6,1)</f>
        <v>552.9</v>
      </c>
      <c r="AQ11" s="106">
        <v>366</v>
      </c>
      <c r="AR11" s="104">
        <f>AQ11/C11</f>
        <v>24.4</v>
      </c>
      <c r="AS11" s="99">
        <f>ROUNDDOWN($AQ11*AS$6,1)</f>
        <v>475.8</v>
      </c>
      <c r="AT11" s="99">
        <f>ROUNDDOWN($AQ11*AT$6,1)</f>
        <v>530.70000000000005</v>
      </c>
      <c r="AU11" s="37">
        <v>361.7</v>
      </c>
      <c r="AV11" s="104">
        <f>AU11/C11</f>
        <v>24.113333333333333</v>
      </c>
      <c r="AW11" s="37">
        <v>370.1</v>
      </c>
      <c r="AX11" s="104">
        <f>AW11/C11</f>
        <v>24.673333333333336</v>
      </c>
      <c r="AY11" s="165">
        <f>ROUNDDOWN(C11*AZ11,1)</f>
        <v>356.5</v>
      </c>
      <c r="AZ11" s="104">
        <f>RCF!I$41</f>
        <v>23.768000000000001</v>
      </c>
    </row>
    <row r="12" spans="1:52" x14ac:dyDescent="0.2">
      <c r="A12" s="38" t="s">
        <v>9</v>
      </c>
      <c r="B12" s="39" t="s">
        <v>10</v>
      </c>
      <c r="C12" s="40">
        <v>15</v>
      </c>
      <c r="D12" s="35">
        <f t="shared" si="0"/>
        <v>799.9</v>
      </c>
      <c r="E12" s="34">
        <f>RCF!C$43</f>
        <v>53.323999999999998</v>
      </c>
      <c r="F12" s="105">
        <v>346.9</v>
      </c>
      <c r="G12" s="103">
        <f t="shared" ref="G12:G27" si="7">F12/C12</f>
        <v>23.126666666666665</v>
      </c>
      <c r="H12" s="105">
        <f t="shared" ref="H12:H27" si="8">ROUNDDOWN(F12*1.039,1)</f>
        <v>360.4</v>
      </c>
      <c r="I12" s="103">
        <f t="shared" si="1"/>
        <v>24.026666666666664</v>
      </c>
      <c r="J12" s="99">
        <f t="shared" si="2"/>
        <v>396.4</v>
      </c>
      <c r="K12" s="99">
        <f t="shared" si="2"/>
        <v>493.7</v>
      </c>
      <c r="L12" s="99">
        <f t="shared" si="2"/>
        <v>529.79999999999995</v>
      </c>
      <c r="M12" s="99">
        <f t="shared" si="2"/>
        <v>583.79999999999995</v>
      </c>
      <c r="N12" s="99">
        <f t="shared" si="2"/>
        <v>720.8</v>
      </c>
      <c r="O12" s="99">
        <f t="shared" si="2"/>
        <v>774.9</v>
      </c>
      <c r="P12" s="99">
        <f t="shared" si="2"/>
        <v>1081.2</v>
      </c>
      <c r="Q12" s="106">
        <v>352</v>
      </c>
      <c r="R12" s="103">
        <f t="shared" ref="R12:R27" si="9">Q12/C12</f>
        <v>23.466666666666665</v>
      </c>
      <c r="S12" s="99">
        <f t="shared" ref="S12:T27" si="10">ROUNDDOWN($Q12*S$6,1)</f>
        <v>457.6</v>
      </c>
      <c r="T12" s="99">
        <f t="shared" si="10"/>
        <v>528</v>
      </c>
      <c r="U12" s="106">
        <v>326.3</v>
      </c>
      <c r="V12" s="103">
        <f t="shared" ref="V12:V27" si="11">U12/C12</f>
        <v>21.753333333333334</v>
      </c>
      <c r="W12" s="106">
        <v>347.5</v>
      </c>
      <c r="X12" s="104">
        <f t="shared" si="3"/>
        <v>23.166666666666668</v>
      </c>
      <c r="Y12" s="99">
        <f t="shared" ref="Y12:Y26" si="12">ROUNDDOWN($W12*Y$6,1)</f>
        <v>382.2</v>
      </c>
      <c r="Z12" s="99">
        <f t="shared" si="4"/>
        <v>476.1</v>
      </c>
      <c r="AA12" s="99">
        <f t="shared" si="4"/>
        <v>563</v>
      </c>
      <c r="AB12" s="99">
        <f t="shared" si="4"/>
        <v>510.8</v>
      </c>
      <c r="AC12" s="99">
        <f t="shared" si="4"/>
        <v>754.1</v>
      </c>
      <c r="AD12" s="99">
        <f t="shared" si="4"/>
        <v>1042.5</v>
      </c>
      <c r="AE12" s="106">
        <v>351.6</v>
      </c>
      <c r="AF12" s="104">
        <f t="shared" ref="AF12:AF27" si="13">AE12/C12</f>
        <v>23.44</v>
      </c>
      <c r="AG12" s="99">
        <f t="shared" si="5"/>
        <v>580.1</v>
      </c>
      <c r="AH12" s="99">
        <f t="shared" si="5"/>
        <v>738.4</v>
      </c>
      <c r="AI12" s="99">
        <f t="shared" si="5"/>
        <v>1054.8</v>
      </c>
      <c r="AJ12" s="106">
        <v>343.5</v>
      </c>
      <c r="AK12" s="104">
        <f t="shared" ref="AK12:AK27" si="14">AJ12/C12</f>
        <v>22.9</v>
      </c>
      <c r="AL12" s="106">
        <v>453.4</v>
      </c>
      <c r="AM12" s="104">
        <f t="shared" ref="AM12:AM27" si="15">AL12/C12</f>
        <v>30.226666666666667</v>
      </c>
      <c r="AN12" s="164">
        <f t="shared" ref="AN12:AN27" si="16">ROUNDDOWN(C12*AO12,1)</f>
        <v>368.6</v>
      </c>
      <c r="AO12" s="104">
        <f>RCF!I$33</f>
        <v>24.576000000000001</v>
      </c>
      <c r="AP12" s="99">
        <f t="shared" si="6"/>
        <v>552.9</v>
      </c>
      <c r="AQ12" s="106">
        <v>366</v>
      </c>
      <c r="AR12" s="104">
        <f t="shared" ref="AR12:AR27" si="17">AQ12/C12</f>
        <v>24.4</v>
      </c>
      <c r="AS12" s="99">
        <f t="shared" ref="AS12:AT27" si="18">ROUNDDOWN($AQ12*AS$6,1)</f>
        <v>475.8</v>
      </c>
      <c r="AT12" s="99">
        <f t="shared" si="18"/>
        <v>530.70000000000005</v>
      </c>
      <c r="AU12" s="37">
        <v>361.7</v>
      </c>
      <c r="AV12" s="104">
        <f t="shared" ref="AV12:AV27" si="19">AU12/C12</f>
        <v>24.113333333333333</v>
      </c>
      <c r="AW12" s="37">
        <v>370.1</v>
      </c>
      <c r="AX12" s="104">
        <f t="shared" ref="AX12:AX27" si="20">AW12/C12</f>
        <v>24.673333333333336</v>
      </c>
      <c r="AY12" s="165">
        <f t="shared" ref="AY12:AY19" si="21">ROUNDDOWN(C12*AZ12,1)</f>
        <v>356.5</v>
      </c>
      <c r="AZ12" s="104">
        <f>RCF!I$41</f>
        <v>23.768000000000001</v>
      </c>
    </row>
    <row r="13" spans="1:52" x14ac:dyDescent="0.2">
      <c r="A13" s="41" t="s">
        <v>11</v>
      </c>
      <c r="B13" s="39" t="s">
        <v>12</v>
      </c>
      <c r="C13" s="40">
        <v>12</v>
      </c>
      <c r="D13" s="35">
        <f t="shared" si="0"/>
        <v>639.9</v>
      </c>
      <c r="E13" s="34">
        <f>RCF!C$43</f>
        <v>53.323999999999998</v>
      </c>
      <c r="F13" s="105">
        <v>277.5</v>
      </c>
      <c r="G13" s="103">
        <f t="shared" si="7"/>
        <v>23.125</v>
      </c>
      <c r="H13" s="105">
        <f t="shared" si="8"/>
        <v>288.3</v>
      </c>
      <c r="I13" s="103">
        <f t="shared" si="1"/>
        <v>24.025000000000002</v>
      </c>
      <c r="J13" s="99">
        <f t="shared" si="2"/>
        <v>317.10000000000002</v>
      </c>
      <c r="K13" s="99">
        <f t="shared" si="2"/>
        <v>395</v>
      </c>
      <c r="L13" s="99">
        <f t="shared" si="2"/>
        <v>423.8</v>
      </c>
      <c r="M13" s="99">
        <f t="shared" si="2"/>
        <v>467</v>
      </c>
      <c r="N13" s="99">
        <f t="shared" si="2"/>
        <v>576.6</v>
      </c>
      <c r="O13" s="99">
        <f t="shared" si="2"/>
        <v>619.79999999999995</v>
      </c>
      <c r="P13" s="99">
        <f t="shared" si="2"/>
        <v>864.9</v>
      </c>
      <c r="Q13" s="106">
        <v>281.60000000000002</v>
      </c>
      <c r="R13" s="103">
        <f t="shared" si="9"/>
        <v>23.466666666666669</v>
      </c>
      <c r="S13" s="99">
        <f t="shared" si="10"/>
        <v>366</v>
      </c>
      <c r="T13" s="99">
        <f t="shared" si="10"/>
        <v>422.4</v>
      </c>
      <c r="U13" s="106">
        <v>261.39999999999998</v>
      </c>
      <c r="V13" s="103">
        <f t="shared" si="11"/>
        <v>21.783333333333331</v>
      </c>
      <c r="W13" s="106">
        <v>278.2</v>
      </c>
      <c r="X13" s="104">
        <f t="shared" si="3"/>
        <v>23.183333333333334</v>
      </c>
      <c r="Y13" s="99">
        <f t="shared" si="12"/>
        <v>306</v>
      </c>
      <c r="Z13" s="99">
        <f t="shared" si="4"/>
        <v>381.1</v>
      </c>
      <c r="AA13" s="99">
        <f t="shared" si="4"/>
        <v>450.7</v>
      </c>
      <c r="AB13" s="99">
        <f t="shared" si="4"/>
        <v>409</v>
      </c>
      <c r="AC13" s="99">
        <f t="shared" si="4"/>
        <v>603.70000000000005</v>
      </c>
      <c r="AD13" s="99">
        <f t="shared" si="4"/>
        <v>834.6</v>
      </c>
      <c r="AE13" s="106">
        <v>281.5</v>
      </c>
      <c r="AF13" s="104">
        <f t="shared" si="13"/>
        <v>23.458333333333332</v>
      </c>
      <c r="AG13" s="99">
        <f t="shared" si="5"/>
        <v>464.5</v>
      </c>
      <c r="AH13" s="99">
        <f t="shared" si="5"/>
        <v>591.20000000000005</v>
      </c>
      <c r="AI13" s="99">
        <f t="shared" si="5"/>
        <v>844.5</v>
      </c>
      <c r="AJ13" s="106">
        <v>273.60000000000002</v>
      </c>
      <c r="AK13" s="104">
        <f t="shared" si="14"/>
        <v>22.8</v>
      </c>
      <c r="AL13" s="106">
        <v>361.2</v>
      </c>
      <c r="AM13" s="104">
        <f t="shared" si="15"/>
        <v>30.099999999999998</v>
      </c>
      <c r="AN13" s="164">
        <f t="shared" si="16"/>
        <v>294.89999999999998</v>
      </c>
      <c r="AO13" s="104">
        <f>RCF!I$33</f>
        <v>24.576000000000001</v>
      </c>
      <c r="AP13" s="99">
        <f t="shared" si="6"/>
        <v>442.3</v>
      </c>
      <c r="AQ13" s="106">
        <v>264.89999999999998</v>
      </c>
      <c r="AR13" s="104">
        <f t="shared" si="17"/>
        <v>22.074999999999999</v>
      </c>
      <c r="AS13" s="99">
        <f t="shared" si="18"/>
        <v>344.3</v>
      </c>
      <c r="AT13" s="99">
        <f t="shared" si="18"/>
        <v>384.1</v>
      </c>
      <c r="AU13" s="106">
        <v>289.5</v>
      </c>
      <c r="AV13" s="104">
        <f t="shared" si="19"/>
        <v>24.125</v>
      </c>
      <c r="AW13" s="37">
        <v>296.10000000000002</v>
      </c>
      <c r="AX13" s="104">
        <f t="shared" si="20"/>
        <v>24.675000000000001</v>
      </c>
      <c r="AY13" s="165">
        <f t="shared" si="21"/>
        <v>285.2</v>
      </c>
      <c r="AZ13" s="104">
        <f>RCF!I$41</f>
        <v>23.768000000000001</v>
      </c>
    </row>
    <row r="14" spans="1:52" x14ac:dyDescent="0.2">
      <c r="A14" s="38" t="s">
        <v>13</v>
      </c>
      <c r="B14" s="39" t="s">
        <v>14</v>
      </c>
      <c r="C14" s="40">
        <v>5</v>
      </c>
      <c r="D14" s="35">
        <f t="shared" si="0"/>
        <v>266.60000000000002</v>
      </c>
      <c r="E14" s="34">
        <f>RCF!C$43</f>
        <v>53.323999999999998</v>
      </c>
      <c r="F14" s="105">
        <v>115.8</v>
      </c>
      <c r="G14" s="103">
        <f t="shared" si="7"/>
        <v>23.16</v>
      </c>
      <c r="H14" s="105">
        <f t="shared" si="8"/>
        <v>120.3</v>
      </c>
      <c r="I14" s="103">
        <f t="shared" si="1"/>
        <v>24.06</v>
      </c>
      <c r="J14" s="99">
        <f t="shared" si="2"/>
        <v>132.30000000000001</v>
      </c>
      <c r="K14" s="99">
        <f t="shared" si="2"/>
        <v>164.8</v>
      </c>
      <c r="L14" s="99">
        <f t="shared" si="2"/>
        <v>176.8</v>
      </c>
      <c r="M14" s="99">
        <f t="shared" si="2"/>
        <v>194.9</v>
      </c>
      <c r="N14" s="99">
        <f t="shared" si="2"/>
        <v>240.6</v>
      </c>
      <c r="O14" s="99">
        <f t="shared" si="2"/>
        <v>258.60000000000002</v>
      </c>
      <c r="P14" s="99">
        <f t="shared" si="2"/>
        <v>360.9</v>
      </c>
      <c r="Q14" s="106">
        <v>117.7</v>
      </c>
      <c r="R14" s="103">
        <f t="shared" si="9"/>
        <v>23.54</v>
      </c>
      <c r="S14" s="99">
        <f t="shared" si="10"/>
        <v>153</v>
      </c>
      <c r="T14" s="99">
        <f t="shared" si="10"/>
        <v>176.5</v>
      </c>
      <c r="U14" s="106">
        <v>108.7</v>
      </c>
      <c r="V14" s="103">
        <f t="shared" si="11"/>
        <v>21.740000000000002</v>
      </c>
      <c r="W14" s="106">
        <v>115.7</v>
      </c>
      <c r="X14" s="104">
        <f t="shared" si="3"/>
        <v>23.14</v>
      </c>
      <c r="Y14" s="99">
        <f t="shared" si="12"/>
        <v>127.2</v>
      </c>
      <c r="Z14" s="99">
        <f t="shared" si="4"/>
        <v>158.5</v>
      </c>
      <c r="AA14" s="99">
        <f t="shared" si="4"/>
        <v>187.4</v>
      </c>
      <c r="AB14" s="99">
        <f t="shared" si="4"/>
        <v>170.1</v>
      </c>
      <c r="AC14" s="99">
        <f t="shared" si="4"/>
        <v>251.1</v>
      </c>
      <c r="AD14" s="99">
        <f t="shared" si="4"/>
        <v>347.1</v>
      </c>
      <c r="AE14" s="106">
        <v>117.6</v>
      </c>
      <c r="AF14" s="104">
        <f t="shared" si="13"/>
        <v>23.52</v>
      </c>
      <c r="AG14" s="99">
        <f t="shared" si="5"/>
        <v>194</v>
      </c>
      <c r="AH14" s="99">
        <f t="shared" si="5"/>
        <v>247</v>
      </c>
      <c r="AI14" s="99">
        <f t="shared" si="5"/>
        <v>352.8</v>
      </c>
      <c r="AJ14" s="106">
        <v>116.9</v>
      </c>
      <c r="AK14" s="104">
        <f t="shared" si="14"/>
        <v>23.380000000000003</v>
      </c>
      <c r="AL14" s="106">
        <v>154.4</v>
      </c>
      <c r="AM14" s="104">
        <f t="shared" si="15"/>
        <v>30.880000000000003</v>
      </c>
      <c r="AN14" s="164">
        <f t="shared" si="16"/>
        <v>122.8</v>
      </c>
      <c r="AO14" s="104">
        <f>RCF!I$33</f>
        <v>24.576000000000001</v>
      </c>
      <c r="AP14" s="99">
        <f t="shared" si="6"/>
        <v>184.2</v>
      </c>
      <c r="AQ14" s="106">
        <v>121.9</v>
      </c>
      <c r="AR14" s="104">
        <f t="shared" si="17"/>
        <v>24.380000000000003</v>
      </c>
      <c r="AS14" s="99">
        <f t="shared" si="18"/>
        <v>158.4</v>
      </c>
      <c r="AT14" s="99">
        <f t="shared" si="18"/>
        <v>176.7</v>
      </c>
      <c r="AU14" s="106">
        <v>120.6</v>
      </c>
      <c r="AV14" s="104">
        <f t="shared" si="19"/>
        <v>24.119999999999997</v>
      </c>
      <c r="AW14" s="37">
        <v>123.4</v>
      </c>
      <c r="AX14" s="104">
        <f t="shared" si="20"/>
        <v>24.68</v>
      </c>
      <c r="AY14" s="165">
        <f t="shared" si="21"/>
        <v>118.8</v>
      </c>
      <c r="AZ14" s="104">
        <f>RCF!I$41</f>
        <v>23.768000000000001</v>
      </c>
    </row>
    <row r="15" spans="1:52" x14ac:dyDescent="0.2">
      <c r="A15" s="38" t="s">
        <v>15</v>
      </c>
      <c r="B15" s="39" t="s">
        <v>16</v>
      </c>
      <c r="C15" s="40">
        <v>9</v>
      </c>
      <c r="D15" s="35">
        <f t="shared" si="0"/>
        <v>479.9</v>
      </c>
      <c r="E15" s="34">
        <f>RCF!C$43</f>
        <v>53.323999999999998</v>
      </c>
      <c r="F15" s="105">
        <v>208.1</v>
      </c>
      <c r="G15" s="103">
        <f t="shared" si="7"/>
        <v>23.12222222222222</v>
      </c>
      <c r="H15" s="105">
        <f t="shared" si="8"/>
        <v>216.2</v>
      </c>
      <c r="I15" s="103">
        <f t="shared" si="1"/>
        <v>24.022222222222222</v>
      </c>
      <c r="J15" s="99">
        <f t="shared" si="2"/>
        <v>237.8</v>
      </c>
      <c r="K15" s="99">
        <f t="shared" si="2"/>
        <v>296.2</v>
      </c>
      <c r="L15" s="99">
        <f t="shared" si="2"/>
        <v>317.8</v>
      </c>
      <c r="M15" s="99">
        <f t="shared" si="2"/>
        <v>350.2</v>
      </c>
      <c r="N15" s="99">
        <f t="shared" si="2"/>
        <v>432.4</v>
      </c>
      <c r="O15" s="99">
        <f t="shared" si="2"/>
        <v>464.8</v>
      </c>
      <c r="P15" s="99">
        <f t="shared" si="2"/>
        <v>648.6</v>
      </c>
      <c r="Q15" s="106">
        <v>211.1</v>
      </c>
      <c r="R15" s="103">
        <f t="shared" si="9"/>
        <v>23.455555555555556</v>
      </c>
      <c r="S15" s="99">
        <f t="shared" si="10"/>
        <v>274.39999999999998</v>
      </c>
      <c r="T15" s="99">
        <f t="shared" si="10"/>
        <v>316.60000000000002</v>
      </c>
      <c r="U15" s="106">
        <v>195.6</v>
      </c>
      <c r="V15" s="103">
        <f t="shared" si="11"/>
        <v>21.733333333333334</v>
      </c>
      <c r="W15" s="106">
        <v>208.2</v>
      </c>
      <c r="X15" s="104">
        <f t="shared" si="3"/>
        <v>23.133333333333333</v>
      </c>
      <c r="Y15" s="99">
        <f t="shared" si="12"/>
        <v>229</v>
      </c>
      <c r="Z15" s="99">
        <f t="shared" si="4"/>
        <v>285.2</v>
      </c>
      <c r="AA15" s="99">
        <f t="shared" si="4"/>
        <v>337.3</v>
      </c>
      <c r="AB15" s="99">
        <f t="shared" si="4"/>
        <v>306.10000000000002</v>
      </c>
      <c r="AC15" s="99">
        <f t="shared" si="4"/>
        <v>451.8</v>
      </c>
      <c r="AD15" s="99">
        <f t="shared" si="4"/>
        <v>624.6</v>
      </c>
      <c r="AE15" s="106">
        <v>210.9</v>
      </c>
      <c r="AF15" s="104">
        <f t="shared" si="13"/>
        <v>23.433333333333334</v>
      </c>
      <c r="AG15" s="99">
        <f t="shared" si="5"/>
        <v>348</v>
      </c>
      <c r="AH15" s="99">
        <f t="shared" si="5"/>
        <v>442.9</v>
      </c>
      <c r="AI15" s="99">
        <f t="shared" si="5"/>
        <v>632.70000000000005</v>
      </c>
      <c r="AJ15" s="106">
        <v>210.5</v>
      </c>
      <c r="AK15" s="104">
        <f t="shared" si="14"/>
        <v>23.388888888888889</v>
      </c>
      <c r="AL15" s="106">
        <v>277.8</v>
      </c>
      <c r="AM15" s="104">
        <f t="shared" si="15"/>
        <v>30.866666666666667</v>
      </c>
      <c r="AN15" s="164">
        <f t="shared" si="16"/>
        <v>221.1</v>
      </c>
      <c r="AO15" s="104">
        <f>RCF!I$33</f>
        <v>24.576000000000001</v>
      </c>
      <c r="AP15" s="99">
        <f t="shared" si="6"/>
        <v>331.6</v>
      </c>
      <c r="AQ15" s="106">
        <v>219.8</v>
      </c>
      <c r="AR15" s="104">
        <f t="shared" si="17"/>
        <v>24.422222222222224</v>
      </c>
      <c r="AS15" s="99">
        <f t="shared" si="18"/>
        <v>285.7</v>
      </c>
      <c r="AT15" s="99">
        <f t="shared" si="18"/>
        <v>318.7</v>
      </c>
      <c r="AU15" s="106">
        <v>217.3</v>
      </c>
      <c r="AV15" s="104">
        <f t="shared" si="19"/>
        <v>24.144444444444446</v>
      </c>
      <c r="AW15" s="37">
        <v>222.1</v>
      </c>
      <c r="AX15" s="104">
        <f t="shared" si="20"/>
        <v>24.677777777777777</v>
      </c>
      <c r="AY15" s="165">
        <f t="shared" si="21"/>
        <v>213.9</v>
      </c>
      <c r="AZ15" s="104">
        <f>RCF!I$41</f>
        <v>23.768000000000001</v>
      </c>
    </row>
    <row r="16" spans="1:52" x14ac:dyDescent="0.2">
      <c r="A16" s="38" t="s">
        <v>17</v>
      </c>
      <c r="B16" s="39" t="s">
        <v>18</v>
      </c>
      <c r="C16" s="40">
        <v>6</v>
      </c>
      <c r="D16" s="35">
        <f t="shared" si="0"/>
        <v>319.89999999999998</v>
      </c>
      <c r="E16" s="34">
        <f>RCF!C$43</f>
        <v>53.323999999999998</v>
      </c>
      <c r="F16" s="105">
        <v>138.69999999999999</v>
      </c>
      <c r="G16" s="103">
        <f t="shared" si="7"/>
        <v>23.116666666666664</v>
      </c>
      <c r="H16" s="105">
        <f t="shared" si="8"/>
        <v>144.1</v>
      </c>
      <c r="I16" s="103">
        <f t="shared" si="1"/>
        <v>24.016666666666666</v>
      </c>
      <c r="J16" s="99">
        <f t="shared" si="2"/>
        <v>158.5</v>
      </c>
      <c r="K16" s="99">
        <f t="shared" si="2"/>
        <v>197.4</v>
      </c>
      <c r="L16" s="99">
        <f t="shared" si="2"/>
        <v>211.8</v>
      </c>
      <c r="M16" s="99">
        <f t="shared" si="2"/>
        <v>233.4</v>
      </c>
      <c r="N16" s="99">
        <f t="shared" si="2"/>
        <v>288.2</v>
      </c>
      <c r="O16" s="99">
        <f t="shared" si="2"/>
        <v>309.8</v>
      </c>
      <c r="P16" s="99">
        <f t="shared" si="2"/>
        <v>432.3</v>
      </c>
      <c r="Q16" s="106">
        <v>141</v>
      </c>
      <c r="R16" s="103">
        <f t="shared" si="9"/>
        <v>23.5</v>
      </c>
      <c r="S16" s="99">
        <f t="shared" si="10"/>
        <v>183.3</v>
      </c>
      <c r="T16" s="99">
        <f t="shared" si="10"/>
        <v>211.5</v>
      </c>
      <c r="U16" s="106">
        <v>130.6</v>
      </c>
      <c r="V16" s="103">
        <f t="shared" si="11"/>
        <v>21.766666666666666</v>
      </c>
      <c r="W16" s="106">
        <v>139.19999999999999</v>
      </c>
      <c r="X16" s="104">
        <f t="shared" si="3"/>
        <v>23.2</v>
      </c>
      <c r="Y16" s="99">
        <f t="shared" si="12"/>
        <v>153.1</v>
      </c>
      <c r="Z16" s="99">
        <f t="shared" si="4"/>
        <v>190.7</v>
      </c>
      <c r="AA16" s="99">
        <f t="shared" si="4"/>
        <v>225.5</v>
      </c>
      <c r="AB16" s="99">
        <f t="shared" si="4"/>
        <v>204.6</v>
      </c>
      <c r="AC16" s="99">
        <f t="shared" si="4"/>
        <v>302.10000000000002</v>
      </c>
      <c r="AD16" s="99">
        <f t="shared" si="4"/>
        <v>417.6</v>
      </c>
      <c r="AE16" s="106">
        <v>140.80000000000001</v>
      </c>
      <c r="AF16" s="104">
        <f t="shared" si="13"/>
        <v>23.466666666666669</v>
      </c>
      <c r="AG16" s="99">
        <f t="shared" si="5"/>
        <v>232.3</v>
      </c>
      <c r="AH16" s="99">
        <f t="shared" si="5"/>
        <v>295.7</v>
      </c>
      <c r="AI16" s="99">
        <f t="shared" si="5"/>
        <v>422.4</v>
      </c>
      <c r="AJ16" s="106">
        <v>140.30000000000001</v>
      </c>
      <c r="AK16" s="104">
        <f t="shared" si="14"/>
        <v>23.383333333333336</v>
      </c>
      <c r="AL16" s="106">
        <v>185.2</v>
      </c>
      <c r="AM16" s="104">
        <f t="shared" si="15"/>
        <v>30.866666666666664</v>
      </c>
      <c r="AN16" s="164">
        <f t="shared" si="16"/>
        <v>147.4</v>
      </c>
      <c r="AO16" s="104">
        <f>RCF!I$33</f>
        <v>24.576000000000001</v>
      </c>
      <c r="AP16" s="99">
        <f t="shared" si="6"/>
        <v>221.1</v>
      </c>
      <c r="AQ16" s="164">
        <v>146.6</v>
      </c>
      <c r="AR16" s="104">
        <f t="shared" si="17"/>
        <v>24.433333333333334</v>
      </c>
      <c r="AS16" s="99">
        <f t="shared" si="18"/>
        <v>190.5</v>
      </c>
      <c r="AT16" s="99">
        <f t="shared" si="18"/>
        <v>212.5</v>
      </c>
      <c r="AU16" s="106">
        <v>144.69999999999999</v>
      </c>
      <c r="AV16" s="104">
        <f t="shared" si="19"/>
        <v>24.116666666666664</v>
      </c>
      <c r="AW16" s="37">
        <v>148.04</v>
      </c>
      <c r="AX16" s="104">
        <f t="shared" si="20"/>
        <v>24.673333333333332</v>
      </c>
      <c r="AY16" s="165">
        <f t="shared" si="21"/>
        <v>142.6</v>
      </c>
      <c r="AZ16" s="104">
        <f>RCF!I$41</f>
        <v>23.768000000000001</v>
      </c>
    </row>
    <row r="17" spans="1:52" x14ac:dyDescent="0.2">
      <c r="A17" s="38" t="s">
        <v>19</v>
      </c>
      <c r="B17" s="39" t="s">
        <v>20</v>
      </c>
      <c r="C17" s="40">
        <v>8</v>
      </c>
      <c r="D17" s="35">
        <f t="shared" si="0"/>
        <v>426.6</v>
      </c>
      <c r="E17" s="34">
        <f>RCF!C$43</f>
        <v>53.323999999999998</v>
      </c>
      <c r="F17" s="105">
        <v>184.9</v>
      </c>
      <c r="G17" s="103">
        <f t="shared" si="7"/>
        <v>23.112500000000001</v>
      </c>
      <c r="H17" s="105">
        <f t="shared" si="8"/>
        <v>192.1</v>
      </c>
      <c r="I17" s="103">
        <f t="shared" si="1"/>
        <v>24.012499999999999</v>
      </c>
      <c r="J17" s="99">
        <f t="shared" si="2"/>
        <v>211.3</v>
      </c>
      <c r="K17" s="99">
        <f t="shared" si="2"/>
        <v>263.2</v>
      </c>
      <c r="L17" s="99">
        <f t="shared" si="2"/>
        <v>282.39999999999998</v>
      </c>
      <c r="M17" s="99">
        <f t="shared" si="2"/>
        <v>311.2</v>
      </c>
      <c r="N17" s="99">
        <f t="shared" si="2"/>
        <v>384.2</v>
      </c>
      <c r="O17" s="99">
        <f t="shared" si="2"/>
        <v>413</v>
      </c>
      <c r="P17" s="99">
        <f t="shared" si="2"/>
        <v>576.29999999999995</v>
      </c>
      <c r="Q17" s="106">
        <v>187.7</v>
      </c>
      <c r="R17" s="103">
        <f t="shared" si="9"/>
        <v>23.462499999999999</v>
      </c>
      <c r="S17" s="99">
        <f t="shared" si="10"/>
        <v>244</v>
      </c>
      <c r="T17" s="99">
        <f t="shared" si="10"/>
        <v>281.5</v>
      </c>
      <c r="U17" s="106">
        <v>174.2</v>
      </c>
      <c r="V17" s="103">
        <f t="shared" si="11"/>
        <v>21.774999999999999</v>
      </c>
      <c r="W17" s="106">
        <v>185.5</v>
      </c>
      <c r="X17" s="104">
        <f t="shared" si="3"/>
        <v>23.1875</v>
      </c>
      <c r="Y17" s="99">
        <f t="shared" si="12"/>
        <v>204</v>
      </c>
      <c r="Z17" s="99">
        <f t="shared" si="4"/>
        <v>254.1</v>
      </c>
      <c r="AA17" s="99">
        <f t="shared" si="4"/>
        <v>300.5</v>
      </c>
      <c r="AB17" s="99">
        <f t="shared" si="4"/>
        <v>272.7</v>
      </c>
      <c r="AC17" s="99">
        <f t="shared" si="4"/>
        <v>402.5</v>
      </c>
      <c r="AD17" s="99">
        <f t="shared" si="4"/>
        <v>556.5</v>
      </c>
      <c r="AE17" s="106">
        <v>187.2</v>
      </c>
      <c r="AF17" s="104">
        <f t="shared" si="13"/>
        <v>23.4</v>
      </c>
      <c r="AG17" s="99">
        <f t="shared" si="5"/>
        <v>308.89999999999998</v>
      </c>
      <c r="AH17" s="99">
        <f t="shared" si="5"/>
        <v>393.1</v>
      </c>
      <c r="AI17" s="99">
        <f t="shared" si="5"/>
        <v>561.6</v>
      </c>
      <c r="AJ17" s="106">
        <v>187.3</v>
      </c>
      <c r="AK17" s="104">
        <f t="shared" si="14"/>
        <v>23.412500000000001</v>
      </c>
      <c r="AL17" s="106">
        <v>247.1</v>
      </c>
      <c r="AM17" s="104">
        <f t="shared" si="15"/>
        <v>30.887499999999999</v>
      </c>
      <c r="AN17" s="164">
        <f t="shared" si="16"/>
        <v>196.6</v>
      </c>
      <c r="AO17" s="104">
        <f>RCF!I$33</f>
        <v>24.576000000000001</v>
      </c>
      <c r="AP17" s="99">
        <f t="shared" si="6"/>
        <v>294.89999999999998</v>
      </c>
      <c r="AQ17" s="164">
        <v>195.4</v>
      </c>
      <c r="AR17" s="104">
        <f t="shared" si="17"/>
        <v>24.425000000000001</v>
      </c>
      <c r="AS17" s="99">
        <f t="shared" si="18"/>
        <v>254</v>
      </c>
      <c r="AT17" s="99">
        <f t="shared" si="18"/>
        <v>283.3</v>
      </c>
      <c r="AU17" s="106">
        <v>192.8</v>
      </c>
      <c r="AV17" s="104">
        <f t="shared" si="19"/>
        <v>24.1</v>
      </c>
      <c r="AW17" s="37">
        <v>197.38</v>
      </c>
      <c r="AX17" s="104">
        <f t="shared" si="20"/>
        <v>24.672499999999999</v>
      </c>
      <c r="AY17" s="165">
        <f t="shared" si="21"/>
        <v>190.1</v>
      </c>
      <c r="AZ17" s="104">
        <f>RCF!I$41</f>
        <v>23.768000000000001</v>
      </c>
    </row>
    <row r="18" spans="1:52" x14ac:dyDescent="0.2">
      <c r="A18" s="38" t="s">
        <v>21</v>
      </c>
      <c r="B18" s="39" t="s">
        <v>22</v>
      </c>
      <c r="C18" s="40">
        <v>14</v>
      </c>
      <c r="D18" s="35">
        <f t="shared" si="0"/>
        <v>746.5</v>
      </c>
      <c r="E18" s="34">
        <f>RCF!C$43</f>
        <v>53.323999999999998</v>
      </c>
      <c r="F18" s="105">
        <v>323.8</v>
      </c>
      <c r="G18" s="103">
        <f t="shared" si="7"/>
        <v>23.12857142857143</v>
      </c>
      <c r="H18" s="105">
        <f t="shared" si="8"/>
        <v>336.4</v>
      </c>
      <c r="I18" s="103">
        <f t="shared" si="1"/>
        <v>24.028571428571428</v>
      </c>
      <c r="J18" s="99">
        <f t="shared" si="2"/>
        <v>370</v>
      </c>
      <c r="K18" s="99">
        <f t="shared" si="2"/>
        <v>460.9</v>
      </c>
      <c r="L18" s="99">
        <f t="shared" si="2"/>
        <v>494.5</v>
      </c>
      <c r="M18" s="99">
        <f t="shared" si="2"/>
        <v>545</v>
      </c>
      <c r="N18" s="99">
        <f t="shared" si="2"/>
        <v>672.8</v>
      </c>
      <c r="O18" s="99">
        <f t="shared" si="2"/>
        <v>723.3</v>
      </c>
      <c r="P18" s="99">
        <f t="shared" si="2"/>
        <v>1009.2</v>
      </c>
      <c r="Q18" s="106">
        <v>328.7</v>
      </c>
      <c r="R18" s="103">
        <f t="shared" si="9"/>
        <v>23.478571428571428</v>
      </c>
      <c r="S18" s="99">
        <f t="shared" si="10"/>
        <v>427.3</v>
      </c>
      <c r="T18" s="99">
        <f t="shared" si="10"/>
        <v>493</v>
      </c>
      <c r="U18" s="106">
        <v>305</v>
      </c>
      <c r="V18" s="103">
        <f t="shared" si="11"/>
        <v>21.785714285714285</v>
      </c>
      <c r="W18" s="106">
        <v>324.89999999999998</v>
      </c>
      <c r="X18" s="104">
        <f t="shared" si="3"/>
        <v>23.207142857142856</v>
      </c>
      <c r="Y18" s="99">
        <f t="shared" si="12"/>
        <v>357.3</v>
      </c>
      <c r="Z18" s="99">
        <f t="shared" si="4"/>
        <v>445.1</v>
      </c>
      <c r="AA18" s="99">
        <f t="shared" si="4"/>
        <v>526.29999999999995</v>
      </c>
      <c r="AB18" s="99">
        <f t="shared" si="4"/>
        <v>477.6</v>
      </c>
      <c r="AC18" s="99">
        <f t="shared" si="4"/>
        <v>705</v>
      </c>
      <c r="AD18" s="99">
        <f t="shared" si="4"/>
        <v>974.7</v>
      </c>
      <c r="AE18" s="106">
        <v>328.4</v>
      </c>
      <c r="AF18" s="104">
        <f t="shared" si="13"/>
        <v>23.457142857142856</v>
      </c>
      <c r="AG18" s="99">
        <f t="shared" si="5"/>
        <v>541.9</v>
      </c>
      <c r="AH18" s="99">
        <f t="shared" si="5"/>
        <v>689.6</v>
      </c>
      <c r="AI18" s="99">
        <f t="shared" si="5"/>
        <v>985.2</v>
      </c>
      <c r="AJ18" s="106">
        <v>327.39999999999998</v>
      </c>
      <c r="AK18" s="104">
        <f t="shared" si="14"/>
        <v>23.385714285714283</v>
      </c>
      <c r="AL18" s="106">
        <v>432.2</v>
      </c>
      <c r="AM18" s="104">
        <f t="shared" si="15"/>
        <v>30.87142857142857</v>
      </c>
      <c r="AN18" s="164">
        <f t="shared" si="16"/>
        <v>344</v>
      </c>
      <c r="AO18" s="104">
        <f>RCF!I$33</f>
        <v>24.576000000000001</v>
      </c>
      <c r="AP18" s="99">
        <f t="shared" si="6"/>
        <v>516</v>
      </c>
      <c r="AQ18" s="164">
        <v>341.7</v>
      </c>
      <c r="AR18" s="104">
        <f t="shared" si="17"/>
        <v>24.407142857142855</v>
      </c>
      <c r="AS18" s="99">
        <f t="shared" si="18"/>
        <v>444.2</v>
      </c>
      <c r="AT18" s="99">
        <f t="shared" si="18"/>
        <v>495.4</v>
      </c>
      <c r="AU18" s="106">
        <v>337.5</v>
      </c>
      <c r="AV18" s="104">
        <f t="shared" si="19"/>
        <v>24.107142857142858</v>
      </c>
      <c r="AW18" s="37">
        <v>345.42</v>
      </c>
      <c r="AX18" s="104">
        <f t="shared" si="20"/>
        <v>24.672857142857143</v>
      </c>
      <c r="AY18" s="165">
        <f t="shared" si="21"/>
        <v>332.7</v>
      </c>
      <c r="AZ18" s="104">
        <f>RCF!I$41</f>
        <v>23.768000000000001</v>
      </c>
    </row>
    <row r="19" spans="1:52" x14ac:dyDescent="0.2">
      <c r="A19" s="38" t="s">
        <v>23</v>
      </c>
      <c r="B19" s="39" t="s">
        <v>24</v>
      </c>
      <c r="C19" s="35"/>
      <c r="D19" s="35"/>
      <c r="E19" s="34">
        <f>RCF!C$43</f>
        <v>53.323999999999998</v>
      </c>
      <c r="F19" s="105">
        <v>0</v>
      </c>
      <c r="G19" s="103"/>
      <c r="H19" s="105">
        <f t="shared" si="8"/>
        <v>0</v>
      </c>
      <c r="I19" s="103">
        <v>0</v>
      </c>
      <c r="J19" s="99">
        <f t="shared" si="2"/>
        <v>0</v>
      </c>
      <c r="K19" s="99">
        <f t="shared" si="2"/>
        <v>0</v>
      </c>
      <c r="L19" s="99">
        <f t="shared" si="2"/>
        <v>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99">
        <f t="shared" si="2"/>
        <v>0</v>
      </c>
      <c r="Q19" s="106">
        <v>0</v>
      </c>
      <c r="R19" s="103">
        <v>0</v>
      </c>
      <c r="S19" s="99">
        <f t="shared" si="10"/>
        <v>0</v>
      </c>
      <c r="T19" s="99">
        <f t="shared" si="10"/>
        <v>0</v>
      </c>
      <c r="U19" s="106">
        <v>0</v>
      </c>
      <c r="V19" s="103">
        <v>0</v>
      </c>
      <c r="W19" s="106">
        <v>0</v>
      </c>
      <c r="X19" s="104"/>
      <c r="Y19" s="99">
        <f t="shared" si="12"/>
        <v>0</v>
      </c>
      <c r="Z19" s="99"/>
      <c r="AA19" s="99"/>
      <c r="AB19" s="99"/>
      <c r="AC19" s="99"/>
      <c r="AD19" s="99"/>
      <c r="AE19" s="106">
        <v>0</v>
      </c>
      <c r="AF19" s="104">
        <v>0</v>
      </c>
      <c r="AG19" s="99">
        <f t="shared" si="5"/>
        <v>0</v>
      </c>
      <c r="AH19" s="99">
        <f t="shared" si="5"/>
        <v>0</v>
      </c>
      <c r="AI19" s="99">
        <f t="shared" si="5"/>
        <v>0</v>
      </c>
      <c r="AJ19" s="106" t="s">
        <v>326</v>
      </c>
      <c r="AK19" s="104">
        <v>0</v>
      </c>
      <c r="AL19" s="106">
        <v>0</v>
      </c>
      <c r="AM19" s="104">
        <v>0</v>
      </c>
      <c r="AN19" s="164">
        <f t="shared" si="16"/>
        <v>0</v>
      </c>
      <c r="AO19" s="104">
        <f>RCF!I$33</f>
        <v>24.576000000000001</v>
      </c>
      <c r="AP19" s="99">
        <f t="shared" si="6"/>
        <v>0</v>
      </c>
      <c r="AQ19" s="106">
        <v>437.8</v>
      </c>
      <c r="AR19" s="104">
        <v>0</v>
      </c>
      <c r="AS19" s="99">
        <f t="shared" si="18"/>
        <v>569.1</v>
      </c>
      <c r="AT19" s="99">
        <f t="shared" si="18"/>
        <v>634.79999999999995</v>
      </c>
      <c r="AU19" s="106">
        <v>0</v>
      </c>
      <c r="AV19" s="104">
        <v>0</v>
      </c>
      <c r="AW19" s="37">
        <v>0</v>
      </c>
      <c r="AX19" s="104">
        <v>0</v>
      </c>
      <c r="AY19" s="165">
        <f t="shared" si="21"/>
        <v>0</v>
      </c>
      <c r="AZ19" s="104">
        <f>RCF!I$41</f>
        <v>23.768000000000001</v>
      </c>
    </row>
    <row r="20" spans="1:52" x14ac:dyDescent="0.2">
      <c r="A20" s="38" t="s">
        <v>25</v>
      </c>
      <c r="B20" s="39" t="s">
        <v>26</v>
      </c>
      <c r="C20" s="40">
        <v>15</v>
      </c>
      <c r="D20" s="35">
        <f t="shared" ref="D20:D27" si="22">ROUND(E20*C20,1)</f>
        <v>799.9</v>
      </c>
      <c r="E20" s="34">
        <f>RCF!C$43</f>
        <v>53.323999999999998</v>
      </c>
      <c r="F20" s="105">
        <v>393</v>
      </c>
      <c r="G20" s="103">
        <f t="shared" si="7"/>
        <v>26.2</v>
      </c>
      <c r="H20" s="105">
        <f t="shared" si="8"/>
        <v>408.3</v>
      </c>
      <c r="I20" s="103">
        <f t="shared" ref="I20:I27" si="23">H20/C20</f>
        <v>27.220000000000002</v>
      </c>
      <c r="J20" s="99">
        <f t="shared" si="2"/>
        <v>449.1</v>
      </c>
      <c r="K20" s="99">
        <f t="shared" si="2"/>
        <v>559.4</v>
      </c>
      <c r="L20" s="99">
        <f t="shared" si="2"/>
        <v>600.20000000000005</v>
      </c>
      <c r="M20" s="99">
        <f t="shared" si="2"/>
        <v>661.4</v>
      </c>
      <c r="N20" s="99">
        <f t="shared" si="2"/>
        <v>816.6</v>
      </c>
      <c r="O20" s="99">
        <f t="shared" si="2"/>
        <v>877.8</v>
      </c>
      <c r="P20" s="99">
        <f t="shared" si="2"/>
        <v>1224.9000000000001</v>
      </c>
      <c r="Q20" s="106">
        <v>399.1</v>
      </c>
      <c r="R20" s="103">
        <f t="shared" si="9"/>
        <v>26.606666666666669</v>
      </c>
      <c r="S20" s="99">
        <f t="shared" si="10"/>
        <v>518.79999999999995</v>
      </c>
      <c r="T20" s="99">
        <f t="shared" si="10"/>
        <v>598.6</v>
      </c>
      <c r="U20" s="106">
        <v>370.4</v>
      </c>
      <c r="V20" s="103">
        <f t="shared" si="11"/>
        <v>24.693333333333332</v>
      </c>
      <c r="W20" s="106">
        <v>394.5</v>
      </c>
      <c r="X20" s="104">
        <f t="shared" ref="X20:X27" si="24">W20/C20</f>
        <v>26.3</v>
      </c>
      <c r="Y20" s="99">
        <f t="shared" si="12"/>
        <v>433.9</v>
      </c>
      <c r="Z20" s="99">
        <f>ROUND($C20*$X20*Z$6,1)</f>
        <v>540.5</v>
      </c>
      <c r="AA20" s="99">
        <v>0</v>
      </c>
      <c r="AB20" s="99">
        <f t="shared" ref="AB20:AD22" si="25">ROUND($C20*$X20*AB$6,1)</f>
        <v>579.9</v>
      </c>
      <c r="AC20" s="99">
        <f t="shared" si="25"/>
        <v>856.1</v>
      </c>
      <c r="AD20" s="99">
        <f t="shared" si="25"/>
        <v>1183.5</v>
      </c>
      <c r="AE20" s="106">
        <v>398.7</v>
      </c>
      <c r="AF20" s="104">
        <f t="shared" si="13"/>
        <v>26.58</v>
      </c>
      <c r="AG20" s="99">
        <f t="shared" si="5"/>
        <v>657.9</v>
      </c>
      <c r="AH20" s="99">
        <f t="shared" si="5"/>
        <v>837.3</v>
      </c>
      <c r="AI20" s="99">
        <f t="shared" si="5"/>
        <v>1196.0999999999999</v>
      </c>
      <c r="AJ20" s="106">
        <v>387.6</v>
      </c>
      <c r="AK20" s="104">
        <f t="shared" si="14"/>
        <v>25.84</v>
      </c>
      <c r="AL20" s="106">
        <v>511.7</v>
      </c>
      <c r="AM20" s="104">
        <f t="shared" si="15"/>
        <v>34.11333333333333</v>
      </c>
      <c r="AN20" s="164">
        <f t="shared" si="16"/>
        <v>368.6</v>
      </c>
      <c r="AO20" s="104">
        <f>RCF!I$33</f>
        <v>24.576000000000001</v>
      </c>
      <c r="AP20" s="99">
        <f t="shared" si="6"/>
        <v>552.9</v>
      </c>
      <c r="AQ20" s="106">
        <v>415.2</v>
      </c>
      <c r="AR20" s="104">
        <f t="shared" si="17"/>
        <v>27.68</v>
      </c>
      <c r="AS20" s="99">
        <f t="shared" si="18"/>
        <v>539.70000000000005</v>
      </c>
      <c r="AT20" s="99">
        <f t="shared" si="18"/>
        <v>602</v>
      </c>
      <c r="AU20" s="106">
        <v>409.7</v>
      </c>
      <c r="AV20" s="104">
        <f t="shared" si="19"/>
        <v>27.313333333333333</v>
      </c>
      <c r="AW20" s="37">
        <v>419.4</v>
      </c>
      <c r="AX20" s="104">
        <f t="shared" si="20"/>
        <v>27.959999999999997</v>
      </c>
      <c r="AY20" s="35">
        <v>597.4</v>
      </c>
      <c r="AZ20" s="104">
        <f>AY20/C20</f>
        <v>39.826666666666668</v>
      </c>
    </row>
    <row r="21" spans="1:52" x14ac:dyDescent="0.2">
      <c r="A21" s="38" t="s">
        <v>27</v>
      </c>
      <c r="B21" s="39" t="s">
        <v>26</v>
      </c>
      <c r="C21" s="40">
        <v>30</v>
      </c>
      <c r="D21" s="35">
        <f t="shared" si="22"/>
        <v>1599.7</v>
      </c>
      <c r="E21" s="34">
        <f>RCF!C$43</f>
        <v>53.323999999999998</v>
      </c>
      <c r="F21" s="105">
        <v>393</v>
      </c>
      <c r="G21" s="103">
        <f t="shared" si="7"/>
        <v>13.1</v>
      </c>
      <c r="H21" s="105">
        <f t="shared" si="8"/>
        <v>408.3</v>
      </c>
      <c r="I21" s="103">
        <f t="shared" si="23"/>
        <v>13.610000000000001</v>
      </c>
      <c r="J21" s="99">
        <f t="shared" ref="J21:P27" si="26">ROUND($C21*$I21*J$6,1)</f>
        <v>449.1</v>
      </c>
      <c r="K21" s="99">
        <f t="shared" si="26"/>
        <v>559.4</v>
      </c>
      <c r="L21" s="99">
        <f t="shared" si="26"/>
        <v>600.20000000000005</v>
      </c>
      <c r="M21" s="99">
        <f t="shared" si="26"/>
        <v>661.4</v>
      </c>
      <c r="N21" s="99">
        <f t="shared" si="26"/>
        <v>816.6</v>
      </c>
      <c r="O21" s="99">
        <f t="shared" si="26"/>
        <v>877.8</v>
      </c>
      <c r="P21" s="99">
        <f t="shared" si="26"/>
        <v>1224.9000000000001</v>
      </c>
      <c r="Q21" s="106">
        <v>399.1</v>
      </c>
      <c r="R21" s="103">
        <f t="shared" si="9"/>
        <v>13.303333333333335</v>
      </c>
      <c r="S21" s="99">
        <f t="shared" si="10"/>
        <v>518.79999999999995</v>
      </c>
      <c r="T21" s="99">
        <f t="shared" si="10"/>
        <v>598.6</v>
      </c>
      <c r="U21" s="106">
        <v>370.4</v>
      </c>
      <c r="V21" s="103">
        <f t="shared" si="11"/>
        <v>12.346666666666666</v>
      </c>
      <c r="W21" s="106">
        <v>394.5</v>
      </c>
      <c r="X21" s="104">
        <f t="shared" si="24"/>
        <v>13.15</v>
      </c>
      <c r="Y21" s="99">
        <f t="shared" si="12"/>
        <v>433.9</v>
      </c>
      <c r="Z21" s="99">
        <f>ROUND($C21*$X21*Z$6,1)</f>
        <v>540.5</v>
      </c>
      <c r="AA21" s="99">
        <v>0</v>
      </c>
      <c r="AB21" s="99">
        <f t="shared" si="25"/>
        <v>579.9</v>
      </c>
      <c r="AC21" s="99">
        <f t="shared" si="25"/>
        <v>856.1</v>
      </c>
      <c r="AD21" s="99">
        <f t="shared" si="25"/>
        <v>1183.5</v>
      </c>
      <c r="AE21" s="106">
        <v>398.7</v>
      </c>
      <c r="AF21" s="104">
        <f t="shared" si="13"/>
        <v>13.29</v>
      </c>
      <c r="AG21" s="99">
        <f t="shared" si="5"/>
        <v>657.9</v>
      </c>
      <c r="AH21" s="99">
        <f t="shared" si="5"/>
        <v>837.3</v>
      </c>
      <c r="AI21" s="99">
        <f t="shared" si="5"/>
        <v>1196.0999999999999</v>
      </c>
      <c r="AJ21" s="106">
        <v>387.6</v>
      </c>
      <c r="AK21" s="104">
        <f t="shared" si="14"/>
        <v>12.92</v>
      </c>
      <c r="AL21" s="106">
        <v>511.7</v>
      </c>
      <c r="AM21" s="104">
        <f t="shared" si="15"/>
        <v>17.056666666666665</v>
      </c>
      <c r="AN21" s="164">
        <f t="shared" si="16"/>
        <v>737.2</v>
      </c>
      <c r="AO21" s="104">
        <f>RCF!I$33</f>
        <v>24.576000000000001</v>
      </c>
      <c r="AP21" s="99">
        <f t="shared" si="6"/>
        <v>1105.8</v>
      </c>
      <c r="AQ21" s="106">
        <v>415.2</v>
      </c>
      <c r="AR21" s="104">
        <f t="shared" si="17"/>
        <v>13.84</v>
      </c>
      <c r="AS21" s="99">
        <f t="shared" si="18"/>
        <v>539.70000000000005</v>
      </c>
      <c r="AT21" s="99">
        <f t="shared" si="18"/>
        <v>602</v>
      </c>
      <c r="AU21" s="106">
        <v>409.7</v>
      </c>
      <c r="AV21" s="104">
        <f t="shared" si="19"/>
        <v>13.656666666666666</v>
      </c>
      <c r="AW21" s="37">
        <v>419.4</v>
      </c>
      <c r="AX21" s="104">
        <f t="shared" si="20"/>
        <v>13.979999999999999</v>
      </c>
      <c r="AY21" s="35">
        <v>597.4</v>
      </c>
      <c r="AZ21" s="104">
        <f t="shared" ref="AZ21:AZ25" si="27">AY21/C21</f>
        <v>19.913333333333334</v>
      </c>
    </row>
    <row r="22" spans="1:52" x14ac:dyDescent="0.2">
      <c r="A22" s="38" t="s">
        <v>28</v>
      </c>
      <c r="B22" s="39" t="s">
        <v>26</v>
      </c>
      <c r="C22" s="40">
        <v>45</v>
      </c>
      <c r="D22" s="35">
        <f t="shared" si="22"/>
        <v>2399.6</v>
      </c>
      <c r="E22" s="34">
        <f>RCF!C$43</f>
        <v>53.323999999999998</v>
      </c>
      <c r="F22" s="105">
        <v>393</v>
      </c>
      <c r="G22" s="103">
        <f t="shared" si="7"/>
        <v>8.7333333333333325</v>
      </c>
      <c r="H22" s="105">
        <f t="shared" si="8"/>
        <v>408.3</v>
      </c>
      <c r="I22" s="103">
        <f t="shared" si="23"/>
        <v>9.0733333333333341</v>
      </c>
      <c r="J22" s="99">
        <f t="shared" si="26"/>
        <v>449.1</v>
      </c>
      <c r="K22" s="99">
        <f t="shared" si="26"/>
        <v>559.4</v>
      </c>
      <c r="L22" s="99">
        <f t="shared" si="26"/>
        <v>600.20000000000005</v>
      </c>
      <c r="M22" s="99">
        <f t="shared" si="26"/>
        <v>661.4</v>
      </c>
      <c r="N22" s="99">
        <f t="shared" si="26"/>
        <v>816.6</v>
      </c>
      <c r="O22" s="99">
        <f t="shared" si="26"/>
        <v>877.8</v>
      </c>
      <c r="P22" s="99">
        <f t="shared" si="26"/>
        <v>1224.9000000000001</v>
      </c>
      <c r="Q22" s="106">
        <v>399.1</v>
      </c>
      <c r="R22" s="103">
        <f t="shared" si="9"/>
        <v>8.8688888888888897</v>
      </c>
      <c r="S22" s="99">
        <f t="shared" si="10"/>
        <v>518.79999999999995</v>
      </c>
      <c r="T22" s="99">
        <f t="shared" si="10"/>
        <v>598.6</v>
      </c>
      <c r="U22" s="106">
        <v>370.4</v>
      </c>
      <c r="V22" s="103">
        <f t="shared" si="11"/>
        <v>8.2311111111111099</v>
      </c>
      <c r="W22" s="106">
        <v>394.5</v>
      </c>
      <c r="X22" s="104">
        <f t="shared" si="24"/>
        <v>8.7666666666666675</v>
      </c>
      <c r="Y22" s="99">
        <f t="shared" si="12"/>
        <v>433.9</v>
      </c>
      <c r="Z22" s="99">
        <f>ROUND($C22*$X22*Z$6,1)</f>
        <v>540.5</v>
      </c>
      <c r="AA22" s="99">
        <v>0</v>
      </c>
      <c r="AB22" s="99">
        <f t="shared" si="25"/>
        <v>579.9</v>
      </c>
      <c r="AC22" s="99">
        <f t="shared" si="25"/>
        <v>856.1</v>
      </c>
      <c r="AD22" s="99">
        <f t="shared" si="25"/>
        <v>1183.5</v>
      </c>
      <c r="AE22" s="106">
        <v>398.7</v>
      </c>
      <c r="AF22" s="104">
        <f t="shared" si="13"/>
        <v>8.86</v>
      </c>
      <c r="AG22" s="99">
        <f t="shared" si="5"/>
        <v>657.9</v>
      </c>
      <c r="AH22" s="99">
        <f t="shared" si="5"/>
        <v>837.3</v>
      </c>
      <c r="AI22" s="99">
        <f t="shared" si="5"/>
        <v>1196.0999999999999</v>
      </c>
      <c r="AJ22" s="106">
        <v>387.6</v>
      </c>
      <c r="AK22" s="104">
        <f t="shared" si="14"/>
        <v>8.6133333333333333</v>
      </c>
      <c r="AL22" s="106">
        <v>511.7</v>
      </c>
      <c r="AM22" s="104">
        <f t="shared" si="15"/>
        <v>11.371111111111111</v>
      </c>
      <c r="AN22" s="164">
        <f t="shared" si="16"/>
        <v>1105.9000000000001</v>
      </c>
      <c r="AO22" s="104">
        <f>RCF!I$33</f>
        <v>24.576000000000001</v>
      </c>
      <c r="AP22" s="99">
        <f t="shared" si="6"/>
        <v>1658.8</v>
      </c>
      <c r="AQ22" s="106">
        <v>415.2</v>
      </c>
      <c r="AR22" s="104">
        <f t="shared" si="17"/>
        <v>9.2266666666666666</v>
      </c>
      <c r="AS22" s="99">
        <f t="shared" si="18"/>
        <v>539.70000000000005</v>
      </c>
      <c r="AT22" s="99">
        <f t="shared" si="18"/>
        <v>602</v>
      </c>
      <c r="AU22" s="106">
        <v>409.7</v>
      </c>
      <c r="AV22" s="104">
        <f t="shared" si="19"/>
        <v>9.1044444444444448</v>
      </c>
      <c r="AW22" s="37">
        <v>419.4</v>
      </c>
      <c r="AX22" s="104">
        <f t="shared" si="20"/>
        <v>9.32</v>
      </c>
      <c r="AY22" s="35">
        <v>597.4</v>
      </c>
      <c r="AZ22" s="104">
        <f t="shared" si="27"/>
        <v>13.275555555555554</v>
      </c>
    </row>
    <row r="23" spans="1:52" x14ac:dyDescent="0.2">
      <c r="A23" s="38" t="s">
        <v>29</v>
      </c>
      <c r="B23" s="39" t="s">
        <v>30</v>
      </c>
      <c r="C23" s="40">
        <v>15</v>
      </c>
      <c r="D23" s="35">
        <f t="shared" si="22"/>
        <v>799.9</v>
      </c>
      <c r="E23" s="34">
        <f>RCF!C$43</f>
        <v>53.323999999999998</v>
      </c>
      <c r="F23" s="105">
        <v>393</v>
      </c>
      <c r="G23" s="103">
        <f t="shared" si="7"/>
        <v>26.2</v>
      </c>
      <c r="H23" s="105">
        <f>ROUNDDOWN(F23*1.039,1)</f>
        <v>408.3</v>
      </c>
      <c r="I23" s="103">
        <f t="shared" si="23"/>
        <v>27.220000000000002</v>
      </c>
      <c r="J23" s="99">
        <f t="shared" si="26"/>
        <v>449.1</v>
      </c>
      <c r="K23" s="99">
        <f t="shared" si="26"/>
        <v>559.4</v>
      </c>
      <c r="L23" s="99">
        <f t="shared" si="26"/>
        <v>600.20000000000005</v>
      </c>
      <c r="M23" s="99">
        <f t="shared" si="26"/>
        <v>661.4</v>
      </c>
      <c r="N23" s="99">
        <f t="shared" si="26"/>
        <v>816.6</v>
      </c>
      <c r="O23" s="99">
        <f t="shared" si="26"/>
        <v>877.8</v>
      </c>
      <c r="P23" s="99">
        <f t="shared" si="26"/>
        <v>1224.9000000000001</v>
      </c>
      <c r="Q23" s="106">
        <v>399.1</v>
      </c>
      <c r="R23" s="103">
        <f t="shared" si="9"/>
        <v>26.606666666666669</v>
      </c>
      <c r="S23" s="99">
        <f t="shared" si="10"/>
        <v>518.79999999999995</v>
      </c>
      <c r="T23" s="99">
        <f t="shared" si="10"/>
        <v>598.6</v>
      </c>
      <c r="U23" s="106">
        <v>416.8</v>
      </c>
      <c r="V23" s="103">
        <f t="shared" si="11"/>
        <v>27.786666666666669</v>
      </c>
      <c r="W23" s="106">
        <v>443.9</v>
      </c>
      <c r="X23" s="104">
        <f t="shared" si="24"/>
        <v>29.59333333333333</v>
      </c>
      <c r="Y23" s="99">
        <f t="shared" si="12"/>
        <v>488.2</v>
      </c>
      <c r="Z23" s="99">
        <v>0</v>
      </c>
      <c r="AA23" s="99">
        <f t="shared" ref="AA23:AC26" si="28">ROUND($C23*$X23*AA$6,1)</f>
        <v>719.1</v>
      </c>
      <c r="AB23" s="99">
        <f t="shared" si="28"/>
        <v>652.5</v>
      </c>
      <c r="AC23" s="99">
        <f t="shared" si="28"/>
        <v>963.3</v>
      </c>
      <c r="AD23" s="99">
        <v>0</v>
      </c>
      <c r="AE23" s="106">
        <v>398.7</v>
      </c>
      <c r="AF23" s="104">
        <f t="shared" si="13"/>
        <v>26.58</v>
      </c>
      <c r="AG23" s="99">
        <f t="shared" si="5"/>
        <v>657.9</v>
      </c>
      <c r="AH23" s="99">
        <f t="shared" si="5"/>
        <v>837.3</v>
      </c>
      <c r="AI23" s="99">
        <f t="shared" si="5"/>
        <v>1196.0999999999999</v>
      </c>
      <c r="AJ23" s="106">
        <v>387.6</v>
      </c>
      <c r="AK23" s="104">
        <f t="shared" si="14"/>
        <v>25.84</v>
      </c>
      <c r="AL23" s="106">
        <v>521.4</v>
      </c>
      <c r="AM23" s="104">
        <f t="shared" si="15"/>
        <v>34.76</v>
      </c>
      <c r="AN23" s="164">
        <f t="shared" si="16"/>
        <v>368.6</v>
      </c>
      <c r="AO23" s="104">
        <f>RCF!I$33</f>
        <v>24.576000000000001</v>
      </c>
      <c r="AP23" s="99">
        <f t="shared" si="6"/>
        <v>552.9</v>
      </c>
      <c r="AQ23" s="106">
        <v>415.2</v>
      </c>
      <c r="AR23" s="104">
        <f t="shared" si="17"/>
        <v>27.68</v>
      </c>
      <c r="AS23" s="99">
        <f t="shared" si="18"/>
        <v>539.70000000000005</v>
      </c>
      <c r="AT23" s="99">
        <f t="shared" si="18"/>
        <v>602</v>
      </c>
      <c r="AU23" s="106">
        <v>409.7</v>
      </c>
      <c r="AV23" s="104">
        <f t="shared" si="19"/>
        <v>27.313333333333333</v>
      </c>
      <c r="AW23" s="37">
        <v>419.4</v>
      </c>
      <c r="AX23" s="104">
        <f t="shared" si="20"/>
        <v>27.959999999999997</v>
      </c>
      <c r="AY23" s="35">
        <v>597.4</v>
      </c>
      <c r="AZ23" s="104">
        <f t="shared" si="27"/>
        <v>39.826666666666668</v>
      </c>
    </row>
    <row r="24" spans="1:52" x14ac:dyDescent="0.2">
      <c r="A24" s="38" t="s">
        <v>31</v>
      </c>
      <c r="B24" s="39" t="s">
        <v>30</v>
      </c>
      <c r="C24" s="40">
        <v>30</v>
      </c>
      <c r="D24" s="35">
        <f t="shared" si="22"/>
        <v>1599.7</v>
      </c>
      <c r="E24" s="34">
        <f>RCF!C$43</f>
        <v>53.323999999999998</v>
      </c>
      <c r="F24" s="105">
        <v>393</v>
      </c>
      <c r="G24" s="103">
        <f t="shared" si="7"/>
        <v>13.1</v>
      </c>
      <c r="H24" s="105">
        <f t="shared" si="8"/>
        <v>408.3</v>
      </c>
      <c r="I24" s="103">
        <f t="shared" si="23"/>
        <v>13.610000000000001</v>
      </c>
      <c r="J24" s="99">
        <f t="shared" si="26"/>
        <v>449.1</v>
      </c>
      <c r="K24" s="99">
        <f t="shared" si="26"/>
        <v>559.4</v>
      </c>
      <c r="L24" s="99">
        <f t="shared" si="26"/>
        <v>600.20000000000005</v>
      </c>
      <c r="M24" s="99">
        <f t="shared" si="26"/>
        <v>661.4</v>
      </c>
      <c r="N24" s="99">
        <f t="shared" si="26"/>
        <v>816.6</v>
      </c>
      <c r="O24" s="99">
        <f t="shared" si="26"/>
        <v>877.8</v>
      </c>
      <c r="P24" s="99">
        <f t="shared" si="26"/>
        <v>1224.9000000000001</v>
      </c>
      <c r="Q24" s="106">
        <v>399.1</v>
      </c>
      <c r="R24" s="103">
        <f t="shared" si="9"/>
        <v>13.303333333333335</v>
      </c>
      <c r="S24" s="99">
        <f t="shared" si="10"/>
        <v>518.79999999999995</v>
      </c>
      <c r="T24" s="99">
        <f t="shared" si="10"/>
        <v>598.6</v>
      </c>
      <c r="U24" s="106">
        <v>416.8</v>
      </c>
      <c r="V24" s="103">
        <f t="shared" si="11"/>
        <v>13.893333333333334</v>
      </c>
      <c r="W24" s="106">
        <v>443.9</v>
      </c>
      <c r="X24" s="104">
        <f t="shared" si="24"/>
        <v>14.796666666666665</v>
      </c>
      <c r="Y24" s="99">
        <f t="shared" si="12"/>
        <v>488.2</v>
      </c>
      <c r="Z24" s="99">
        <v>0</v>
      </c>
      <c r="AA24" s="99">
        <f t="shared" si="28"/>
        <v>719.1</v>
      </c>
      <c r="AB24" s="99">
        <f t="shared" si="28"/>
        <v>652.5</v>
      </c>
      <c r="AC24" s="99">
        <f t="shared" si="28"/>
        <v>963.3</v>
      </c>
      <c r="AD24" s="99">
        <v>0</v>
      </c>
      <c r="AE24" s="106">
        <v>398.7</v>
      </c>
      <c r="AF24" s="104">
        <f t="shared" si="13"/>
        <v>13.29</v>
      </c>
      <c r="AG24" s="99">
        <f t="shared" si="5"/>
        <v>657.9</v>
      </c>
      <c r="AH24" s="99">
        <f t="shared" si="5"/>
        <v>837.3</v>
      </c>
      <c r="AI24" s="99">
        <f t="shared" si="5"/>
        <v>1196.0999999999999</v>
      </c>
      <c r="AJ24" s="106">
        <v>387.6</v>
      </c>
      <c r="AK24" s="104">
        <f t="shared" si="14"/>
        <v>12.92</v>
      </c>
      <c r="AL24" s="106">
        <v>521.4</v>
      </c>
      <c r="AM24" s="104">
        <f t="shared" si="15"/>
        <v>17.38</v>
      </c>
      <c r="AN24" s="164">
        <f t="shared" si="16"/>
        <v>737.2</v>
      </c>
      <c r="AO24" s="104">
        <f>RCF!I$33</f>
        <v>24.576000000000001</v>
      </c>
      <c r="AP24" s="99">
        <f t="shared" si="6"/>
        <v>1105.8</v>
      </c>
      <c r="AQ24" s="106">
        <v>415.2</v>
      </c>
      <c r="AR24" s="104">
        <f t="shared" si="17"/>
        <v>13.84</v>
      </c>
      <c r="AS24" s="99">
        <f t="shared" si="18"/>
        <v>539.70000000000005</v>
      </c>
      <c r="AT24" s="99">
        <f t="shared" si="18"/>
        <v>602</v>
      </c>
      <c r="AU24" s="106">
        <v>409.7</v>
      </c>
      <c r="AV24" s="104">
        <f t="shared" si="19"/>
        <v>13.656666666666666</v>
      </c>
      <c r="AW24" s="37">
        <v>419.4</v>
      </c>
      <c r="AX24" s="104">
        <f t="shared" si="20"/>
        <v>13.979999999999999</v>
      </c>
      <c r="AY24" s="35">
        <v>597.4</v>
      </c>
      <c r="AZ24" s="104">
        <f t="shared" si="27"/>
        <v>19.913333333333334</v>
      </c>
    </row>
    <row r="25" spans="1:52" x14ac:dyDescent="0.2">
      <c r="A25" s="38" t="s">
        <v>32</v>
      </c>
      <c r="B25" s="39" t="s">
        <v>30</v>
      </c>
      <c r="C25" s="40">
        <v>45</v>
      </c>
      <c r="D25" s="35">
        <f t="shared" si="22"/>
        <v>2399.6</v>
      </c>
      <c r="E25" s="34">
        <f>RCF!C$43</f>
        <v>53.323999999999998</v>
      </c>
      <c r="F25" s="105">
        <v>393</v>
      </c>
      <c r="G25" s="103">
        <f t="shared" si="7"/>
        <v>8.7333333333333325</v>
      </c>
      <c r="H25" s="105">
        <f t="shared" si="8"/>
        <v>408.3</v>
      </c>
      <c r="I25" s="103">
        <f t="shared" si="23"/>
        <v>9.0733333333333341</v>
      </c>
      <c r="J25" s="99">
        <f t="shared" si="26"/>
        <v>449.1</v>
      </c>
      <c r="K25" s="99">
        <f t="shared" si="26"/>
        <v>559.4</v>
      </c>
      <c r="L25" s="99">
        <f t="shared" si="26"/>
        <v>600.20000000000005</v>
      </c>
      <c r="M25" s="99">
        <f t="shared" si="26"/>
        <v>661.4</v>
      </c>
      <c r="N25" s="99">
        <f t="shared" si="26"/>
        <v>816.6</v>
      </c>
      <c r="O25" s="99">
        <f t="shared" si="26"/>
        <v>877.8</v>
      </c>
      <c r="P25" s="99">
        <f t="shared" si="26"/>
        <v>1224.9000000000001</v>
      </c>
      <c r="Q25" s="106">
        <v>399.1</v>
      </c>
      <c r="R25" s="103">
        <f t="shared" si="9"/>
        <v>8.8688888888888897</v>
      </c>
      <c r="S25" s="99">
        <f t="shared" si="10"/>
        <v>518.79999999999995</v>
      </c>
      <c r="T25" s="99">
        <f t="shared" si="10"/>
        <v>598.6</v>
      </c>
      <c r="U25" s="106">
        <v>416.8</v>
      </c>
      <c r="V25" s="103">
        <f t="shared" si="11"/>
        <v>9.2622222222222224</v>
      </c>
      <c r="W25" s="106">
        <v>443.9</v>
      </c>
      <c r="X25" s="104">
        <f t="shared" si="24"/>
        <v>9.8644444444444446</v>
      </c>
      <c r="Y25" s="99">
        <f t="shared" si="12"/>
        <v>488.2</v>
      </c>
      <c r="Z25" s="99">
        <v>0</v>
      </c>
      <c r="AA25" s="99">
        <f t="shared" si="28"/>
        <v>719.1</v>
      </c>
      <c r="AB25" s="99">
        <f t="shared" si="28"/>
        <v>652.5</v>
      </c>
      <c r="AC25" s="99">
        <f t="shared" si="28"/>
        <v>963.3</v>
      </c>
      <c r="AD25" s="99">
        <v>0</v>
      </c>
      <c r="AE25" s="106">
        <v>398.7</v>
      </c>
      <c r="AF25" s="104">
        <f t="shared" si="13"/>
        <v>8.86</v>
      </c>
      <c r="AG25" s="99">
        <f t="shared" si="5"/>
        <v>657.9</v>
      </c>
      <c r="AH25" s="99">
        <f t="shared" si="5"/>
        <v>837.3</v>
      </c>
      <c r="AI25" s="99">
        <f t="shared" si="5"/>
        <v>1196.0999999999999</v>
      </c>
      <c r="AJ25" s="106">
        <v>387.6</v>
      </c>
      <c r="AK25" s="104">
        <f t="shared" si="14"/>
        <v>8.6133333333333333</v>
      </c>
      <c r="AL25" s="106">
        <v>521.4</v>
      </c>
      <c r="AM25" s="104">
        <f t="shared" si="15"/>
        <v>11.586666666666666</v>
      </c>
      <c r="AN25" s="164">
        <f t="shared" si="16"/>
        <v>1105.9000000000001</v>
      </c>
      <c r="AO25" s="104">
        <f>RCF!I$33</f>
        <v>24.576000000000001</v>
      </c>
      <c r="AP25" s="99">
        <f t="shared" si="6"/>
        <v>1658.8</v>
      </c>
      <c r="AQ25" s="106">
        <v>415.2</v>
      </c>
      <c r="AR25" s="104">
        <f t="shared" si="17"/>
        <v>9.2266666666666666</v>
      </c>
      <c r="AS25" s="99">
        <f t="shared" si="18"/>
        <v>539.70000000000005</v>
      </c>
      <c r="AT25" s="99">
        <f t="shared" si="18"/>
        <v>602</v>
      </c>
      <c r="AU25" s="106">
        <v>409.7</v>
      </c>
      <c r="AV25" s="104">
        <f t="shared" si="19"/>
        <v>9.1044444444444448</v>
      </c>
      <c r="AW25" s="37">
        <v>419.4</v>
      </c>
      <c r="AX25" s="104">
        <f t="shared" si="20"/>
        <v>9.32</v>
      </c>
      <c r="AY25" s="35">
        <v>597.4</v>
      </c>
      <c r="AZ25" s="104">
        <f t="shared" si="27"/>
        <v>13.275555555555554</v>
      </c>
    </row>
    <row r="26" spans="1:52" s="247" customFormat="1" x14ac:dyDescent="0.2">
      <c r="A26" s="241" t="s">
        <v>325</v>
      </c>
      <c r="B26" s="242" t="s">
        <v>30</v>
      </c>
      <c r="C26" s="243">
        <v>63.6</v>
      </c>
      <c r="D26" s="123">
        <f t="shared" ref="D26" si="29">ROUND(E26*C26,1)</f>
        <v>3391.4</v>
      </c>
      <c r="E26" s="166">
        <f>RCF!C$43</f>
        <v>53.323999999999998</v>
      </c>
      <c r="F26" s="244">
        <v>0</v>
      </c>
      <c r="G26" s="167">
        <f t="shared" ref="G26" si="30">F26/C26</f>
        <v>0</v>
      </c>
      <c r="H26" s="244">
        <f t="shared" ref="H26" si="31">ROUNDDOWN(F26*1.039,1)</f>
        <v>0</v>
      </c>
      <c r="I26" s="167">
        <f t="shared" ref="I26" si="32">H26/C26</f>
        <v>0</v>
      </c>
      <c r="J26" s="125">
        <f t="shared" si="26"/>
        <v>0</v>
      </c>
      <c r="K26" s="125">
        <f t="shared" si="26"/>
        <v>0</v>
      </c>
      <c r="L26" s="125">
        <f t="shared" si="26"/>
        <v>0</v>
      </c>
      <c r="M26" s="125">
        <f t="shared" si="26"/>
        <v>0</v>
      </c>
      <c r="N26" s="125">
        <f t="shared" si="26"/>
        <v>0</v>
      </c>
      <c r="O26" s="125">
        <f t="shared" si="26"/>
        <v>0</v>
      </c>
      <c r="P26" s="125">
        <f t="shared" si="26"/>
        <v>0</v>
      </c>
      <c r="Q26" s="245"/>
      <c r="R26" s="167">
        <f t="shared" ref="R26" si="33">Q26/C26</f>
        <v>0</v>
      </c>
      <c r="S26" s="125">
        <f t="shared" si="10"/>
        <v>0</v>
      </c>
      <c r="T26" s="125">
        <f t="shared" si="10"/>
        <v>0</v>
      </c>
      <c r="U26" s="245">
        <v>0</v>
      </c>
      <c r="V26" s="167">
        <f t="shared" ref="V26" si="34">U26/C26</f>
        <v>0</v>
      </c>
      <c r="W26" s="245">
        <v>0</v>
      </c>
      <c r="X26" s="124">
        <f t="shared" ref="X26" si="35">W26/C26</f>
        <v>0</v>
      </c>
      <c r="Y26" s="125">
        <f t="shared" si="12"/>
        <v>0</v>
      </c>
      <c r="Z26" s="125">
        <v>0</v>
      </c>
      <c r="AA26" s="125">
        <f t="shared" si="28"/>
        <v>0</v>
      </c>
      <c r="AB26" s="125">
        <f t="shared" si="28"/>
        <v>0</v>
      </c>
      <c r="AC26" s="125">
        <f t="shared" si="28"/>
        <v>0</v>
      </c>
      <c r="AD26" s="125">
        <v>0</v>
      </c>
      <c r="AE26" s="245">
        <v>0</v>
      </c>
      <c r="AF26" s="124">
        <f t="shared" ref="AF26" si="36">AE26/C26</f>
        <v>0</v>
      </c>
      <c r="AG26" s="125">
        <f t="shared" si="5"/>
        <v>0</v>
      </c>
      <c r="AH26" s="125">
        <f t="shared" si="5"/>
        <v>0</v>
      </c>
      <c r="AI26" s="125">
        <f t="shared" si="5"/>
        <v>0</v>
      </c>
      <c r="AJ26" s="245">
        <v>387.6</v>
      </c>
      <c r="AK26" s="124">
        <f t="shared" ref="AK26" si="37">AJ26/C26</f>
        <v>6.0943396226415096</v>
      </c>
      <c r="AL26" s="245">
        <v>521.4</v>
      </c>
      <c r="AM26" s="124">
        <f t="shared" ref="AM26" si="38">AL26/C26</f>
        <v>8.1981132075471699</v>
      </c>
      <c r="AN26" s="245">
        <f t="shared" ref="AN26" si="39">ROUNDDOWN(C26*AO26,1)</f>
        <v>1563</v>
      </c>
      <c r="AO26" s="124">
        <f>RCF!I$33</f>
        <v>24.576000000000001</v>
      </c>
      <c r="AP26" s="125">
        <f t="shared" si="6"/>
        <v>2344.5</v>
      </c>
      <c r="AQ26" s="245">
        <v>0</v>
      </c>
      <c r="AR26" s="124">
        <f t="shared" ref="AR26" si="40">AQ26/C26</f>
        <v>0</v>
      </c>
      <c r="AS26" s="125">
        <f t="shared" si="18"/>
        <v>0</v>
      </c>
      <c r="AT26" s="125">
        <f t="shared" si="18"/>
        <v>0</v>
      </c>
      <c r="AU26" s="245">
        <v>409.7</v>
      </c>
      <c r="AV26" s="124">
        <f t="shared" ref="AV26" si="41">AU26/C26</f>
        <v>6.4418238993710686</v>
      </c>
      <c r="AW26" s="246">
        <v>419.4</v>
      </c>
      <c r="AX26" s="124">
        <f t="shared" ref="AX26" si="42">AW26/C26</f>
        <v>6.5943396226415087</v>
      </c>
      <c r="AY26" s="123"/>
      <c r="AZ26" s="124">
        <f t="shared" ref="AZ26" si="43">AY26/C26</f>
        <v>0</v>
      </c>
    </row>
    <row r="27" spans="1:52" x14ac:dyDescent="0.2">
      <c r="A27" s="38" t="s">
        <v>33</v>
      </c>
      <c r="B27" s="39" t="s">
        <v>34</v>
      </c>
      <c r="C27" s="40">
        <v>21.43</v>
      </c>
      <c r="D27" s="35">
        <f t="shared" si="22"/>
        <v>1142.7</v>
      </c>
      <c r="E27" s="34">
        <f>RCF!C$43</f>
        <v>53.323999999999998</v>
      </c>
      <c r="F27" s="105">
        <v>495.8</v>
      </c>
      <c r="G27" s="103">
        <f t="shared" si="7"/>
        <v>23.135790947270184</v>
      </c>
      <c r="H27" s="105">
        <f t="shared" si="8"/>
        <v>515.1</v>
      </c>
      <c r="I27" s="103">
        <f t="shared" si="23"/>
        <v>24.036397573495101</v>
      </c>
      <c r="J27" s="99">
        <f t="shared" si="26"/>
        <v>566.6</v>
      </c>
      <c r="K27" s="99">
        <f t="shared" si="26"/>
        <v>705.7</v>
      </c>
      <c r="L27" s="99">
        <f t="shared" si="26"/>
        <v>757.2</v>
      </c>
      <c r="M27" s="99">
        <f t="shared" si="26"/>
        <v>834.5</v>
      </c>
      <c r="N27" s="99">
        <f t="shared" si="26"/>
        <v>1030.2</v>
      </c>
      <c r="O27" s="99">
        <f t="shared" si="26"/>
        <v>1107.5</v>
      </c>
      <c r="P27" s="99">
        <f t="shared" si="26"/>
        <v>1545.3</v>
      </c>
      <c r="Q27" s="106">
        <v>503</v>
      </c>
      <c r="R27" s="103">
        <f t="shared" si="9"/>
        <v>23.471768548763418</v>
      </c>
      <c r="S27" s="99">
        <f t="shared" si="10"/>
        <v>653.9</v>
      </c>
      <c r="T27" s="99">
        <f t="shared" si="10"/>
        <v>754.5</v>
      </c>
      <c r="U27" s="106">
        <v>466.6</v>
      </c>
      <c r="V27" s="103">
        <f t="shared" si="11"/>
        <v>21.77321511899207</v>
      </c>
      <c r="W27" s="106">
        <v>496.9</v>
      </c>
      <c r="X27" s="104">
        <f t="shared" si="24"/>
        <v>23.187120858609426</v>
      </c>
      <c r="Y27" s="99">
        <f>W27</f>
        <v>496.9</v>
      </c>
      <c r="Z27" s="99">
        <f>W27</f>
        <v>496.9</v>
      </c>
      <c r="AA27" s="99">
        <f>Z27</f>
        <v>496.9</v>
      </c>
      <c r="AB27" s="99">
        <f t="shared" ref="AB27:AD27" si="44">AA27</f>
        <v>496.9</v>
      </c>
      <c r="AC27" s="99">
        <f t="shared" si="44"/>
        <v>496.9</v>
      </c>
      <c r="AD27" s="99">
        <f t="shared" si="44"/>
        <v>496.9</v>
      </c>
      <c r="AE27" s="106">
        <v>502.5</v>
      </c>
      <c r="AF27" s="104">
        <f t="shared" si="13"/>
        <v>23.448436770881941</v>
      </c>
      <c r="AG27" s="99">
        <f t="shared" si="5"/>
        <v>829.1</v>
      </c>
      <c r="AH27" s="99">
        <f t="shared" si="5"/>
        <v>1055.3</v>
      </c>
      <c r="AI27" s="99">
        <f t="shared" si="5"/>
        <v>1507.5</v>
      </c>
      <c r="AJ27" s="106">
        <v>441.2</v>
      </c>
      <c r="AK27" s="104">
        <f t="shared" si="14"/>
        <v>20.587960802613161</v>
      </c>
      <c r="AL27" s="106">
        <v>582.29999999999995</v>
      </c>
      <c r="AM27" s="104">
        <f t="shared" si="15"/>
        <v>27.172188520765282</v>
      </c>
      <c r="AN27" s="164">
        <f t="shared" si="16"/>
        <v>526.6</v>
      </c>
      <c r="AO27" s="104">
        <f>RCF!I$33</f>
        <v>24.576000000000001</v>
      </c>
      <c r="AP27" s="99">
        <f t="shared" si="6"/>
        <v>789.9</v>
      </c>
      <c r="AQ27" s="106">
        <v>523.20000000000005</v>
      </c>
      <c r="AR27" s="104">
        <f t="shared" si="17"/>
        <v>24.414372375174992</v>
      </c>
      <c r="AS27" s="99">
        <f t="shared" si="18"/>
        <v>680.1</v>
      </c>
      <c r="AT27" s="99">
        <f t="shared" si="18"/>
        <v>758.6</v>
      </c>
      <c r="AU27" s="106">
        <v>409.7</v>
      </c>
      <c r="AV27" s="104">
        <f t="shared" si="19"/>
        <v>19.118058796080263</v>
      </c>
      <c r="AW27" s="37">
        <v>528.70000000000005</v>
      </c>
      <c r="AX27" s="104">
        <f t="shared" si="20"/>
        <v>24.671021931871213</v>
      </c>
      <c r="AY27" s="165">
        <f>ROUNDDOWN(C27*AZ27,1)</f>
        <v>509.3</v>
      </c>
      <c r="AZ27" s="104">
        <f>RCF!I$41</f>
        <v>23.768000000000001</v>
      </c>
    </row>
    <row r="28" spans="1:52" x14ac:dyDescent="0.2">
      <c r="A28" s="42"/>
      <c r="B28" s="43"/>
      <c r="C28" s="44"/>
      <c r="D28" s="44"/>
      <c r="E28" s="45"/>
      <c r="F28" s="107"/>
      <c r="G28" s="108"/>
      <c r="H28" s="107"/>
      <c r="I28" s="108"/>
      <c r="J28" s="102"/>
      <c r="K28" s="102"/>
      <c r="L28" s="102"/>
      <c r="M28" s="102"/>
      <c r="N28" s="102"/>
      <c r="O28" s="102"/>
      <c r="P28" s="102"/>
      <c r="Q28" s="107"/>
      <c r="R28" s="108"/>
      <c r="S28" s="99"/>
      <c r="T28" s="99"/>
      <c r="U28" s="107"/>
      <c r="V28" s="108"/>
      <c r="W28" s="107"/>
      <c r="X28" s="109"/>
      <c r="Y28" s="101"/>
      <c r="Z28" s="101"/>
      <c r="AA28" s="101"/>
      <c r="AB28" s="101"/>
      <c r="AC28" s="101"/>
      <c r="AD28" s="101"/>
      <c r="AE28" s="110"/>
      <c r="AF28" s="108"/>
      <c r="AG28" s="102"/>
      <c r="AH28" s="102"/>
      <c r="AI28" s="102"/>
      <c r="AJ28" s="107"/>
      <c r="AK28" s="108"/>
      <c r="AL28" s="107"/>
      <c r="AM28" s="108"/>
      <c r="AN28" s="110"/>
      <c r="AO28" s="108"/>
      <c r="AP28" s="102"/>
      <c r="AQ28" s="110"/>
      <c r="AR28" s="108"/>
      <c r="AS28" s="102"/>
      <c r="AT28" s="102"/>
      <c r="AU28" s="107"/>
      <c r="AV28" s="108"/>
      <c r="AW28" s="107"/>
      <c r="AX28" s="108"/>
      <c r="AY28" s="44"/>
      <c r="AZ28" s="45"/>
    </row>
    <row r="29" spans="1:52" x14ac:dyDescent="0.2">
      <c r="A29" s="23"/>
      <c r="B29" s="24" t="s">
        <v>4</v>
      </c>
      <c r="C29" s="25"/>
      <c r="D29" s="26"/>
      <c r="E29" s="27"/>
      <c r="F29" s="26"/>
      <c r="G29" s="27"/>
      <c r="H29" s="26"/>
      <c r="I29" s="27"/>
      <c r="J29" s="27"/>
      <c r="K29" s="27"/>
      <c r="L29" s="27"/>
      <c r="M29" s="27"/>
      <c r="N29" s="27"/>
      <c r="O29" s="27"/>
      <c r="P29" s="27"/>
      <c r="Q29" s="28"/>
      <c r="R29" s="27"/>
      <c r="S29" s="27"/>
      <c r="T29" s="27"/>
      <c r="U29" s="28"/>
      <c r="V29" s="27"/>
      <c r="W29" s="28"/>
      <c r="X29" s="27"/>
      <c r="Y29" s="29"/>
      <c r="Z29" s="29"/>
      <c r="AA29" s="30"/>
      <c r="AB29" s="30"/>
      <c r="AC29" s="30"/>
      <c r="AD29" s="30"/>
      <c r="AE29" s="28"/>
      <c r="AF29" s="27"/>
      <c r="AG29" s="26"/>
      <c r="AH29" s="26"/>
      <c r="AI29" s="31"/>
      <c r="AJ29" s="26"/>
      <c r="AK29" s="26"/>
      <c r="AL29" s="26"/>
      <c r="AM29" s="26"/>
      <c r="AN29" s="28"/>
      <c r="AO29" s="27"/>
      <c r="AP29" s="26"/>
      <c r="AQ29" s="28"/>
      <c r="AR29" s="27"/>
      <c r="AS29" s="26"/>
      <c r="AT29" s="26"/>
      <c r="AU29" s="26"/>
      <c r="AV29" s="26"/>
      <c r="AW29" s="26"/>
      <c r="AX29" s="26"/>
      <c r="AY29" s="27"/>
      <c r="AZ29" s="27"/>
    </row>
    <row r="30" spans="1:52" x14ac:dyDescent="0.2">
      <c r="A30" s="47"/>
      <c r="B30" s="48"/>
      <c r="C30" s="49"/>
      <c r="D30" s="33"/>
      <c r="E30" s="50"/>
      <c r="F30" s="33"/>
      <c r="G30" s="50"/>
      <c r="H30" s="33"/>
      <c r="I30" s="50"/>
      <c r="J30" s="97"/>
      <c r="K30" s="97"/>
      <c r="L30" s="97"/>
      <c r="M30" s="97"/>
      <c r="N30" s="97"/>
      <c r="O30" s="97"/>
      <c r="P30" s="97"/>
      <c r="Q30" s="33"/>
      <c r="R30" s="50"/>
      <c r="S30" s="97"/>
      <c r="T30" s="97"/>
      <c r="U30" s="33"/>
      <c r="V30" s="50"/>
      <c r="W30" s="33"/>
      <c r="X30" s="32"/>
      <c r="Y30" s="98"/>
      <c r="Z30" s="98"/>
      <c r="AA30" s="98"/>
      <c r="AB30" s="98"/>
      <c r="AC30" s="98"/>
      <c r="AD30" s="98"/>
      <c r="AE30" s="51"/>
      <c r="AF30" s="50"/>
      <c r="AG30" s="97"/>
      <c r="AH30" s="97"/>
      <c r="AI30" s="97"/>
      <c r="AJ30" s="33"/>
      <c r="AK30" s="50"/>
      <c r="AL30" s="33"/>
      <c r="AM30" s="50"/>
      <c r="AN30" s="51"/>
      <c r="AO30" s="50"/>
      <c r="AP30" s="97"/>
      <c r="AQ30" s="51"/>
      <c r="AR30" s="50"/>
      <c r="AS30" s="97"/>
      <c r="AT30" s="97"/>
      <c r="AU30" s="33"/>
      <c r="AV30" s="50"/>
      <c r="AW30" s="33"/>
      <c r="AX30" s="50"/>
      <c r="AY30" s="33" t="s">
        <v>194</v>
      </c>
      <c r="AZ30" s="50"/>
    </row>
    <row r="31" spans="1:52" s="53" customFormat="1" ht="14.25" customHeight="1" x14ac:dyDescent="0.2">
      <c r="A31" s="38" t="s">
        <v>36</v>
      </c>
      <c r="B31" s="52" t="s">
        <v>111</v>
      </c>
      <c r="C31" s="40"/>
      <c r="D31" s="35">
        <f t="shared" ref="D31:D62" si="45">ROUND(E31*C31,1)</f>
        <v>0</v>
      </c>
      <c r="E31" s="34">
        <v>0</v>
      </c>
      <c r="F31" s="35">
        <v>0</v>
      </c>
      <c r="G31" s="103">
        <v>0</v>
      </c>
      <c r="H31" s="35">
        <v>0</v>
      </c>
      <c r="I31" s="103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35">
        <v>0</v>
      </c>
      <c r="R31" s="103">
        <v>0</v>
      </c>
      <c r="S31" s="99">
        <v>0</v>
      </c>
      <c r="T31" s="99">
        <v>0</v>
      </c>
      <c r="U31" s="35">
        <v>0</v>
      </c>
      <c r="V31" s="103">
        <v>0</v>
      </c>
      <c r="W31" s="35">
        <v>0</v>
      </c>
      <c r="X31" s="36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35">
        <v>0</v>
      </c>
      <c r="AF31" s="36">
        <v>0</v>
      </c>
      <c r="AG31" s="99">
        <v>0</v>
      </c>
      <c r="AH31" s="99">
        <v>0</v>
      </c>
      <c r="AI31" s="99">
        <v>0</v>
      </c>
      <c r="AJ31" s="35">
        <v>0</v>
      </c>
      <c r="AK31" s="34">
        <v>0</v>
      </c>
      <c r="AL31" s="35">
        <v>0</v>
      </c>
      <c r="AM31" s="34">
        <v>0</v>
      </c>
      <c r="AN31" s="35">
        <v>0</v>
      </c>
      <c r="AO31" s="36">
        <v>0</v>
      </c>
      <c r="AP31" s="99">
        <v>0</v>
      </c>
      <c r="AQ31" s="35">
        <v>0</v>
      </c>
      <c r="AR31" s="36">
        <v>0</v>
      </c>
      <c r="AS31" s="99">
        <v>0</v>
      </c>
      <c r="AT31" s="99">
        <v>0</v>
      </c>
      <c r="AU31" s="35">
        <v>0</v>
      </c>
      <c r="AV31" s="34">
        <v>0</v>
      </c>
      <c r="AW31" s="35">
        <v>0</v>
      </c>
      <c r="AX31" s="34">
        <v>0</v>
      </c>
      <c r="AY31" s="35">
        <v>0</v>
      </c>
      <c r="AZ31" s="36">
        <v>0</v>
      </c>
    </row>
    <row r="32" spans="1:52" s="53" customFormat="1" x14ac:dyDescent="0.2">
      <c r="A32" s="38" t="s">
        <v>35</v>
      </c>
      <c r="B32" s="39" t="s">
        <v>112</v>
      </c>
      <c r="C32" s="40"/>
      <c r="D32" s="35">
        <f t="shared" si="45"/>
        <v>0</v>
      </c>
      <c r="E32" s="34">
        <v>0</v>
      </c>
      <c r="F32" s="35">
        <v>0</v>
      </c>
      <c r="G32" s="103">
        <v>0</v>
      </c>
      <c r="H32" s="35">
        <v>0</v>
      </c>
      <c r="I32" s="103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35">
        <v>0</v>
      </c>
      <c r="R32" s="103">
        <v>0</v>
      </c>
      <c r="S32" s="99">
        <v>0</v>
      </c>
      <c r="T32" s="99">
        <v>0</v>
      </c>
      <c r="U32" s="35">
        <v>0</v>
      </c>
      <c r="V32" s="103">
        <v>0</v>
      </c>
      <c r="W32" s="35">
        <v>0</v>
      </c>
      <c r="X32" s="36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35">
        <v>0</v>
      </c>
      <c r="AF32" s="36">
        <v>0</v>
      </c>
      <c r="AG32" s="99">
        <v>0</v>
      </c>
      <c r="AH32" s="99">
        <v>0</v>
      </c>
      <c r="AI32" s="99">
        <v>0</v>
      </c>
      <c r="AJ32" s="35">
        <v>0</v>
      </c>
      <c r="AK32" s="34">
        <v>0</v>
      </c>
      <c r="AL32" s="35">
        <v>0</v>
      </c>
      <c r="AM32" s="34">
        <v>0</v>
      </c>
      <c r="AN32" s="35">
        <v>0</v>
      </c>
      <c r="AO32" s="36">
        <v>0</v>
      </c>
      <c r="AP32" s="99">
        <v>0</v>
      </c>
      <c r="AQ32" s="35">
        <v>0</v>
      </c>
      <c r="AR32" s="36">
        <v>0</v>
      </c>
      <c r="AS32" s="99">
        <v>0</v>
      </c>
      <c r="AT32" s="99">
        <v>0</v>
      </c>
      <c r="AU32" s="35">
        <v>0</v>
      </c>
      <c r="AV32" s="34">
        <v>0</v>
      </c>
      <c r="AW32" s="35">
        <v>0</v>
      </c>
      <c r="AX32" s="34">
        <v>0</v>
      </c>
      <c r="AY32" s="35">
        <v>0</v>
      </c>
      <c r="AZ32" s="36">
        <v>0</v>
      </c>
    </row>
    <row r="33" spans="1:52" s="53" customFormat="1" x14ac:dyDescent="0.2">
      <c r="A33" s="38" t="s">
        <v>37</v>
      </c>
      <c r="B33" s="39" t="s">
        <v>113</v>
      </c>
      <c r="C33" s="40"/>
      <c r="D33" s="35">
        <f t="shared" si="45"/>
        <v>0</v>
      </c>
      <c r="E33" s="34">
        <v>0</v>
      </c>
      <c r="F33" s="35">
        <v>0</v>
      </c>
      <c r="G33" s="103">
        <v>0</v>
      </c>
      <c r="H33" s="35">
        <v>0</v>
      </c>
      <c r="I33" s="103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35">
        <v>0</v>
      </c>
      <c r="R33" s="103">
        <v>0</v>
      </c>
      <c r="S33" s="99">
        <v>0</v>
      </c>
      <c r="T33" s="99">
        <v>0</v>
      </c>
      <c r="U33" s="35">
        <v>0</v>
      </c>
      <c r="V33" s="103">
        <v>0</v>
      </c>
      <c r="W33" s="35">
        <v>0</v>
      </c>
      <c r="X33" s="36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35">
        <v>0</v>
      </c>
      <c r="AF33" s="36">
        <v>0</v>
      </c>
      <c r="AG33" s="99">
        <v>0</v>
      </c>
      <c r="AH33" s="99">
        <v>0</v>
      </c>
      <c r="AI33" s="99">
        <v>0</v>
      </c>
      <c r="AJ33" s="35">
        <v>0</v>
      </c>
      <c r="AK33" s="34">
        <v>0</v>
      </c>
      <c r="AL33" s="35">
        <v>0</v>
      </c>
      <c r="AM33" s="34">
        <v>0</v>
      </c>
      <c r="AN33" s="35">
        <v>0</v>
      </c>
      <c r="AO33" s="36">
        <v>0</v>
      </c>
      <c r="AP33" s="99">
        <v>0</v>
      </c>
      <c r="AQ33" s="35">
        <v>0</v>
      </c>
      <c r="AR33" s="36">
        <v>0</v>
      </c>
      <c r="AS33" s="99">
        <v>0</v>
      </c>
      <c r="AT33" s="99">
        <v>0</v>
      </c>
      <c r="AU33" s="35">
        <v>0</v>
      </c>
      <c r="AV33" s="34">
        <v>0</v>
      </c>
      <c r="AW33" s="35">
        <v>0</v>
      </c>
      <c r="AX33" s="34">
        <v>0</v>
      </c>
      <c r="AY33" s="35">
        <v>0</v>
      </c>
      <c r="AZ33" s="36">
        <v>0</v>
      </c>
    </row>
    <row r="34" spans="1:52" s="53" customFormat="1" x14ac:dyDescent="0.2">
      <c r="A34" s="38" t="s">
        <v>49</v>
      </c>
      <c r="B34" s="39" t="s">
        <v>114</v>
      </c>
      <c r="C34" s="40"/>
      <c r="D34" s="35">
        <f t="shared" si="45"/>
        <v>0</v>
      </c>
      <c r="E34" s="34">
        <v>0</v>
      </c>
      <c r="F34" s="35">
        <v>0</v>
      </c>
      <c r="G34" s="103">
        <v>0</v>
      </c>
      <c r="H34" s="35">
        <v>0</v>
      </c>
      <c r="I34" s="103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35">
        <v>0</v>
      </c>
      <c r="R34" s="103">
        <v>0</v>
      </c>
      <c r="S34" s="99">
        <v>0</v>
      </c>
      <c r="T34" s="99">
        <v>0</v>
      </c>
      <c r="U34" s="35">
        <v>0</v>
      </c>
      <c r="V34" s="103">
        <v>0</v>
      </c>
      <c r="W34" s="35">
        <v>0</v>
      </c>
      <c r="X34" s="36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35">
        <v>0</v>
      </c>
      <c r="AF34" s="36">
        <v>0</v>
      </c>
      <c r="AG34" s="99">
        <v>0</v>
      </c>
      <c r="AH34" s="99">
        <v>0</v>
      </c>
      <c r="AI34" s="99">
        <v>0</v>
      </c>
      <c r="AJ34" s="35">
        <v>0</v>
      </c>
      <c r="AK34" s="34">
        <v>0</v>
      </c>
      <c r="AL34" s="35">
        <v>0</v>
      </c>
      <c r="AM34" s="34">
        <v>0</v>
      </c>
      <c r="AN34" s="35">
        <v>0</v>
      </c>
      <c r="AO34" s="36">
        <v>0</v>
      </c>
      <c r="AP34" s="99">
        <v>0</v>
      </c>
      <c r="AQ34" s="35">
        <v>0</v>
      </c>
      <c r="AR34" s="36">
        <v>0</v>
      </c>
      <c r="AS34" s="99">
        <v>0</v>
      </c>
      <c r="AT34" s="99">
        <v>0</v>
      </c>
      <c r="AU34" s="35">
        <v>0</v>
      </c>
      <c r="AV34" s="34">
        <v>0</v>
      </c>
      <c r="AW34" s="35">
        <v>0</v>
      </c>
      <c r="AX34" s="34">
        <v>0</v>
      </c>
      <c r="AY34" s="35">
        <v>0</v>
      </c>
      <c r="AZ34" s="36">
        <v>0</v>
      </c>
    </row>
    <row r="35" spans="1:52" s="53" customFormat="1" ht="25.5" x14ac:dyDescent="0.2">
      <c r="A35" s="38" t="s">
        <v>48</v>
      </c>
      <c r="B35" s="39" t="s">
        <v>119</v>
      </c>
      <c r="C35" s="40">
        <v>77</v>
      </c>
      <c r="D35" s="35">
        <f t="shared" si="45"/>
        <v>4105.8999999999996</v>
      </c>
      <c r="E35" s="34">
        <f>RCF!C$43</f>
        <v>53.323999999999998</v>
      </c>
      <c r="F35" s="35">
        <f>ROUNDDOWN($C35*G35,1)</f>
        <v>1129.5999999999999</v>
      </c>
      <c r="G35" s="103">
        <f>RCF!C$5</f>
        <v>14.670999999999999</v>
      </c>
      <c r="H35" s="35">
        <f t="shared" ref="H35" si="46">ROUND(I35*C35,1)</f>
        <v>1129.7</v>
      </c>
      <c r="I35" s="103">
        <f>G35</f>
        <v>14.670999999999999</v>
      </c>
      <c r="J35" s="99">
        <f t="shared" ref="J35:P50" si="47">ROUND($C35*$I35*J$6,1)</f>
        <v>1242.5999999999999</v>
      </c>
      <c r="K35" s="99">
        <f t="shared" si="47"/>
        <v>1547.6</v>
      </c>
      <c r="L35" s="99">
        <f t="shared" si="47"/>
        <v>1660.6</v>
      </c>
      <c r="M35" s="99">
        <f t="shared" si="47"/>
        <v>1830.1</v>
      </c>
      <c r="N35" s="99">
        <f t="shared" si="47"/>
        <v>2259.3000000000002</v>
      </c>
      <c r="O35" s="99">
        <f t="shared" si="47"/>
        <v>2428.8000000000002</v>
      </c>
      <c r="P35" s="99">
        <f t="shared" si="47"/>
        <v>3389</v>
      </c>
      <c r="Q35" s="35">
        <f>ROUNDDOWN($C35*R35,1)</f>
        <v>1110.3</v>
      </c>
      <c r="R35" s="103">
        <f>RCF!C$7</f>
        <v>14.42</v>
      </c>
      <c r="S35" s="99">
        <f t="shared" ref="S35:T50" si="48">ROUNDDOWN($Q35*S$6,1)</f>
        <v>1443.3</v>
      </c>
      <c r="T35" s="99">
        <f t="shared" si="48"/>
        <v>1665.4</v>
      </c>
      <c r="U35" s="35">
        <f>ROUNDDOWN($C35*V35,1)</f>
        <v>1094.7</v>
      </c>
      <c r="V35" s="103">
        <f>RCF!C$9</f>
        <v>14.218</v>
      </c>
      <c r="W35" s="35">
        <f>ROUNDDOWN($C35*X35,1)</f>
        <v>1094.7</v>
      </c>
      <c r="X35" s="104">
        <f>V35</f>
        <v>14.218</v>
      </c>
      <c r="Y35" s="99">
        <f t="shared" ref="Y35:AD50" si="49">ROUNDDOWN($W35*Y$6,1)</f>
        <v>1204.0999999999999</v>
      </c>
      <c r="Z35" s="99">
        <f t="shared" si="49"/>
        <v>1499.7</v>
      </c>
      <c r="AA35" s="99">
        <f t="shared" si="49"/>
        <v>1773.4</v>
      </c>
      <c r="AB35" s="99">
        <f t="shared" si="49"/>
        <v>1609.2</v>
      </c>
      <c r="AC35" s="99">
        <f t="shared" si="49"/>
        <v>2375.4</v>
      </c>
      <c r="AD35" s="99">
        <f t="shared" si="49"/>
        <v>3284.1</v>
      </c>
      <c r="AE35" s="35">
        <f>ROUNDDOWN($C35*AF35,1)</f>
        <v>1112.5999999999999</v>
      </c>
      <c r="AF35" s="104">
        <f>RCF!C$13</f>
        <v>14.45</v>
      </c>
      <c r="AG35" s="99">
        <f t="shared" ref="AG35:AI50" si="50">ROUND($AE35*AG$6,1)</f>
        <v>1835.8</v>
      </c>
      <c r="AH35" s="99">
        <f t="shared" si="50"/>
        <v>2336.5</v>
      </c>
      <c r="AI35" s="99">
        <f t="shared" si="50"/>
        <v>3337.8</v>
      </c>
      <c r="AJ35" s="35">
        <f>ROUNDDOWN($C35*AK35,1)</f>
        <v>1131.9000000000001</v>
      </c>
      <c r="AK35" s="104">
        <f>RCF!C$25</f>
        <v>14.700000000000001</v>
      </c>
      <c r="AL35" s="35">
        <f>ROUNDDOWN($C35*AM35,1)</f>
        <v>1131.9000000000001</v>
      </c>
      <c r="AM35" s="104">
        <f>RCF!C$59</f>
        <v>14.7</v>
      </c>
      <c r="AN35" s="35">
        <f>ROUNDDOWN($C35*AO35,1)</f>
        <v>1171.9000000000001</v>
      </c>
      <c r="AO35" s="104">
        <f>RCF!C$33</f>
        <v>15.22</v>
      </c>
      <c r="AP35" s="99">
        <f t="shared" ref="AP35:AP98" si="51">ROUNDDOWN($AN35*AP$6,1)</f>
        <v>1757.8</v>
      </c>
      <c r="AQ35" s="35">
        <f>ROUNDDOWN($C35*AR35,1)</f>
        <v>1173.4000000000001</v>
      </c>
      <c r="AR35" s="104">
        <f>RCF!C$35</f>
        <v>15.24</v>
      </c>
      <c r="AS35" s="99">
        <f t="shared" ref="AS35:AT50" si="52">ROUNDDOWN($AQ35*AS$6,1)</f>
        <v>1525.4</v>
      </c>
      <c r="AT35" s="99">
        <f t="shared" si="52"/>
        <v>1701.4</v>
      </c>
      <c r="AU35" s="35">
        <f>ROUNDDOWN($C35*AV35,1)</f>
        <v>1150</v>
      </c>
      <c r="AV35" s="104">
        <f>RCF!C$37</f>
        <v>14.936</v>
      </c>
      <c r="AW35" s="35">
        <f>ROUNDDOWN($C35*AX35,1)</f>
        <v>1176.4000000000001</v>
      </c>
      <c r="AX35" s="104">
        <f>RCF!C$39</f>
        <v>15.278571428571428</v>
      </c>
      <c r="AY35" s="35">
        <f>ROUNDDOWN($C35*AZ35,1)</f>
        <v>1134.2</v>
      </c>
      <c r="AZ35" s="104">
        <f>RCF!C$41</f>
        <v>14.73</v>
      </c>
    </row>
    <row r="36" spans="1:52" s="53" customFormat="1" ht="25.5" x14ac:dyDescent="0.2">
      <c r="A36" s="38" t="s">
        <v>83</v>
      </c>
      <c r="B36" s="39" t="s">
        <v>115</v>
      </c>
      <c r="C36" s="40">
        <v>128</v>
      </c>
      <c r="D36" s="35">
        <f t="shared" si="45"/>
        <v>6825.5</v>
      </c>
      <c r="E36" s="34">
        <f>RCF!C$43</f>
        <v>53.323999999999998</v>
      </c>
      <c r="F36" s="35">
        <f t="shared" ref="F36:F99" si="53">ROUNDDOWN($C36*G36,1)</f>
        <v>1877.8</v>
      </c>
      <c r="G36" s="103">
        <f>RCF!C$5</f>
        <v>14.670999999999999</v>
      </c>
      <c r="H36" s="35">
        <f t="shared" ref="H36:H99" si="54">ROUND(I36*C36,1)</f>
        <v>1877.9</v>
      </c>
      <c r="I36" s="103">
        <f t="shared" ref="I36:I99" si="55">G36</f>
        <v>14.670999999999999</v>
      </c>
      <c r="J36" s="99">
        <f t="shared" si="47"/>
        <v>2065.6999999999998</v>
      </c>
      <c r="K36" s="99">
        <f t="shared" si="47"/>
        <v>2572.6999999999998</v>
      </c>
      <c r="L36" s="99">
        <f t="shared" si="47"/>
        <v>2760.5</v>
      </c>
      <c r="M36" s="99">
        <f t="shared" si="47"/>
        <v>3042.2</v>
      </c>
      <c r="N36" s="99">
        <f t="shared" si="47"/>
        <v>3755.8</v>
      </c>
      <c r="O36" s="99">
        <f t="shared" si="47"/>
        <v>4037.5</v>
      </c>
      <c r="P36" s="99">
        <f t="shared" si="47"/>
        <v>5633.7</v>
      </c>
      <c r="Q36" s="35">
        <f t="shared" ref="Q36:Q99" si="56">ROUNDDOWN($C36*R36,1)</f>
        <v>1845.7</v>
      </c>
      <c r="R36" s="103">
        <f>RCF!C$7</f>
        <v>14.42</v>
      </c>
      <c r="S36" s="99">
        <f t="shared" si="48"/>
        <v>2399.4</v>
      </c>
      <c r="T36" s="99">
        <f t="shared" si="48"/>
        <v>2768.5</v>
      </c>
      <c r="U36" s="35">
        <f t="shared" ref="U36:U99" si="57">ROUNDDOWN($C36*V36,1)</f>
        <v>1819.9</v>
      </c>
      <c r="V36" s="103">
        <f>RCF!C$9</f>
        <v>14.218</v>
      </c>
      <c r="W36" s="35">
        <f t="shared" ref="W36:W99" si="58">ROUNDDOWN($C36*X36,1)</f>
        <v>1819.9</v>
      </c>
      <c r="X36" s="104">
        <f t="shared" ref="X36:X99" si="59">V36</f>
        <v>14.218</v>
      </c>
      <c r="Y36" s="99">
        <f t="shared" si="49"/>
        <v>2001.8</v>
      </c>
      <c r="Z36" s="99">
        <f t="shared" si="49"/>
        <v>2493.1999999999998</v>
      </c>
      <c r="AA36" s="99">
        <f t="shared" si="49"/>
        <v>2948.2</v>
      </c>
      <c r="AB36" s="99">
        <f t="shared" si="49"/>
        <v>2675.2</v>
      </c>
      <c r="AC36" s="99">
        <f t="shared" si="49"/>
        <v>3949.1</v>
      </c>
      <c r="AD36" s="99">
        <f t="shared" si="49"/>
        <v>5459.7</v>
      </c>
      <c r="AE36" s="35">
        <f t="shared" ref="AE36:AE99" si="60">ROUNDDOWN($C36*AF36,1)</f>
        <v>1849.6</v>
      </c>
      <c r="AF36" s="104">
        <f>RCF!C$13</f>
        <v>14.45</v>
      </c>
      <c r="AG36" s="99">
        <f t="shared" si="50"/>
        <v>3051.8</v>
      </c>
      <c r="AH36" s="99">
        <f t="shared" si="50"/>
        <v>3884.2</v>
      </c>
      <c r="AI36" s="99">
        <f t="shared" si="50"/>
        <v>5548.8</v>
      </c>
      <c r="AJ36" s="35">
        <f t="shared" ref="AJ36:AJ99" si="61">ROUNDDOWN($C36*AK36,1)</f>
        <v>1881.6</v>
      </c>
      <c r="AK36" s="104">
        <f>RCF!C$25</f>
        <v>14.700000000000001</v>
      </c>
      <c r="AL36" s="35">
        <f t="shared" ref="AL36:AL99" si="62">ROUNDDOWN($C36*AM36,1)</f>
        <v>1881.6</v>
      </c>
      <c r="AM36" s="104">
        <f>RCF!C$59</f>
        <v>14.7</v>
      </c>
      <c r="AN36" s="35">
        <f t="shared" ref="AN36:AN99" si="63">ROUNDDOWN($C36*AO36,1)</f>
        <v>1948.1</v>
      </c>
      <c r="AO36" s="104">
        <f>RCF!C$33</f>
        <v>15.22</v>
      </c>
      <c r="AP36" s="99">
        <f t="shared" si="51"/>
        <v>2922.1</v>
      </c>
      <c r="AQ36" s="35">
        <f t="shared" ref="AQ36:AQ99" si="64">ROUNDDOWN($C36*AR36,1)</f>
        <v>1950.7</v>
      </c>
      <c r="AR36" s="104">
        <f>RCF!C$35</f>
        <v>15.24</v>
      </c>
      <c r="AS36" s="99">
        <f t="shared" si="52"/>
        <v>2535.9</v>
      </c>
      <c r="AT36" s="99">
        <f t="shared" si="52"/>
        <v>2828.5</v>
      </c>
      <c r="AU36" s="35">
        <f t="shared" ref="AU36:AU99" si="65">ROUNDDOWN($C36*AV36,1)</f>
        <v>1911.8</v>
      </c>
      <c r="AV36" s="104">
        <f>RCF!C$37</f>
        <v>14.936</v>
      </c>
      <c r="AW36" s="35">
        <f t="shared" ref="AW36:AW99" si="66">ROUNDDOWN($C36*AX36,1)</f>
        <v>1955.6</v>
      </c>
      <c r="AX36" s="104">
        <f>RCF!C$39</f>
        <v>15.278571428571428</v>
      </c>
      <c r="AY36" s="35">
        <f t="shared" ref="AY36:AY99" si="67">ROUNDDOWN($C36*AZ36,1)</f>
        <v>1885.4</v>
      </c>
      <c r="AZ36" s="104">
        <f>RCF!C$41</f>
        <v>14.73</v>
      </c>
    </row>
    <row r="37" spans="1:52" s="53" customFormat="1" x14ac:dyDescent="0.2">
      <c r="A37" s="38" t="s">
        <v>77</v>
      </c>
      <c r="B37" s="39" t="s">
        <v>116</v>
      </c>
      <c r="C37" s="40">
        <v>50</v>
      </c>
      <c r="D37" s="35">
        <f t="shared" si="45"/>
        <v>2666.2</v>
      </c>
      <c r="E37" s="34">
        <f>RCF!C$43</f>
        <v>53.323999999999998</v>
      </c>
      <c r="F37" s="35">
        <f t="shared" si="53"/>
        <v>733.5</v>
      </c>
      <c r="G37" s="103">
        <f>RCF!C$5</f>
        <v>14.670999999999999</v>
      </c>
      <c r="H37" s="35">
        <f t="shared" si="54"/>
        <v>733.6</v>
      </c>
      <c r="I37" s="103">
        <f t="shared" si="55"/>
        <v>14.670999999999999</v>
      </c>
      <c r="J37" s="99">
        <f t="shared" si="47"/>
        <v>806.9</v>
      </c>
      <c r="K37" s="99">
        <f t="shared" si="47"/>
        <v>1005</v>
      </c>
      <c r="L37" s="99">
        <f t="shared" si="47"/>
        <v>1078.3</v>
      </c>
      <c r="M37" s="99">
        <f t="shared" si="47"/>
        <v>1188.4000000000001</v>
      </c>
      <c r="N37" s="99">
        <f t="shared" si="47"/>
        <v>1467.1</v>
      </c>
      <c r="O37" s="99">
        <f t="shared" si="47"/>
        <v>1577.1</v>
      </c>
      <c r="P37" s="99">
        <f t="shared" si="47"/>
        <v>2200.6999999999998</v>
      </c>
      <c r="Q37" s="35">
        <f t="shared" si="56"/>
        <v>721</v>
      </c>
      <c r="R37" s="103">
        <f>RCF!C$7</f>
        <v>14.42</v>
      </c>
      <c r="S37" s="99">
        <f t="shared" si="48"/>
        <v>937.3</v>
      </c>
      <c r="T37" s="99">
        <f t="shared" si="48"/>
        <v>1081.5</v>
      </c>
      <c r="U37" s="35">
        <f t="shared" si="57"/>
        <v>710.9</v>
      </c>
      <c r="V37" s="103">
        <f>RCF!C$9</f>
        <v>14.218</v>
      </c>
      <c r="W37" s="35">
        <f t="shared" si="58"/>
        <v>710.9</v>
      </c>
      <c r="X37" s="104">
        <f t="shared" si="59"/>
        <v>14.218</v>
      </c>
      <c r="Y37" s="99">
        <f t="shared" si="49"/>
        <v>781.9</v>
      </c>
      <c r="Z37" s="99">
        <f t="shared" si="49"/>
        <v>973.9</v>
      </c>
      <c r="AA37" s="99">
        <f t="shared" si="49"/>
        <v>1151.5999999999999</v>
      </c>
      <c r="AB37" s="99">
        <f t="shared" si="49"/>
        <v>1045</v>
      </c>
      <c r="AC37" s="99">
        <f t="shared" si="49"/>
        <v>1542.6</v>
      </c>
      <c r="AD37" s="99">
        <f t="shared" si="49"/>
        <v>2132.6999999999998</v>
      </c>
      <c r="AE37" s="35">
        <f t="shared" si="60"/>
        <v>722.5</v>
      </c>
      <c r="AF37" s="104">
        <f>RCF!C$13</f>
        <v>14.45</v>
      </c>
      <c r="AG37" s="99">
        <f t="shared" si="50"/>
        <v>1192.0999999999999</v>
      </c>
      <c r="AH37" s="99">
        <f t="shared" si="50"/>
        <v>1517.3</v>
      </c>
      <c r="AI37" s="99">
        <f t="shared" si="50"/>
        <v>2167.5</v>
      </c>
      <c r="AJ37" s="35">
        <f t="shared" si="61"/>
        <v>735</v>
      </c>
      <c r="AK37" s="104">
        <f>RCF!C$25</f>
        <v>14.700000000000001</v>
      </c>
      <c r="AL37" s="35">
        <f t="shared" si="62"/>
        <v>735</v>
      </c>
      <c r="AM37" s="104">
        <f>RCF!C$59</f>
        <v>14.7</v>
      </c>
      <c r="AN37" s="35">
        <f t="shared" si="63"/>
        <v>761</v>
      </c>
      <c r="AO37" s="104">
        <f>RCF!C$33</f>
        <v>15.22</v>
      </c>
      <c r="AP37" s="99">
        <f t="shared" si="51"/>
        <v>1141.5</v>
      </c>
      <c r="AQ37" s="35">
        <f t="shared" si="64"/>
        <v>762</v>
      </c>
      <c r="AR37" s="104">
        <f>RCF!C$35</f>
        <v>15.24</v>
      </c>
      <c r="AS37" s="99">
        <f t="shared" si="52"/>
        <v>990.6</v>
      </c>
      <c r="AT37" s="99">
        <f t="shared" si="52"/>
        <v>1104.9000000000001</v>
      </c>
      <c r="AU37" s="35">
        <f t="shared" si="65"/>
        <v>746.8</v>
      </c>
      <c r="AV37" s="104">
        <f>RCF!C$37</f>
        <v>14.936</v>
      </c>
      <c r="AW37" s="35">
        <f t="shared" si="66"/>
        <v>763.9</v>
      </c>
      <c r="AX37" s="104">
        <f>RCF!C$39</f>
        <v>15.278571428571428</v>
      </c>
      <c r="AY37" s="35">
        <f t="shared" si="67"/>
        <v>736.5</v>
      </c>
      <c r="AZ37" s="104">
        <f>RCF!C$41</f>
        <v>14.73</v>
      </c>
    </row>
    <row r="38" spans="1:52" s="53" customFormat="1" x14ac:dyDescent="0.2">
      <c r="A38" s="38" t="s">
        <v>93</v>
      </c>
      <c r="B38" s="39" t="s">
        <v>117</v>
      </c>
      <c r="C38" s="40">
        <v>218</v>
      </c>
      <c r="D38" s="35">
        <f t="shared" si="45"/>
        <v>11624.6</v>
      </c>
      <c r="E38" s="34">
        <f>RCF!C$43</f>
        <v>53.323999999999998</v>
      </c>
      <c r="F38" s="35">
        <f t="shared" si="53"/>
        <v>3198.2</v>
      </c>
      <c r="G38" s="103">
        <f>RCF!C$5</f>
        <v>14.670999999999999</v>
      </c>
      <c r="H38" s="35">
        <f t="shared" si="54"/>
        <v>3198.3</v>
      </c>
      <c r="I38" s="103">
        <f t="shared" si="55"/>
        <v>14.670999999999999</v>
      </c>
      <c r="J38" s="99">
        <f t="shared" si="47"/>
        <v>3518.1</v>
      </c>
      <c r="K38" s="99">
        <f t="shared" si="47"/>
        <v>4381.6000000000004</v>
      </c>
      <c r="L38" s="99">
        <f t="shared" si="47"/>
        <v>4701.5</v>
      </c>
      <c r="M38" s="99">
        <f t="shared" si="47"/>
        <v>5181.2</v>
      </c>
      <c r="N38" s="99">
        <f t="shared" si="47"/>
        <v>6396.6</v>
      </c>
      <c r="O38" s="99">
        <f t="shared" si="47"/>
        <v>6876.3</v>
      </c>
      <c r="P38" s="99">
        <f t="shared" si="47"/>
        <v>9594.7999999999993</v>
      </c>
      <c r="Q38" s="35">
        <f t="shared" si="56"/>
        <v>3143.5</v>
      </c>
      <c r="R38" s="103">
        <f>RCF!C$7</f>
        <v>14.42</v>
      </c>
      <c r="S38" s="99">
        <f t="shared" si="48"/>
        <v>4086.5</v>
      </c>
      <c r="T38" s="99">
        <f t="shared" si="48"/>
        <v>4715.2</v>
      </c>
      <c r="U38" s="35">
        <f t="shared" si="57"/>
        <v>3099.5</v>
      </c>
      <c r="V38" s="103">
        <f>RCF!C$9</f>
        <v>14.218</v>
      </c>
      <c r="W38" s="35">
        <f t="shared" si="58"/>
        <v>3099.5</v>
      </c>
      <c r="X38" s="104">
        <f t="shared" si="59"/>
        <v>14.218</v>
      </c>
      <c r="Y38" s="99">
        <f t="shared" si="49"/>
        <v>3409.4</v>
      </c>
      <c r="Z38" s="99">
        <f t="shared" si="49"/>
        <v>4246.3</v>
      </c>
      <c r="AA38" s="99">
        <f t="shared" si="49"/>
        <v>5021.1000000000004</v>
      </c>
      <c r="AB38" s="99">
        <f t="shared" si="49"/>
        <v>4556.2</v>
      </c>
      <c r="AC38" s="99">
        <f t="shared" si="49"/>
        <v>6725.9</v>
      </c>
      <c r="AD38" s="99">
        <f t="shared" si="49"/>
        <v>9298.5</v>
      </c>
      <c r="AE38" s="35">
        <f t="shared" si="60"/>
        <v>3150.1</v>
      </c>
      <c r="AF38" s="104">
        <f>RCF!C$13</f>
        <v>14.45</v>
      </c>
      <c r="AG38" s="99">
        <f t="shared" si="50"/>
        <v>5197.7</v>
      </c>
      <c r="AH38" s="99">
        <f t="shared" si="50"/>
        <v>6615.2</v>
      </c>
      <c r="AI38" s="99">
        <f t="shared" si="50"/>
        <v>9450.2999999999993</v>
      </c>
      <c r="AJ38" s="35">
        <f t="shared" si="61"/>
        <v>3204.6</v>
      </c>
      <c r="AK38" s="104">
        <f>RCF!C$25</f>
        <v>14.700000000000001</v>
      </c>
      <c r="AL38" s="35">
        <f t="shared" si="62"/>
        <v>3204.6</v>
      </c>
      <c r="AM38" s="104">
        <f>RCF!C$59</f>
        <v>14.7</v>
      </c>
      <c r="AN38" s="35">
        <f t="shared" si="63"/>
        <v>3317.9</v>
      </c>
      <c r="AO38" s="104">
        <f>RCF!C$33</f>
        <v>15.22</v>
      </c>
      <c r="AP38" s="99">
        <f t="shared" si="51"/>
        <v>4976.8</v>
      </c>
      <c r="AQ38" s="35">
        <f t="shared" si="64"/>
        <v>3322.3</v>
      </c>
      <c r="AR38" s="104">
        <f>RCF!C$35</f>
        <v>15.24</v>
      </c>
      <c r="AS38" s="99">
        <f t="shared" si="52"/>
        <v>4318.8999999999996</v>
      </c>
      <c r="AT38" s="99">
        <f t="shared" si="52"/>
        <v>4817.3</v>
      </c>
      <c r="AU38" s="35">
        <f t="shared" si="65"/>
        <v>3256</v>
      </c>
      <c r="AV38" s="104">
        <f>RCF!C$37</f>
        <v>14.936</v>
      </c>
      <c r="AW38" s="35">
        <f t="shared" si="66"/>
        <v>3330.7</v>
      </c>
      <c r="AX38" s="104">
        <f>RCF!C$39</f>
        <v>15.278571428571428</v>
      </c>
      <c r="AY38" s="35">
        <f t="shared" si="67"/>
        <v>3211.1</v>
      </c>
      <c r="AZ38" s="104">
        <f>RCF!C$41</f>
        <v>14.73</v>
      </c>
    </row>
    <row r="39" spans="1:52" s="53" customFormat="1" x14ac:dyDescent="0.2">
      <c r="A39" s="38" t="s">
        <v>101</v>
      </c>
      <c r="B39" s="39" t="s">
        <v>118</v>
      </c>
      <c r="C39" s="40">
        <v>77</v>
      </c>
      <c r="D39" s="35">
        <f t="shared" si="45"/>
        <v>4105.8999999999996</v>
      </c>
      <c r="E39" s="34">
        <f>RCF!C$43</f>
        <v>53.323999999999998</v>
      </c>
      <c r="F39" s="35">
        <f t="shared" si="53"/>
        <v>1129.5999999999999</v>
      </c>
      <c r="G39" s="103">
        <f>RCF!C$5</f>
        <v>14.670999999999999</v>
      </c>
      <c r="H39" s="35">
        <f t="shared" si="54"/>
        <v>1129.7</v>
      </c>
      <c r="I39" s="103">
        <f t="shared" si="55"/>
        <v>14.670999999999999</v>
      </c>
      <c r="J39" s="99">
        <f t="shared" si="47"/>
        <v>1242.5999999999999</v>
      </c>
      <c r="K39" s="99">
        <f t="shared" si="47"/>
        <v>1547.6</v>
      </c>
      <c r="L39" s="99">
        <f t="shared" si="47"/>
        <v>1660.6</v>
      </c>
      <c r="M39" s="99">
        <f t="shared" si="47"/>
        <v>1830.1</v>
      </c>
      <c r="N39" s="99">
        <f t="shared" si="47"/>
        <v>2259.3000000000002</v>
      </c>
      <c r="O39" s="99">
        <f t="shared" si="47"/>
        <v>2428.8000000000002</v>
      </c>
      <c r="P39" s="99">
        <f t="shared" si="47"/>
        <v>3389</v>
      </c>
      <c r="Q39" s="35">
        <f t="shared" si="56"/>
        <v>1110.3</v>
      </c>
      <c r="R39" s="103">
        <f>RCF!C$7</f>
        <v>14.42</v>
      </c>
      <c r="S39" s="99">
        <f t="shared" si="48"/>
        <v>1443.3</v>
      </c>
      <c r="T39" s="99">
        <f t="shared" si="48"/>
        <v>1665.4</v>
      </c>
      <c r="U39" s="35">
        <f t="shared" si="57"/>
        <v>1094.7</v>
      </c>
      <c r="V39" s="103">
        <f>RCF!C$9</f>
        <v>14.218</v>
      </c>
      <c r="W39" s="35">
        <f t="shared" si="58"/>
        <v>1094.7</v>
      </c>
      <c r="X39" s="104">
        <f t="shared" si="59"/>
        <v>14.218</v>
      </c>
      <c r="Y39" s="99">
        <f t="shared" si="49"/>
        <v>1204.0999999999999</v>
      </c>
      <c r="Z39" s="99">
        <f t="shared" si="49"/>
        <v>1499.7</v>
      </c>
      <c r="AA39" s="99">
        <f t="shared" si="49"/>
        <v>1773.4</v>
      </c>
      <c r="AB39" s="99">
        <f t="shared" si="49"/>
        <v>1609.2</v>
      </c>
      <c r="AC39" s="99">
        <f t="shared" si="49"/>
        <v>2375.4</v>
      </c>
      <c r="AD39" s="99">
        <f t="shared" si="49"/>
        <v>3284.1</v>
      </c>
      <c r="AE39" s="35">
        <f t="shared" si="60"/>
        <v>1112.5999999999999</v>
      </c>
      <c r="AF39" s="104">
        <f>RCF!C$13</f>
        <v>14.45</v>
      </c>
      <c r="AG39" s="99">
        <f t="shared" si="50"/>
        <v>1835.8</v>
      </c>
      <c r="AH39" s="99">
        <f t="shared" si="50"/>
        <v>2336.5</v>
      </c>
      <c r="AI39" s="99">
        <f t="shared" si="50"/>
        <v>3337.8</v>
      </c>
      <c r="AJ39" s="35">
        <f t="shared" si="61"/>
        <v>1131.9000000000001</v>
      </c>
      <c r="AK39" s="104">
        <f>RCF!C$25</f>
        <v>14.700000000000001</v>
      </c>
      <c r="AL39" s="35">
        <f t="shared" si="62"/>
        <v>1131.9000000000001</v>
      </c>
      <c r="AM39" s="104">
        <f>RCF!C$59</f>
        <v>14.7</v>
      </c>
      <c r="AN39" s="35">
        <f t="shared" si="63"/>
        <v>1171.9000000000001</v>
      </c>
      <c r="AO39" s="104">
        <f>RCF!C$33</f>
        <v>15.22</v>
      </c>
      <c r="AP39" s="99">
        <f t="shared" si="51"/>
        <v>1757.8</v>
      </c>
      <c r="AQ39" s="35">
        <f t="shared" si="64"/>
        <v>1173.4000000000001</v>
      </c>
      <c r="AR39" s="104">
        <f>RCF!C$35</f>
        <v>15.24</v>
      </c>
      <c r="AS39" s="99">
        <f t="shared" si="52"/>
        <v>1525.4</v>
      </c>
      <c r="AT39" s="99">
        <f t="shared" si="52"/>
        <v>1701.4</v>
      </c>
      <c r="AU39" s="35">
        <f t="shared" si="65"/>
        <v>1150</v>
      </c>
      <c r="AV39" s="104">
        <f>RCF!C$37</f>
        <v>14.936</v>
      </c>
      <c r="AW39" s="35">
        <f t="shared" si="66"/>
        <v>1176.4000000000001</v>
      </c>
      <c r="AX39" s="104">
        <f>RCF!C$39</f>
        <v>15.278571428571428</v>
      </c>
      <c r="AY39" s="35">
        <f t="shared" si="67"/>
        <v>1134.2</v>
      </c>
      <c r="AZ39" s="104">
        <f>RCF!C$41</f>
        <v>14.73</v>
      </c>
    </row>
    <row r="40" spans="1:52" s="53" customFormat="1" x14ac:dyDescent="0.2">
      <c r="A40" s="38" t="s">
        <v>68</v>
      </c>
      <c r="B40" s="39" t="s">
        <v>120</v>
      </c>
      <c r="C40" s="40">
        <v>77</v>
      </c>
      <c r="D40" s="35">
        <f t="shared" si="45"/>
        <v>4105.8999999999996</v>
      </c>
      <c r="E40" s="34">
        <f>RCF!C$43</f>
        <v>53.323999999999998</v>
      </c>
      <c r="F40" s="35">
        <f t="shared" si="53"/>
        <v>1129.5999999999999</v>
      </c>
      <c r="G40" s="103">
        <f>RCF!C$5</f>
        <v>14.670999999999999</v>
      </c>
      <c r="H40" s="35">
        <f t="shared" si="54"/>
        <v>1129.7</v>
      </c>
      <c r="I40" s="103">
        <f t="shared" si="55"/>
        <v>14.670999999999999</v>
      </c>
      <c r="J40" s="99">
        <f t="shared" si="47"/>
        <v>1242.5999999999999</v>
      </c>
      <c r="K40" s="99">
        <f t="shared" si="47"/>
        <v>1547.6</v>
      </c>
      <c r="L40" s="99">
        <f t="shared" si="47"/>
        <v>1660.6</v>
      </c>
      <c r="M40" s="99">
        <f t="shared" si="47"/>
        <v>1830.1</v>
      </c>
      <c r="N40" s="99">
        <f t="shared" si="47"/>
        <v>2259.3000000000002</v>
      </c>
      <c r="O40" s="99">
        <f t="shared" si="47"/>
        <v>2428.8000000000002</v>
      </c>
      <c r="P40" s="99">
        <f t="shared" si="47"/>
        <v>3389</v>
      </c>
      <c r="Q40" s="35">
        <f t="shared" si="56"/>
        <v>1110.3</v>
      </c>
      <c r="R40" s="103">
        <f>RCF!C$7</f>
        <v>14.42</v>
      </c>
      <c r="S40" s="99">
        <f t="shared" si="48"/>
        <v>1443.3</v>
      </c>
      <c r="T40" s="99">
        <f t="shared" si="48"/>
        <v>1665.4</v>
      </c>
      <c r="U40" s="35">
        <f t="shared" si="57"/>
        <v>1094.7</v>
      </c>
      <c r="V40" s="103">
        <f>RCF!C$9</f>
        <v>14.218</v>
      </c>
      <c r="W40" s="35">
        <f t="shared" si="58"/>
        <v>1094.7</v>
      </c>
      <c r="X40" s="104">
        <f t="shared" si="59"/>
        <v>14.218</v>
      </c>
      <c r="Y40" s="99">
        <f t="shared" si="49"/>
        <v>1204.0999999999999</v>
      </c>
      <c r="Z40" s="99">
        <f t="shared" si="49"/>
        <v>1499.7</v>
      </c>
      <c r="AA40" s="99">
        <f t="shared" si="49"/>
        <v>1773.4</v>
      </c>
      <c r="AB40" s="99">
        <f t="shared" si="49"/>
        <v>1609.2</v>
      </c>
      <c r="AC40" s="99">
        <f t="shared" si="49"/>
        <v>2375.4</v>
      </c>
      <c r="AD40" s="99">
        <f t="shared" si="49"/>
        <v>3284.1</v>
      </c>
      <c r="AE40" s="35">
        <f t="shared" si="60"/>
        <v>1112.5999999999999</v>
      </c>
      <c r="AF40" s="104">
        <f>RCF!C$13</f>
        <v>14.45</v>
      </c>
      <c r="AG40" s="99">
        <f t="shared" si="50"/>
        <v>1835.8</v>
      </c>
      <c r="AH40" s="99">
        <f t="shared" si="50"/>
        <v>2336.5</v>
      </c>
      <c r="AI40" s="99">
        <f t="shared" si="50"/>
        <v>3337.8</v>
      </c>
      <c r="AJ40" s="35">
        <f t="shared" si="61"/>
        <v>1131.9000000000001</v>
      </c>
      <c r="AK40" s="104">
        <f>RCF!C$25</f>
        <v>14.700000000000001</v>
      </c>
      <c r="AL40" s="35">
        <f t="shared" si="62"/>
        <v>1131.9000000000001</v>
      </c>
      <c r="AM40" s="104">
        <f>RCF!C$59</f>
        <v>14.7</v>
      </c>
      <c r="AN40" s="35">
        <f t="shared" si="63"/>
        <v>1171.9000000000001</v>
      </c>
      <c r="AO40" s="104">
        <f>RCF!C$33</f>
        <v>15.22</v>
      </c>
      <c r="AP40" s="99">
        <f t="shared" si="51"/>
        <v>1757.8</v>
      </c>
      <c r="AQ40" s="35">
        <f t="shared" si="64"/>
        <v>1173.4000000000001</v>
      </c>
      <c r="AR40" s="104">
        <f>RCF!C$35</f>
        <v>15.24</v>
      </c>
      <c r="AS40" s="99">
        <f t="shared" si="52"/>
        <v>1525.4</v>
      </c>
      <c r="AT40" s="99">
        <f t="shared" si="52"/>
        <v>1701.4</v>
      </c>
      <c r="AU40" s="35">
        <f t="shared" si="65"/>
        <v>1150</v>
      </c>
      <c r="AV40" s="104">
        <f>RCF!C$37</f>
        <v>14.936</v>
      </c>
      <c r="AW40" s="35">
        <f t="shared" si="66"/>
        <v>1176.4000000000001</v>
      </c>
      <c r="AX40" s="104">
        <f>RCF!C$39</f>
        <v>15.278571428571428</v>
      </c>
      <c r="AY40" s="35">
        <f t="shared" si="67"/>
        <v>1134.2</v>
      </c>
      <c r="AZ40" s="104">
        <f>RCF!C$41</f>
        <v>14.73</v>
      </c>
    </row>
    <row r="41" spans="1:52" s="53" customFormat="1" ht="25.5" x14ac:dyDescent="0.2">
      <c r="A41" s="38" t="s">
        <v>94</v>
      </c>
      <c r="B41" s="39" t="s">
        <v>121</v>
      </c>
      <c r="C41" s="40">
        <v>210</v>
      </c>
      <c r="D41" s="35">
        <f t="shared" si="45"/>
        <v>11198</v>
      </c>
      <c r="E41" s="34">
        <f>RCF!C$43</f>
        <v>53.323999999999998</v>
      </c>
      <c r="F41" s="35">
        <f t="shared" si="53"/>
        <v>3080.9</v>
      </c>
      <c r="G41" s="103">
        <f>RCF!C$5</f>
        <v>14.670999999999999</v>
      </c>
      <c r="H41" s="35">
        <f t="shared" si="54"/>
        <v>3080.9</v>
      </c>
      <c r="I41" s="103">
        <f t="shared" si="55"/>
        <v>14.670999999999999</v>
      </c>
      <c r="J41" s="99">
        <f t="shared" si="47"/>
        <v>3389</v>
      </c>
      <c r="K41" s="99">
        <f t="shared" si="47"/>
        <v>4220.8</v>
      </c>
      <c r="L41" s="99">
        <f t="shared" si="47"/>
        <v>4528.8999999999996</v>
      </c>
      <c r="M41" s="99">
        <f t="shared" si="47"/>
        <v>4991.1000000000004</v>
      </c>
      <c r="N41" s="99">
        <f t="shared" si="47"/>
        <v>6161.8</v>
      </c>
      <c r="O41" s="99">
        <f t="shared" si="47"/>
        <v>6624</v>
      </c>
      <c r="P41" s="99">
        <f t="shared" si="47"/>
        <v>9242.7000000000007</v>
      </c>
      <c r="Q41" s="35">
        <f t="shared" si="56"/>
        <v>3028.2</v>
      </c>
      <c r="R41" s="103">
        <f>RCF!C$7</f>
        <v>14.42</v>
      </c>
      <c r="S41" s="99">
        <f t="shared" si="48"/>
        <v>3936.6</v>
      </c>
      <c r="T41" s="99">
        <f t="shared" si="48"/>
        <v>4542.3</v>
      </c>
      <c r="U41" s="35">
        <f t="shared" si="57"/>
        <v>2985.7</v>
      </c>
      <c r="V41" s="103">
        <f>RCF!C$9</f>
        <v>14.218</v>
      </c>
      <c r="W41" s="35">
        <f t="shared" si="58"/>
        <v>2985.7</v>
      </c>
      <c r="X41" s="104">
        <f t="shared" si="59"/>
        <v>14.218</v>
      </c>
      <c r="Y41" s="99">
        <f t="shared" si="49"/>
        <v>3284.2</v>
      </c>
      <c r="Z41" s="99">
        <f t="shared" si="49"/>
        <v>4090.4</v>
      </c>
      <c r="AA41" s="99">
        <f t="shared" si="49"/>
        <v>4836.8</v>
      </c>
      <c r="AB41" s="99">
        <f t="shared" si="49"/>
        <v>4388.8999999999996</v>
      </c>
      <c r="AC41" s="99">
        <f t="shared" si="49"/>
        <v>6478.9</v>
      </c>
      <c r="AD41" s="99">
        <f t="shared" si="49"/>
        <v>8957.1</v>
      </c>
      <c r="AE41" s="35">
        <f t="shared" si="60"/>
        <v>3034.5</v>
      </c>
      <c r="AF41" s="104">
        <f>RCF!C$13</f>
        <v>14.45</v>
      </c>
      <c r="AG41" s="99">
        <f t="shared" si="50"/>
        <v>5006.8999999999996</v>
      </c>
      <c r="AH41" s="99">
        <f t="shared" si="50"/>
        <v>6372.5</v>
      </c>
      <c r="AI41" s="99">
        <f t="shared" si="50"/>
        <v>9103.5</v>
      </c>
      <c r="AJ41" s="35">
        <f t="shared" si="61"/>
        <v>3087</v>
      </c>
      <c r="AK41" s="104">
        <f>RCF!C$25</f>
        <v>14.700000000000001</v>
      </c>
      <c r="AL41" s="35">
        <f t="shared" si="62"/>
        <v>3087</v>
      </c>
      <c r="AM41" s="104">
        <f>RCF!C$59</f>
        <v>14.7</v>
      </c>
      <c r="AN41" s="35">
        <f t="shared" si="63"/>
        <v>3196.2</v>
      </c>
      <c r="AO41" s="104">
        <f>RCF!C$33</f>
        <v>15.22</v>
      </c>
      <c r="AP41" s="99">
        <f t="shared" si="51"/>
        <v>4794.3</v>
      </c>
      <c r="AQ41" s="35">
        <f t="shared" si="64"/>
        <v>3200.4</v>
      </c>
      <c r="AR41" s="104">
        <f>RCF!C$35</f>
        <v>15.24</v>
      </c>
      <c r="AS41" s="99">
        <f t="shared" si="52"/>
        <v>4160.5</v>
      </c>
      <c r="AT41" s="99">
        <f t="shared" si="52"/>
        <v>4640.5</v>
      </c>
      <c r="AU41" s="35">
        <f t="shared" si="65"/>
        <v>3136.5</v>
      </c>
      <c r="AV41" s="104">
        <f>RCF!C$37</f>
        <v>14.936</v>
      </c>
      <c r="AW41" s="35">
        <f t="shared" si="66"/>
        <v>3208.5</v>
      </c>
      <c r="AX41" s="104">
        <f>RCF!C$39</f>
        <v>15.278571428571428</v>
      </c>
      <c r="AY41" s="35">
        <f t="shared" si="67"/>
        <v>3093.3</v>
      </c>
      <c r="AZ41" s="104">
        <f>RCF!C$41</f>
        <v>14.73</v>
      </c>
    </row>
    <row r="42" spans="1:52" s="53" customFormat="1" ht="25.5" x14ac:dyDescent="0.2">
      <c r="A42" s="38" t="s">
        <v>79</v>
      </c>
      <c r="B42" s="39" t="s">
        <v>122</v>
      </c>
      <c r="C42" s="40">
        <v>118.3</v>
      </c>
      <c r="D42" s="35">
        <f t="shared" si="45"/>
        <v>6308.2</v>
      </c>
      <c r="E42" s="34">
        <f>RCF!C$43</f>
        <v>53.323999999999998</v>
      </c>
      <c r="F42" s="35">
        <f t="shared" si="53"/>
        <v>1735.5</v>
      </c>
      <c r="G42" s="103">
        <f>RCF!C$5</f>
        <v>14.670999999999999</v>
      </c>
      <c r="H42" s="35">
        <f t="shared" si="54"/>
        <v>1735.6</v>
      </c>
      <c r="I42" s="103">
        <f t="shared" si="55"/>
        <v>14.670999999999999</v>
      </c>
      <c r="J42" s="99">
        <f t="shared" si="47"/>
        <v>1909.1</v>
      </c>
      <c r="K42" s="99">
        <f t="shared" si="47"/>
        <v>2377.6999999999998</v>
      </c>
      <c r="L42" s="99">
        <f t="shared" si="47"/>
        <v>2551.3000000000002</v>
      </c>
      <c r="M42" s="99">
        <f t="shared" si="47"/>
        <v>2811.6</v>
      </c>
      <c r="N42" s="99">
        <f t="shared" si="47"/>
        <v>3471.2</v>
      </c>
      <c r="O42" s="99">
        <f t="shared" si="47"/>
        <v>3731.5</v>
      </c>
      <c r="P42" s="99">
        <f t="shared" si="47"/>
        <v>5206.7</v>
      </c>
      <c r="Q42" s="35">
        <f t="shared" si="56"/>
        <v>1705.8</v>
      </c>
      <c r="R42" s="103">
        <f>RCF!C$7</f>
        <v>14.42</v>
      </c>
      <c r="S42" s="99">
        <f t="shared" si="48"/>
        <v>2217.5</v>
      </c>
      <c r="T42" s="99">
        <f t="shared" si="48"/>
        <v>2558.6999999999998</v>
      </c>
      <c r="U42" s="35">
        <f t="shared" si="57"/>
        <v>1681.9</v>
      </c>
      <c r="V42" s="103">
        <f>RCF!C$9</f>
        <v>14.218</v>
      </c>
      <c r="W42" s="35">
        <f t="shared" si="58"/>
        <v>1681.9</v>
      </c>
      <c r="X42" s="104">
        <f t="shared" si="59"/>
        <v>14.218</v>
      </c>
      <c r="Y42" s="99">
        <f t="shared" si="49"/>
        <v>1850</v>
      </c>
      <c r="Z42" s="99">
        <f t="shared" si="49"/>
        <v>2304.1999999999998</v>
      </c>
      <c r="AA42" s="99">
        <f t="shared" si="49"/>
        <v>2724.6</v>
      </c>
      <c r="AB42" s="99">
        <f t="shared" si="49"/>
        <v>2472.3000000000002</v>
      </c>
      <c r="AC42" s="99">
        <f t="shared" si="49"/>
        <v>3649.7</v>
      </c>
      <c r="AD42" s="99">
        <f t="shared" si="49"/>
        <v>5045.7</v>
      </c>
      <c r="AE42" s="35">
        <f t="shared" si="60"/>
        <v>1709.4</v>
      </c>
      <c r="AF42" s="104">
        <f>RCF!C$13</f>
        <v>14.45</v>
      </c>
      <c r="AG42" s="99">
        <f t="shared" si="50"/>
        <v>2820.5</v>
      </c>
      <c r="AH42" s="99">
        <f t="shared" si="50"/>
        <v>3589.7</v>
      </c>
      <c r="AI42" s="99">
        <f t="shared" si="50"/>
        <v>5128.2</v>
      </c>
      <c r="AJ42" s="35">
        <f t="shared" si="61"/>
        <v>1739</v>
      </c>
      <c r="AK42" s="104">
        <f>RCF!C$25</f>
        <v>14.700000000000001</v>
      </c>
      <c r="AL42" s="35">
        <f t="shared" si="62"/>
        <v>1739</v>
      </c>
      <c r="AM42" s="104">
        <f>RCF!C$59</f>
        <v>14.7</v>
      </c>
      <c r="AN42" s="35">
        <f t="shared" si="63"/>
        <v>1800.5</v>
      </c>
      <c r="AO42" s="104">
        <f>RCF!C$33</f>
        <v>15.22</v>
      </c>
      <c r="AP42" s="99">
        <f t="shared" si="51"/>
        <v>2700.7</v>
      </c>
      <c r="AQ42" s="35">
        <f t="shared" si="64"/>
        <v>1802.8</v>
      </c>
      <c r="AR42" s="104">
        <f>RCF!C$35</f>
        <v>15.24</v>
      </c>
      <c r="AS42" s="99">
        <f t="shared" si="52"/>
        <v>2343.6</v>
      </c>
      <c r="AT42" s="99">
        <f t="shared" si="52"/>
        <v>2614</v>
      </c>
      <c r="AU42" s="35">
        <f t="shared" si="65"/>
        <v>1766.9</v>
      </c>
      <c r="AV42" s="104">
        <f>RCF!C$37</f>
        <v>14.936</v>
      </c>
      <c r="AW42" s="35">
        <f t="shared" si="66"/>
        <v>1807.4</v>
      </c>
      <c r="AX42" s="104">
        <f>RCF!C$39</f>
        <v>15.278571428571428</v>
      </c>
      <c r="AY42" s="35">
        <f t="shared" si="67"/>
        <v>1742.5</v>
      </c>
      <c r="AZ42" s="104">
        <f>RCF!C$41</f>
        <v>14.73</v>
      </c>
    </row>
    <row r="43" spans="1:52" s="53" customFormat="1" x14ac:dyDescent="0.2">
      <c r="A43" s="38" t="s">
        <v>62</v>
      </c>
      <c r="B43" s="39" t="s">
        <v>123</v>
      </c>
      <c r="C43" s="40">
        <v>237</v>
      </c>
      <c r="D43" s="35">
        <f t="shared" si="45"/>
        <v>12637.8</v>
      </c>
      <c r="E43" s="34">
        <f>RCF!C$43</f>
        <v>53.323999999999998</v>
      </c>
      <c r="F43" s="35">
        <f t="shared" si="53"/>
        <v>3477</v>
      </c>
      <c r="G43" s="103">
        <f>RCF!C$5</f>
        <v>14.670999999999999</v>
      </c>
      <c r="H43" s="35">
        <f t="shared" si="54"/>
        <v>3477</v>
      </c>
      <c r="I43" s="103">
        <f t="shared" si="55"/>
        <v>14.670999999999999</v>
      </c>
      <c r="J43" s="99">
        <f t="shared" si="47"/>
        <v>3824.7</v>
      </c>
      <c r="K43" s="99">
        <f t="shared" si="47"/>
        <v>4763.5</v>
      </c>
      <c r="L43" s="99">
        <f t="shared" si="47"/>
        <v>5111.2</v>
      </c>
      <c r="M43" s="99">
        <f t="shared" si="47"/>
        <v>5632.8</v>
      </c>
      <c r="N43" s="99">
        <f t="shared" si="47"/>
        <v>6954.1</v>
      </c>
      <c r="O43" s="99">
        <f t="shared" si="47"/>
        <v>7475.6</v>
      </c>
      <c r="P43" s="99">
        <f t="shared" si="47"/>
        <v>10431.1</v>
      </c>
      <c r="Q43" s="35">
        <f t="shared" si="56"/>
        <v>3417.5</v>
      </c>
      <c r="R43" s="103">
        <f>RCF!C$7</f>
        <v>14.42</v>
      </c>
      <c r="S43" s="99">
        <f t="shared" si="48"/>
        <v>4442.7</v>
      </c>
      <c r="T43" s="99">
        <f t="shared" si="48"/>
        <v>5126.2</v>
      </c>
      <c r="U43" s="35">
        <f t="shared" si="57"/>
        <v>3369.6</v>
      </c>
      <c r="V43" s="103">
        <f>RCF!C$9</f>
        <v>14.218</v>
      </c>
      <c r="W43" s="35">
        <f t="shared" si="58"/>
        <v>3369.6</v>
      </c>
      <c r="X43" s="104">
        <f t="shared" si="59"/>
        <v>14.218</v>
      </c>
      <c r="Y43" s="99">
        <f t="shared" si="49"/>
        <v>3706.5</v>
      </c>
      <c r="Z43" s="99">
        <f t="shared" si="49"/>
        <v>4616.3</v>
      </c>
      <c r="AA43" s="99">
        <f t="shared" si="49"/>
        <v>5458.7</v>
      </c>
      <c r="AB43" s="99">
        <f t="shared" si="49"/>
        <v>4953.3</v>
      </c>
      <c r="AC43" s="99">
        <f t="shared" si="49"/>
        <v>7312</v>
      </c>
      <c r="AD43" s="99">
        <f t="shared" si="49"/>
        <v>10108.799999999999</v>
      </c>
      <c r="AE43" s="35">
        <f t="shared" si="60"/>
        <v>3424.6</v>
      </c>
      <c r="AF43" s="104">
        <f>RCF!C$13</f>
        <v>14.45</v>
      </c>
      <c r="AG43" s="99">
        <f t="shared" si="50"/>
        <v>5650.6</v>
      </c>
      <c r="AH43" s="99">
        <f t="shared" si="50"/>
        <v>7191.7</v>
      </c>
      <c r="AI43" s="99">
        <f t="shared" si="50"/>
        <v>10273.799999999999</v>
      </c>
      <c r="AJ43" s="35">
        <f t="shared" si="61"/>
        <v>3483.9</v>
      </c>
      <c r="AK43" s="104">
        <f>RCF!C$25</f>
        <v>14.700000000000001</v>
      </c>
      <c r="AL43" s="35">
        <f t="shared" si="62"/>
        <v>3483.9</v>
      </c>
      <c r="AM43" s="104">
        <f>RCF!C$59</f>
        <v>14.7</v>
      </c>
      <c r="AN43" s="35">
        <f t="shared" si="63"/>
        <v>3607.1</v>
      </c>
      <c r="AO43" s="104">
        <f>RCF!C$33</f>
        <v>15.22</v>
      </c>
      <c r="AP43" s="99">
        <f t="shared" si="51"/>
        <v>5410.6</v>
      </c>
      <c r="AQ43" s="35">
        <f t="shared" si="64"/>
        <v>3611.8</v>
      </c>
      <c r="AR43" s="104">
        <f>RCF!C$35</f>
        <v>15.24</v>
      </c>
      <c r="AS43" s="99">
        <f t="shared" si="52"/>
        <v>4695.3</v>
      </c>
      <c r="AT43" s="99">
        <f t="shared" si="52"/>
        <v>5237.1000000000004</v>
      </c>
      <c r="AU43" s="35">
        <f t="shared" si="65"/>
        <v>3539.8</v>
      </c>
      <c r="AV43" s="104">
        <f>RCF!C$37</f>
        <v>14.936</v>
      </c>
      <c r="AW43" s="35">
        <f t="shared" si="66"/>
        <v>3621</v>
      </c>
      <c r="AX43" s="104">
        <f>RCF!C$39</f>
        <v>15.278571428571428</v>
      </c>
      <c r="AY43" s="35">
        <f t="shared" si="67"/>
        <v>3491</v>
      </c>
      <c r="AZ43" s="104">
        <f>RCF!C$41</f>
        <v>14.73</v>
      </c>
    </row>
    <row r="44" spans="1:52" s="53" customFormat="1" x14ac:dyDescent="0.2">
      <c r="A44" s="38" t="s">
        <v>87</v>
      </c>
      <c r="B44" s="39" t="s">
        <v>124</v>
      </c>
      <c r="C44" s="40">
        <v>128</v>
      </c>
      <c r="D44" s="35">
        <f t="shared" si="45"/>
        <v>6825.5</v>
      </c>
      <c r="E44" s="34">
        <f>RCF!C$43</f>
        <v>53.323999999999998</v>
      </c>
      <c r="F44" s="35">
        <f t="shared" si="53"/>
        <v>1877.8</v>
      </c>
      <c r="G44" s="103">
        <f>RCF!C$5</f>
        <v>14.670999999999999</v>
      </c>
      <c r="H44" s="35">
        <f t="shared" si="54"/>
        <v>1877.9</v>
      </c>
      <c r="I44" s="103">
        <f t="shared" si="55"/>
        <v>14.670999999999999</v>
      </c>
      <c r="J44" s="99">
        <f t="shared" si="47"/>
        <v>2065.6999999999998</v>
      </c>
      <c r="K44" s="99">
        <f t="shared" si="47"/>
        <v>2572.6999999999998</v>
      </c>
      <c r="L44" s="99">
        <f t="shared" si="47"/>
        <v>2760.5</v>
      </c>
      <c r="M44" s="99">
        <f t="shared" si="47"/>
        <v>3042.2</v>
      </c>
      <c r="N44" s="99">
        <f t="shared" si="47"/>
        <v>3755.8</v>
      </c>
      <c r="O44" s="99">
        <f t="shared" si="47"/>
        <v>4037.5</v>
      </c>
      <c r="P44" s="99">
        <f t="shared" si="47"/>
        <v>5633.7</v>
      </c>
      <c r="Q44" s="35">
        <f t="shared" si="56"/>
        <v>1845.7</v>
      </c>
      <c r="R44" s="103">
        <f>RCF!C$7</f>
        <v>14.42</v>
      </c>
      <c r="S44" s="99">
        <f t="shared" si="48"/>
        <v>2399.4</v>
      </c>
      <c r="T44" s="99">
        <f t="shared" si="48"/>
        <v>2768.5</v>
      </c>
      <c r="U44" s="35">
        <f t="shared" si="57"/>
        <v>1819.9</v>
      </c>
      <c r="V44" s="103">
        <f>RCF!C$9</f>
        <v>14.218</v>
      </c>
      <c r="W44" s="35">
        <f t="shared" si="58"/>
        <v>1819.9</v>
      </c>
      <c r="X44" s="104">
        <f t="shared" si="59"/>
        <v>14.218</v>
      </c>
      <c r="Y44" s="99">
        <f t="shared" si="49"/>
        <v>2001.8</v>
      </c>
      <c r="Z44" s="99">
        <f t="shared" si="49"/>
        <v>2493.1999999999998</v>
      </c>
      <c r="AA44" s="99">
        <f t="shared" si="49"/>
        <v>2948.2</v>
      </c>
      <c r="AB44" s="99">
        <f t="shared" si="49"/>
        <v>2675.2</v>
      </c>
      <c r="AC44" s="99">
        <f t="shared" si="49"/>
        <v>3949.1</v>
      </c>
      <c r="AD44" s="99">
        <f t="shared" si="49"/>
        <v>5459.7</v>
      </c>
      <c r="AE44" s="35">
        <f t="shared" si="60"/>
        <v>1849.6</v>
      </c>
      <c r="AF44" s="104">
        <f>RCF!C$13</f>
        <v>14.45</v>
      </c>
      <c r="AG44" s="99">
        <f t="shared" si="50"/>
        <v>3051.8</v>
      </c>
      <c r="AH44" s="99">
        <f t="shared" si="50"/>
        <v>3884.2</v>
      </c>
      <c r="AI44" s="99">
        <f t="shared" si="50"/>
        <v>5548.8</v>
      </c>
      <c r="AJ44" s="35">
        <f t="shared" si="61"/>
        <v>1881.6</v>
      </c>
      <c r="AK44" s="104">
        <f>RCF!C$25</f>
        <v>14.700000000000001</v>
      </c>
      <c r="AL44" s="35">
        <f t="shared" si="62"/>
        <v>1881.6</v>
      </c>
      <c r="AM44" s="104">
        <f>RCF!C$59</f>
        <v>14.7</v>
      </c>
      <c r="AN44" s="35">
        <f t="shared" si="63"/>
        <v>1948.1</v>
      </c>
      <c r="AO44" s="104">
        <f>RCF!C$33</f>
        <v>15.22</v>
      </c>
      <c r="AP44" s="99">
        <f t="shared" si="51"/>
        <v>2922.1</v>
      </c>
      <c r="AQ44" s="35">
        <f t="shared" si="64"/>
        <v>1950.7</v>
      </c>
      <c r="AR44" s="104">
        <f>RCF!C$35</f>
        <v>15.24</v>
      </c>
      <c r="AS44" s="99">
        <f t="shared" si="52"/>
        <v>2535.9</v>
      </c>
      <c r="AT44" s="99">
        <f t="shared" si="52"/>
        <v>2828.5</v>
      </c>
      <c r="AU44" s="35">
        <f t="shared" si="65"/>
        <v>1911.8</v>
      </c>
      <c r="AV44" s="104">
        <f>RCF!C$37</f>
        <v>14.936</v>
      </c>
      <c r="AW44" s="35">
        <f t="shared" si="66"/>
        <v>1955.6</v>
      </c>
      <c r="AX44" s="104">
        <f>RCF!C$39</f>
        <v>15.278571428571428</v>
      </c>
      <c r="AY44" s="35">
        <f t="shared" si="67"/>
        <v>1885.4</v>
      </c>
      <c r="AZ44" s="104">
        <f>RCF!C$41</f>
        <v>14.73</v>
      </c>
    </row>
    <row r="45" spans="1:52" s="53" customFormat="1" x14ac:dyDescent="0.2">
      <c r="A45" s="38" t="s">
        <v>103</v>
      </c>
      <c r="B45" s="39" t="s">
        <v>125</v>
      </c>
      <c r="C45" s="40">
        <v>128</v>
      </c>
      <c r="D45" s="35">
        <f t="shared" si="45"/>
        <v>6825.5</v>
      </c>
      <c r="E45" s="34">
        <f>RCF!C$43</f>
        <v>53.323999999999998</v>
      </c>
      <c r="F45" s="35">
        <f t="shared" si="53"/>
        <v>1877.8</v>
      </c>
      <c r="G45" s="103">
        <f>RCF!C$5</f>
        <v>14.670999999999999</v>
      </c>
      <c r="H45" s="35">
        <f t="shared" si="54"/>
        <v>1877.9</v>
      </c>
      <c r="I45" s="103">
        <f t="shared" si="55"/>
        <v>14.670999999999999</v>
      </c>
      <c r="J45" s="99">
        <f t="shared" si="47"/>
        <v>2065.6999999999998</v>
      </c>
      <c r="K45" s="99">
        <f t="shared" si="47"/>
        <v>2572.6999999999998</v>
      </c>
      <c r="L45" s="99">
        <f t="shared" si="47"/>
        <v>2760.5</v>
      </c>
      <c r="M45" s="99">
        <f t="shared" si="47"/>
        <v>3042.2</v>
      </c>
      <c r="N45" s="99">
        <f t="shared" si="47"/>
        <v>3755.8</v>
      </c>
      <c r="O45" s="99">
        <f t="shared" si="47"/>
        <v>4037.5</v>
      </c>
      <c r="P45" s="99">
        <f t="shared" si="47"/>
        <v>5633.7</v>
      </c>
      <c r="Q45" s="35">
        <f t="shared" si="56"/>
        <v>1845.7</v>
      </c>
      <c r="R45" s="103">
        <f>RCF!C$7</f>
        <v>14.42</v>
      </c>
      <c r="S45" s="99">
        <f t="shared" si="48"/>
        <v>2399.4</v>
      </c>
      <c r="T45" s="99">
        <f t="shared" si="48"/>
        <v>2768.5</v>
      </c>
      <c r="U45" s="35">
        <f t="shared" si="57"/>
        <v>1819.9</v>
      </c>
      <c r="V45" s="103">
        <f>RCF!C$9</f>
        <v>14.218</v>
      </c>
      <c r="W45" s="35">
        <f t="shared" si="58"/>
        <v>1819.9</v>
      </c>
      <c r="X45" s="104">
        <f t="shared" si="59"/>
        <v>14.218</v>
      </c>
      <c r="Y45" s="99">
        <f t="shared" si="49"/>
        <v>2001.8</v>
      </c>
      <c r="Z45" s="99">
        <f t="shared" si="49"/>
        <v>2493.1999999999998</v>
      </c>
      <c r="AA45" s="99">
        <f t="shared" si="49"/>
        <v>2948.2</v>
      </c>
      <c r="AB45" s="99">
        <f t="shared" si="49"/>
        <v>2675.2</v>
      </c>
      <c r="AC45" s="99">
        <f t="shared" si="49"/>
        <v>3949.1</v>
      </c>
      <c r="AD45" s="99">
        <f t="shared" si="49"/>
        <v>5459.7</v>
      </c>
      <c r="AE45" s="35">
        <f t="shared" si="60"/>
        <v>1849.6</v>
      </c>
      <c r="AF45" s="104">
        <f>RCF!C$13</f>
        <v>14.45</v>
      </c>
      <c r="AG45" s="99">
        <f t="shared" si="50"/>
        <v>3051.8</v>
      </c>
      <c r="AH45" s="99">
        <f t="shared" si="50"/>
        <v>3884.2</v>
      </c>
      <c r="AI45" s="99">
        <f t="shared" si="50"/>
        <v>5548.8</v>
      </c>
      <c r="AJ45" s="35">
        <f t="shared" si="61"/>
        <v>1881.6</v>
      </c>
      <c r="AK45" s="104">
        <f>RCF!C$25</f>
        <v>14.700000000000001</v>
      </c>
      <c r="AL45" s="35">
        <f t="shared" si="62"/>
        <v>1881.6</v>
      </c>
      <c r="AM45" s="104">
        <f>RCF!C$59</f>
        <v>14.7</v>
      </c>
      <c r="AN45" s="35">
        <f t="shared" si="63"/>
        <v>1948.1</v>
      </c>
      <c r="AO45" s="104">
        <f>RCF!C$33</f>
        <v>15.22</v>
      </c>
      <c r="AP45" s="99">
        <f t="shared" si="51"/>
        <v>2922.1</v>
      </c>
      <c r="AQ45" s="35">
        <f t="shared" si="64"/>
        <v>1950.7</v>
      </c>
      <c r="AR45" s="104">
        <f>RCF!C$35</f>
        <v>15.24</v>
      </c>
      <c r="AS45" s="99">
        <f t="shared" si="52"/>
        <v>2535.9</v>
      </c>
      <c r="AT45" s="99">
        <f t="shared" si="52"/>
        <v>2828.5</v>
      </c>
      <c r="AU45" s="35">
        <f t="shared" si="65"/>
        <v>1911.8</v>
      </c>
      <c r="AV45" s="104">
        <f>RCF!C$37</f>
        <v>14.936</v>
      </c>
      <c r="AW45" s="35">
        <f t="shared" si="66"/>
        <v>1955.6</v>
      </c>
      <c r="AX45" s="104">
        <f>RCF!C$39</f>
        <v>15.278571428571428</v>
      </c>
      <c r="AY45" s="35">
        <f t="shared" si="67"/>
        <v>1885.4</v>
      </c>
      <c r="AZ45" s="104">
        <f>RCF!C$41</f>
        <v>14.73</v>
      </c>
    </row>
    <row r="46" spans="1:52" s="53" customFormat="1" x14ac:dyDescent="0.2">
      <c r="A46" s="38" t="s">
        <v>55</v>
      </c>
      <c r="B46" s="39" t="s">
        <v>190</v>
      </c>
      <c r="C46" s="40">
        <v>288</v>
      </c>
      <c r="D46" s="35">
        <f t="shared" si="45"/>
        <v>15357.3</v>
      </c>
      <c r="E46" s="34">
        <f>RCF!C$43</f>
        <v>53.323999999999998</v>
      </c>
      <c r="F46" s="35">
        <f t="shared" si="53"/>
        <v>4225.2</v>
      </c>
      <c r="G46" s="103">
        <f>RCF!C$5</f>
        <v>14.670999999999999</v>
      </c>
      <c r="H46" s="35">
        <f t="shared" si="54"/>
        <v>4225.2</v>
      </c>
      <c r="I46" s="103">
        <f t="shared" si="55"/>
        <v>14.670999999999999</v>
      </c>
      <c r="J46" s="99">
        <f t="shared" si="47"/>
        <v>4647.8</v>
      </c>
      <c r="K46" s="99">
        <f t="shared" si="47"/>
        <v>5788.6</v>
      </c>
      <c r="L46" s="99">
        <f t="shared" si="47"/>
        <v>6211.1</v>
      </c>
      <c r="M46" s="99">
        <f t="shared" si="47"/>
        <v>6844.9</v>
      </c>
      <c r="N46" s="99">
        <f t="shared" si="47"/>
        <v>8450.5</v>
      </c>
      <c r="O46" s="99">
        <f t="shared" si="47"/>
        <v>9084.2999999999993</v>
      </c>
      <c r="P46" s="99">
        <f t="shared" si="47"/>
        <v>12675.7</v>
      </c>
      <c r="Q46" s="35">
        <f t="shared" si="56"/>
        <v>4152.8999999999996</v>
      </c>
      <c r="R46" s="103">
        <f>RCF!C$7</f>
        <v>14.42</v>
      </c>
      <c r="S46" s="99">
        <f t="shared" si="48"/>
        <v>5398.7</v>
      </c>
      <c r="T46" s="99">
        <f t="shared" si="48"/>
        <v>6229.3</v>
      </c>
      <c r="U46" s="35">
        <f t="shared" si="57"/>
        <v>4094.7</v>
      </c>
      <c r="V46" s="103">
        <f>RCF!C$9</f>
        <v>14.218</v>
      </c>
      <c r="W46" s="35">
        <f t="shared" si="58"/>
        <v>4094.7</v>
      </c>
      <c r="X46" s="104">
        <f t="shared" si="59"/>
        <v>14.218</v>
      </c>
      <c r="Y46" s="99">
        <f t="shared" si="49"/>
        <v>4504.1000000000004</v>
      </c>
      <c r="Z46" s="99">
        <f t="shared" si="49"/>
        <v>5609.7</v>
      </c>
      <c r="AA46" s="99">
        <f t="shared" si="49"/>
        <v>6633.4</v>
      </c>
      <c r="AB46" s="99">
        <f t="shared" si="49"/>
        <v>6019.2</v>
      </c>
      <c r="AC46" s="99">
        <f t="shared" si="49"/>
        <v>8885.4</v>
      </c>
      <c r="AD46" s="99">
        <f t="shared" si="49"/>
        <v>12284.1</v>
      </c>
      <c r="AE46" s="35">
        <f t="shared" si="60"/>
        <v>4161.6000000000004</v>
      </c>
      <c r="AF46" s="104">
        <f>RCF!C$13</f>
        <v>14.45</v>
      </c>
      <c r="AG46" s="99">
        <f t="shared" si="50"/>
        <v>6866.6</v>
      </c>
      <c r="AH46" s="99">
        <f t="shared" si="50"/>
        <v>8739.4</v>
      </c>
      <c r="AI46" s="99">
        <f t="shared" si="50"/>
        <v>12484.8</v>
      </c>
      <c r="AJ46" s="35">
        <f t="shared" si="61"/>
        <v>4233.6000000000004</v>
      </c>
      <c r="AK46" s="104">
        <f>RCF!C$25</f>
        <v>14.700000000000001</v>
      </c>
      <c r="AL46" s="35">
        <f t="shared" si="62"/>
        <v>4233.6000000000004</v>
      </c>
      <c r="AM46" s="104">
        <f>RCF!C$59</f>
        <v>14.7</v>
      </c>
      <c r="AN46" s="35">
        <f t="shared" si="63"/>
        <v>4383.3</v>
      </c>
      <c r="AO46" s="104">
        <f>RCF!C$33</f>
        <v>15.22</v>
      </c>
      <c r="AP46" s="99">
        <f t="shared" si="51"/>
        <v>6574.9</v>
      </c>
      <c r="AQ46" s="35">
        <f t="shared" si="64"/>
        <v>4389.1000000000004</v>
      </c>
      <c r="AR46" s="104">
        <f>RCF!C$35</f>
        <v>15.24</v>
      </c>
      <c r="AS46" s="99">
        <f t="shared" si="52"/>
        <v>5705.8</v>
      </c>
      <c r="AT46" s="99">
        <f t="shared" si="52"/>
        <v>6364.1</v>
      </c>
      <c r="AU46" s="35">
        <f t="shared" si="65"/>
        <v>4301.5</v>
      </c>
      <c r="AV46" s="104">
        <f>RCF!C$37</f>
        <v>14.936</v>
      </c>
      <c r="AW46" s="35">
        <f t="shared" si="66"/>
        <v>4400.2</v>
      </c>
      <c r="AX46" s="104">
        <f>RCF!C$39</f>
        <v>15.278571428571428</v>
      </c>
      <c r="AY46" s="35">
        <f t="shared" si="67"/>
        <v>4242.2</v>
      </c>
      <c r="AZ46" s="104">
        <f>RCF!C$41</f>
        <v>14.73</v>
      </c>
    </row>
    <row r="47" spans="1:52" s="53" customFormat="1" ht="25.5" x14ac:dyDescent="0.2">
      <c r="A47" s="38" t="s">
        <v>105</v>
      </c>
      <c r="B47" s="39" t="s">
        <v>126</v>
      </c>
      <c r="C47" s="40">
        <v>43</v>
      </c>
      <c r="D47" s="35">
        <f t="shared" si="45"/>
        <v>2292.9</v>
      </c>
      <c r="E47" s="34">
        <f>RCF!C$43</f>
        <v>53.323999999999998</v>
      </c>
      <c r="F47" s="35">
        <f t="shared" si="53"/>
        <v>630.79999999999995</v>
      </c>
      <c r="G47" s="103">
        <f>RCF!C$5</f>
        <v>14.670999999999999</v>
      </c>
      <c r="H47" s="35">
        <f t="shared" si="54"/>
        <v>630.9</v>
      </c>
      <c r="I47" s="103">
        <f t="shared" si="55"/>
        <v>14.670999999999999</v>
      </c>
      <c r="J47" s="99">
        <f t="shared" ref="J47:P97" si="68">ROUND($C47*$I47*J$6,1)</f>
        <v>693.9</v>
      </c>
      <c r="K47" s="99">
        <f t="shared" si="47"/>
        <v>864.3</v>
      </c>
      <c r="L47" s="99">
        <f t="shared" si="47"/>
        <v>927.4</v>
      </c>
      <c r="M47" s="99">
        <f t="shared" si="68"/>
        <v>1022</v>
      </c>
      <c r="N47" s="99">
        <f t="shared" si="68"/>
        <v>1261.7</v>
      </c>
      <c r="O47" s="99">
        <f t="shared" si="68"/>
        <v>1356.3</v>
      </c>
      <c r="P47" s="99">
        <f t="shared" si="68"/>
        <v>1892.6</v>
      </c>
      <c r="Q47" s="35">
        <f t="shared" si="56"/>
        <v>620</v>
      </c>
      <c r="R47" s="103">
        <f>RCF!C$7</f>
        <v>14.42</v>
      </c>
      <c r="S47" s="99">
        <f t="shared" si="48"/>
        <v>806</v>
      </c>
      <c r="T47" s="99">
        <f t="shared" si="48"/>
        <v>930</v>
      </c>
      <c r="U47" s="35">
        <f t="shared" si="57"/>
        <v>611.29999999999995</v>
      </c>
      <c r="V47" s="103">
        <f>RCF!C$9</f>
        <v>14.218</v>
      </c>
      <c r="W47" s="35">
        <f t="shared" si="58"/>
        <v>611.29999999999995</v>
      </c>
      <c r="X47" s="104">
        <f t="shared" si="59"/>
        <v>14.218</v>
      </c>
      <c r="Y47" s="99">
        <f t="shared" si="49"/>
        <v>672.4</v>
      </c>
      <c r="Z47" s="99">
        <f t="shared" si="49"/>
        <v>837.4</v>
      </c>
      <c r="AA47" s="99">
        <f t="shared" si="49"/>
        <v>990.3</v>
      </c>
      <c r="AB47" s="99">
        <f t="shared" si="49"/>
        <v>898.6</v>
      </c>
      <c r="AC47" s="99">
        <f t="shared" si="49"/>
        <v>1326.5</v>
      </c>
      <c r="AD47" s="99">
        <f t="shared" si="49"/>
        <v>1833.9</v>
      </c>
      <c r="AE47" s="35">
        <f t="shared" si="60"/>
        <v>621.29999999999995</v>
      </c>
      <c r="AF47" s="104">
        <f>RCF!C$13</f>
        <v>14.45</v>
      </c>
      <c r="AG47" s="99">
        <f t="shared" si="50"/>
        <v>1025.0999999999999</v>
      </c>
      <c r="AH47" s="99">
        <f t="shared" si="50"/>
        <v>1304.7</v>
      </c>
      <c r="AI47" s="99">
        <f t="shared" si="50"/>
        <v>1863.9</v>
      </c>
      <c r="AJ47" s="35">
        <f t="shared" si="61"/>
        <v>632.1</v>
      </c>
      <c r="AK47" s="104">
        <f>RCF!C$25</f>
        <v>14.700000000000001</v>
      </c>
      <c r="AL47" s="35">
        <f t="shared" si="62"/>
        <v>632.1</v>
      </c>
      <c r="AM47" s="104">
        <f>RCF!C$59</f>
        <v>14.7</v>
      </c>
      <c r="AN47" s="35">
        <f t="shared" si="63"/>
        <v>654.4</v>
      </c>
      <c r="AO47" s="104">
        <f>RCF!C$33</f>
        <v>15.22</v>
      </c>
      <c r="AP47" s="99">
        <f t="shared" si="51"/>
        <v>981.6</v>
      </c>
      <c r="AQ47" s="35">
        <f t="shared" si="64"/>
        <v>655.29999999999995</v>
      </c>
      <c r="AR47" s="104">
        <f>RCF!C$35</f>
        <v>15.24</v>
      </c>
      <c r="AS47" s="99">
        <f t="shared" si="52"/>
        <v>851.8</v>
      </c>
      <c r="AT47" s="99">
        <f t="shared" si="52"/>
        <v>950.1</v>
      </c>
      <c r="AU47" s="35">
        <f t="shared" si="65"/>
        <v>642.20000000000005</v>
      </c>
      <c r="AV47" s="104">
        <f>RCF!C$37</f>
        <v>14.936</v>
      </c>
      <c r="AW47" s="35">
        <f t="shared" si="66"/>
        <v>656.9</v>
      </c>
      <c r="AX47" s="104">
        <f>RCF!C$39</f>
        <v>15.278571428571428</v>
      </c>
      <c r="AY47" s="35">
        <f t="shared" si="67"/>
        <v>633.29999999999995</v>
      </c>
      <c r="AZ47" s="104">
        <f>RCF!C$41</f>
        <v>14.73</v>
      </c>
    </row>
    <row r="48" spans="1:52" s="53" customFormat="1" ht="25.5" x14ac:dyDescent="0.2">
      <c r="A48" s="38" t="s">
        <v>65</v>
      </c>
      <c r="B48" s="39" t="s">
        <v>127</v>
      </c>
      <c r="C48" s="40">
        <v>282</v>
      </c>
      <c r="D48" s="35">
        <f t="shared" si="45"/>
        <v>15037.4</v>
      </c>
      <c r="E48" s="34">
        <f>RCF!C$43</f>
        <v>53.323999999999998</v>
      </c>
      <c r="F48" s="35">
        <f t="shared" si="53"/>
        <v>4137.2</v>
      </c>
      <c r="G48" s="103">
        <f>RCF!C$5</f>
        <v>14.670999999999999</v>
      </c>
      <c r="H48" s="35">
        <f t="shared" si="54"/>
        <v>4137.2</v>
      </c>
      <c r="I48" s="103">
        <f t="shared" si="55"/>
        <v>14.670999999999999</v>
      </c>
      <c r="J48" s="99">
        <f t="shared" si="68"/>
        <v>4550.8999999999996</v>
      </c>
      <c r="K48" s="99">
        <f t="shared" si="47"/>
        <v>5668</v>
      </c>
      <c r="L48" s="99">
        <f t="shared" si="47"/>
        <v>6081.7</v>
      </c>
      <c r="M48" s="99">
        <f t="shared" si="68"/>
        <v>6702.3</v>
      </c>
      <c r="N48" s="99">
        <f t="shared" si="68"/>
        <v>8274.4</v>
      </c>
      <c r="O48" s="99">
        <f t="shared" si="68"/>
        <v>8895</v>
      </c>
      <c r="P48" s="99">
        <f t="shared" si="68"/>
        <v>12411.7</v>
      </c>
      <c r="Q48" s="35">
        <f t="shared" si="56"/>
        <v>4066.4</v>
      </c>
      <c r="R48" s="103">
        <f>RCF!C$7</f>
        <v>14.42</v>
      </c>
      <c r="S48" s="99">
        <f t="shared" si="48"/>
        <v>5286.3</v>
      </c>
      <c r="T48" s="99">
        <f t="shared" si="48"/>
        <v>6099.6</v>
      </c>
      <c r="U48" s="35">
        <f t="shared" si="57"/>
        <v>4009.4</v>
      </c>
      <c r="V48" s="103">
        <f>RCF!C$9</f>
        <v>14.218</v>
      </c>
      <c r="W48" s="35">
        <f t="shared" si="58"/>
        <v>4009.4</v>
      </c>
      <c r="X48" s="104">
        <f t="shared" si="59"/>
        <v>14.218</v>
      </c>
      <c r="Y48" s="99">
        <f t="shared" si="49"/>
        <v>4410.3</v>
      </c>
      <c r="Z48" s="99">
        <f t="shared" si="49"/>
        <v>5492.8</v>
      </c>
      <c r="AA48" s="99">
        <f t="shared" si="49"/>
        <v>6495.2</v>
      </c>
      <c r="AB48" s="99">
        <f t="shared" si="49"/>
        <v>5893.8</v>
      </c>
      <c r="AC48" s="99">
        <f t="shared" si="49"/>
        <v>8700.2999999999993</v>
      </c>
      <c r="AD48" s="99">
        <f t="shared" si="49"/>
        <v>12028.2</v>
      </c>
      <c r="AE48" s="35">
        <f t="shared" si="60"/>
        <v>4074.9</v>
      </c>
      <c r="AF48" s="104">
        <f>RCF!C$13</f>
        <v>14.45</v>
      </c>
      <c r="AG48" s="99">
        <f t="shared" si="50"/>
        <v>6723.6</v>
      </c>
      <c r="AH48" s="99">
        <f t="shared" si="50"/>
        <v>8557.2999999999993</v>
      </c>
      <c r="AI48" s="99">
        <f t="shared" si="50"/>
        <v>12224.7</v>
      </c>
      <c r="AJ48" s="35">
        <f t="shared" si="61"/>
        <v>4145.3999999999996</v>
      </c>
      <c r="AK48" s="104">
        <f>RCF!C$25</f>
        <v>14.700000000000001</v>
      </c>
      <c r="AL48" s="35">
        <f t="shared" si="62"/>
        <v>4145.3999999999996</v>
      </c>
      <c r="AM48" s="104">
        <f>RCF!C$59</f>
        <v>14.7</v>
      </c>
      <c r="AN48" s="35">
        <f t="shared" si="63"/>
        <v>4292</v>
      </c>
      <c r="AO48" s="104">
        <f>RCF!C$33</f>
        <v>15.22</v>
      </c>
      <c r="AP48" s="99">
        <f t="shared" si="51"/>
        <v>6438</v>
      </c>
      <c r="AQ48" s="35">
        <f t="shared" si="64"/>
        <v>4297.6000000000004</v>
      </c>
      <c r="AR48" s="104">
        <f>RCF!C$35</f>
        <v>15.24</v>
      </c>
      <c r="AS48" s="99">
        <f t="shared" si="52"/>
        <v>5586.8</v>
      </c>
      <c r="AT48" s="99">
        <f t="shared" si="52"/>
        <v>6231.5</v>
      </c>
      <c r="AU48" s="35">
        <f t="shared" si="65"/>
        <v>4211.8999999999996</v>
      </c>
      <c r="AV48" s="104">
        <f>RCF!C$37</f>
        <v>14.936</v>
      </c>
      <c r="AW48" s="35">
        <f t="shared" si="66"/>
        <v>4308.5</v>
      </c>
      <c r="AX48" s="104">
        <f>RCF!C$39</f>
        <v>15.278571428571428</v>
      </c>
      <c r="AY48" s="35">
        <f t="shared" si="67"/>
        <v>4153.8</v>
      </c>
      <c r="AZ48" s="104">
        <f>RCF!C$41</f>
        <v>14.73</v>
      </c>
    </row>
    <row r="49" spans="1:52" s="53" customFormat="1" x14ac:dyDescent="0.2">
      <c r="A49" s="38" t="s">
        <v>95</v>
      </c>
      <c r="B49" s="39" t="s">
        <v>128</v>
      </c>
      <c r="C49" s="40">
        <v>154</v>
      </c>
      <c r="D49" s="35">
        <f t="shared" si="45"/>
        <v>8211.9</v>
      </c>
      <c r="E49" s="34">
        <f>RCF!C$43</f>
        <v>53.323999999999998</v>
      </c>
      <c r="F49" s="35">
        <f t="shared" si="53"/>
        <v>2259.3000000000002</v>
      </c>
      <c r="G49" s="103">
        <f>RCF!C$5</f>
        <v>14.670999999999999</v>
      </c>
      <c r="H49" s="35">
        <f t="shared" si="54"/>
        <v>2259.3000000000002</v>
      </c>
      <c r="I49" s="103">
        <f t="shared" si="55"/>
        <v>14.670999999999999</v>
      </c>
      <c r="J49" s="99">
        <f t="shared" si="68"/>
        <v>2485.3000000000002</v>
      </c>
      <c r="K49" s="99">
        <f t="shared" si="47"/>
        <v>3095.3</v>
      </c>
      <c r="L49" s="99">
        <f t="shared" si="47"/>
        <v>3321.2</v>
      </c>
      <c r="M49" s="99">
        <f t="shared" si="68"/>
        <v>3660.1</v>
      </c>
      <c r="N49" s="99">
        <f t="shared" si="68"/>
        <v>4518.7</v>
      </c>
      <c r="O49" s="99">
        <f t="shared" si="68"/>
        <v>4857.6000000000004</v>
      </c>
      <c r="P49" s="99">
        <f t="shared" si="68"/>
        <v>6778</v>
      </c>
      <c r="Q49" s="35">
        <f t="shared" si="56"/>
        <v>2220.6</v>
      </c>
      <c r="R49" s="103">
        <f>RCF!C$7</f>
        <v>14.42</v>
      </c>
      <c r="S49" s="99">
        <f t="shared" si="48"/>
        <v>2886.7</v>
      </c>
      <c r="T49" s="99">
        <f t="shared" si="48"/>
        <v>3330.9</v>
      </c>
      <c r="U49" s="35">
        <f t="shared" si="57"/>
        <v>2189.5</v>
      </c>
      <c r="V49" s="103">
        <f>RCF!C$9</f>
        <v>14.218</v>
      </c>
      <c r="W49" s="35">
        <f t="shared" si="58"/>
        <v>2189.5</v>
      </c>
      <c r="X49" s="104">
        <f t="shared" si="59"/>
        <v>14.218</v>
      </c>
      <c r="Y49" s="99">
        <f t="shared" si="49"/>
        <v>2408.4</v>
      </c>
      <c r="Z49" s="99">
        <f t="shared" si="49"/>
        <v>2999.6</v>
      </c>
      <c r="AA49" s="99">
        <f t="shared" si="49"/>
        <v>3546.9</v>
      </c>
      <c r="AB49" s="99">
        <f t="shared" si="49"/>
        <v>3218.5</v>
      </c>
      <c r="AC49" s="99">
        <f t="shared" si="49"/>
        <v>4751.2</v>
      </c>
      <c r="AD49" s="99">
        <f t="shared" si="49"/>
        <v>6568.5</v>
      </c>
      <c r="AE49" s="35">
        <f t="shared" si="60"/>
        <v>2225.3000000000002</v>
      </c>
      <c r="AF49" s="104">
        <f>RCF!C$13</f>
        <v>14.45</v>
      </c>
      <c r="AG49" s="99">
        <f t="shared" si="50"/>
        <v>3671.7</v>
      </c>
      <c r="AH49" s="99">
        <f t="shared" si="50"/>
        <v>4673.1000000000004</v>
      </c>
      <c r="AI49" s="99">
        <f t="shared" si="50"/>
        <v>6675.9</v>
      </c>
      <c r="AJ49" s="35">
        <f t="shared" si="61"/>
        <v>2263.8000000000002</v>
      </c>
      <c r="AK49" s="104">
        <f>RCF!C$25</f>
        <v>14.700000000000001</v>
      </c>
      <c r="AL49" s="35">
        <f t="shared" si="62"/>
        <v>2263.8000000000002</v>
      </c>
      <c r="AM49" s="104">
        <f>RCF!C$59</f>
        <v>14.7</v>
      </c>
      <c r="AN49" s="35">
        <f t="shared" si="63"/>
        <v>2343.8000000000002</v>
      </c>
      <c r="AO49" s="104">
        <f>RCF!C$33</f>
        <v>15.22</v>
      </c>
      <c r="AP49" s="99">
        <f t="shared" si="51"/>
        <v>3515.7</v>
      </c>
      <c r="AQ49" s="35">
        <f t="shared" si="64"/>
        <v>2346.9</v>
      </c>
      <c r="AR49" s="104">
        <f>RCF!C$35</f>
        <v>15.24</v>
      </c>
      <c r="AS49" s="99">
        <f t="shared" si="52"/>
        <v>3050.9</v>
      </c>
      <c r="AT49" s="99">
        <f t="shared" si="52"/>
        <v>3403</v>
      </c>
      <c r="AU49" s="35">
        <f t="shared" si="65"/>
        <v>2300.1</v>
      </c>
      <c r="AV49" s="104">
        <f>RCF!C$37</f>
        <v>14.936</v>
      </c>
      <c r="AW49" s="35">
        <f t="shared" si="66"/>
        <v>2352.9</v>
      </c>
      <c r="AX49" s="104">
        <f>RCF!C$39</f>
        <v>15.278571428571428</v>
      </c>
      <c r="AY49" s="35">
        <f t="shared" si="67"/>
        <v>2268.4</v>
      </c>
      <c r="AZ49" s="104">
        <f>RCF!C$41</f>
        <v>14.73</v>
      </c>
    </row>
    <row r="50" spans="1:52" s="53" customFormat="1" x14ac:dyDescent="0.2">
      <c r="A50" s="38" t="s">
        <v>58</v>
      </c>
      <c r="B50" s="39" t="s">
        <v>129</v>
      </c>
      <c r="C50" s="40">
        <v>282</v>
      </c>
      <c r="D50" s="35">
        <f t="shared" si="45"/>
        <v>15037.4</v>
      </c>
      <c r="E50" s="34">
        <f>RCF!C$43</f>
        <v>53.323999999999998</v>
      </c>
      <c r="F50" s="35">
        <f t="shared" si="53"/>
        <v>4137.2</v>
      </c>
      <c r="G50" s="103">
        <f>RCF!C$5</f>
        <v>14.670999999999999</v>
      </c>
      <c r="H50" s="35">
        <f t="shared" si="54"/>
        <v>4137.2</v>
      </c>
      <c r="I50" s="103">
        <f t="shared" si="55"/>
        <v>14.670999999999999</v>
      </c>
      <c r="J50" s="99">
        <f t="shared" si="68"/>
        <v>4550.8999999999996</v>
      </c>
      <c r="K50" s="99">
        <f t="shared" si="47"/>
        <v>5668</v>
      </c>
      <c r="L50" s="99">
        <f t="shared" si="47"/>
        <v>6081.7</v>
      </c>
      <c r="M50" s="99">
        <f t="shared" si="68"/>
        <v>6702.3</v>
      </c>
      <c r="N50" s="99">
        <f t="shared" si="68"/>
        <v>8274.4</v>
      </c>
      <c r="O50" s="99">
        <f t="shared" si="68"/>
        <v>8895</v>
      </c>
      <c r="P50" s="99">
        <f t="shared" si="68"/>
        <v>12411.7</v>
      </c>
      <c r="Q50" s="35">
        <f t="shared" si="56"/>
        <v>4066.4</v>
      </c>
      <c r="R50" s="103">
        <f>RCF!C$7</f>
        <v>14.42</v>
      </c>
      <c r="S50" s="99">
        <f t="shared" si="48"/>
        <v>5286.3</v>
      </c>
      <c r="T50" s="99">
        <f t="shared" si="48"/>
        <v>6099.6</v>
      </c>
      <c r="U50" s="35">
        <f t="shared" si="57"/>
        <v>4009.4</v>
      </c>
      <c r="V50" s="103">
        <f>RCF!C$9</f>
        <v>14.218</v>
      </c>
      <c r="W50" s="35">
        <f t="shared" si="58"/>
        <v>4009.4</v>
      </c>
      <c r="X50" s="104">
        <f t="shared" si="59"/>
        <v>14.218</v>
      </c>
      <c r="Y50" s="99">
        <f t="shared" si="49"/>
        <v>4410.3</v>
      </c>
      <c r="Z50" s="99">
        <f t="shared" si="49"/>
        <v>5492.8</v>
      </c>
      <c r="AA50" s="99">
        <f t="shared" si="49"/>
        <v>6495.2</v>
      </c>
      <c r="AB50" s="99">
        <f t="shared" si="49"/>
        <v>5893.8</v>
      </c>
      <c r="AC50" s="99">
        <f t="shared" si="49"/>
        <v>8700.2999999999993</v>
      </c>
      <c r="AD50" s="99">
        <f t="shared" si="49"/>
        <v>12028.2</v>
      </c>
      <c r="AE50" s="35">
        <f t="shared" si="60"/>
        <v>4074.9</v>
      </c>
      <c r="AF50" s="104">
        <f>RCF!C$13</f>
        <v>14.45</v>
      </c>
      <c r="AG50" s="99">
        <f t="shared" si="50"/>
        <v>6723.6</v>
      </c>
      <c r="AH50" s="99">
        <f t="shared" si="50"/>
        <v>8557.2999999999993</v>
      </c>
      <c r="AI50" s="99">
        <f t="shared" si="50"/>
        <v>12224.7</v>
      </c>
      <c r="AJ50" s="35">
        <f t="shared" si="61"/>
        <v>4145.3999999999996</v>
      </c>
      <c r="AK50" s="104">
        <f>RCF!C$25</f>
        <v>14.700000000000001</v>
      </c>
      <c r="AL50" s="35">
        <f t="shared" si="62"/>
        <v>4145.3999999999996</v>
      </c>
      <c r="AM50" s="104">
        <f>RCF!C$59</f>
        <v>14.7</v>
      </c>
      <c r="AN50" s="35">
        <f t="shared" si="63"/>
        <v>4292</v>
      </c>
      <c r="AO50" s="104">
        <f>RCF!C$33</f>
        <v>15.22</v>
      </c>
      <c r="AP50" s="99">
        <f t="shared" si="51"/>
        <v>6438</v>
      </c>
      <c r="AQ50" s="35">
        <f t="shared" si="64"/>
        <v>4297.6000000000004</v>
      </c>
      <c r="AR50" s="104">
        <f>RCF!C$35</f>
        <v>15.24</v>
      </c>
      <c r="AS50" s="99">
        <f t="shared" si="52"/>
        <v>5586.8</v>
      </c>
      <c r="AT50" s="99">
        <f t="shared" si="52"/>
        <v>6231.5</v>
      </c>
      <c r="AU50" s="35">
        <f t="shared" si="65"/>
        <v>4211.8999999999996</v>
      </c>
      <c r="AV50" s="104">
        <f>RCF!C$37</f>
        <v>14.936</v>
      </c>
      <c r="AW50" s="35">
        <f t="shared" si="66"/>
        <v>4308.5</v>
      </c>
      <c r="AX50" s="104">
        <f>RCF!C$39</f>
        <v>15.278571428571428</v>
      </c>
      <c r="AY50" s="35">
        <f t="shared" si="67"/>
        <v>4153.8</v>
      </c>
      <c r="AZ50" s="104">
        <f>RCF!C$41</f>
        <v>14.73</v>
      </c>
    </row>
    <row r="51" spans="1:52" s="53" customFormat="1" x14ac:dyDescent="0.2">
      <c r="A51" s="38" t="s">
        <v>64</v>
      </c>
      <c r="B51" s="39" t="s">
        <v>130</v>
      </c>
      <c r="C51" s="40">
        <v>192</v>
      </c>
      <c r="D51" s="35">
        <f t="shared" si="45"/>
        <v>10238.200000000001</v>
      </c>
      <c r="E51" s="34">
        <f>RCF!C$43</f>
        <v>53.323999999999998</v>
      </c>
      <c r="F51" s="35">
        <f t="shared" si="53"/>
        <v>2816.8</v>
      </c>
      <c r="G51" s="103">
        <f>RCF!C$5</f>
        <v>14.670999999999999</v>
      </c>
      <c r="H51" s="35">
        <f t="shared" si="54"/>
        <v>2816.8</v>
      </c>
      <c r="I51" s="103">
        <f t="shared" si="55"/>
        <v>14.670999999999999</v>
      </c>
      <c r="J51" s="99">
        <f t="shared" si="68"/>
        <v>3098.5</v>
      </c>
      <c r="K51" s="99">
        <f t="shared" ref="K51:L66" si="69">ROUND($C51*$I51*K$6,1)</f>
        <v>3859.1</v>
      </c>
      <c r="L51" s="99">
        <f t="shared" si="69"/>
        <v>4140.7</v>
      </c>
      <c r="M51" s="99">
        <f t="shared" si="68"/>
        <v>4563.3</v>
      </c>
      <c r="N51" s="99">
        <f t="shared" si="68"/>
        <v>5633.7</v>
      </c>
      <c r="O51" s="99">
        <f t="shared" si="68"/>
        <v>6056.2</v>
      </c>
      <c r="P51" s="99">
        <f t="shared" si="68"/>
        <v>8450.5</v>
      </c>
      <c r="Q51" s="35">
        <f t="shared" si="56"/>
        <v>2768.6</v>
      </c>
      <c r="R51" s="103">
        <f>RCF!C$7</f>
        <v>14.42</v>
      </c>
      <c r="S51" s="99">
        <f t="shared" ref="S51:T111" si="70">ROUNDDOWN($Q51*S$6,1)</f>
        <v>3599.1</v>
      </c>
      <c r="T51" s="99">
        <f t="shared" si="70"/>
        <v>4152.8999999999996</v>
      </c>
      <c r="U51" s="35">
        <f t="shared" si="57"/>
        <v>2729.8</v>
      </c>
      <c r="V51" s="103">
        <f>RCF!C$9</f>
        <v>14.218</v>
      </c>
      <c r="W51" s="35">
        <f t="shared" si="58"/>
        <v>2729.8</v>
      </c>
      <c r="X51" s="104">
        <f t="shared" si="59"/>
        <v>14.218</v>
      </c>
      <c r="Y51" s="99">
        <f t="shared" ref="Y51:AD93" si="71">ROUNDDOWN($W51*Y$6,1)</f>
        <v>3002.7</v>
      </c>
      <c r="Z51" s="99">
        <f t="shared" si="71"/>
        <v>3739.8</v>
      </c>
      <c r="AA51" s="99">
        <f t="shared" si="71"/>
        <v>4422.2</v>
      </c>
      <c r="AB51" s="99">
        <f t="shared" si="71"/>
        <v>4012.8</v>
      </c>
      <c r="AC51" s="99">
        <f t="shared" si="71"/>
        <v>5923.6</v>
      </c>
      <c r="AD51" s="99">
        <f t="shared" si="71"/>
        <v>8189.4</v>
      </c>
      <c r="AE51" s="35">
        <f t="shared" si="60"/>
        <v>2774.4</v>
      </c>
      <c r="AF51" s="104">
        <f>RCF!C$13</f>
        <v>14.45</v>
      </c>
      <c r="AG51" s="99">
        <f t="shared" ref="AG51:AI111" si="72">ROUND($AE51*AG$6,1)</f>
        <v>4577.8</v>
      </c>
      <c r="AH51" s="99">
        <f t="shared" si="72"/>
        <v>5826.2</v>
      </c>
      <c r="AI51" s="99">
        <f t="shared" si="72"/>
        <v>8323.2000000000007</v>
      </c>
      <c r="AJ51" s="35">
        <f t="shared" si="61"/>
        <v>2822.4</v>
      </c>
      <c r="AK51" s="104">
        <f>RCF!C$25</f>
        <v>14.700000000000001</v>
      </c>
      <c r="AL51" s="35">
        <f t="shared" si="62"/>
        <v>2822.4</v>
      </c>
      <c r="AM51" s="104">
        <f>RCF!C$59</f>
        <v>14.7</v>
      </c>
      <c r="AN51" s="35">
        <f t="shared" si="63"/>
        <v>2922.2</v>
      </c>
      <c r="AO51" s="104">
        <f>RCF!C$33</f>
        <v>15.22</v>
      </c>
      <c r="AP51" s="99">
        <f t="shared" si="51"/>
        <v>4383.3</v>
      </c>
      <c r="AQ51" s="35">
        <f t="shared" si="64"/>
        <v>2926</v>
      </c>
      <c r="AR51" s="104">
        <f>RCF!C$35</f>
        <v>15.24</v>
      </c>
      <c r="AS51" s="99">
        <f t="shared" ref="AS51:AT111" si="73">ROUNDDOWN($AQ51*AS$6,1)</f>
        <v>3803.8</v>
      </c>
      <c r="AT51" s="99">
        <f t="shared" si="73"/>
        <v>4242.7</v>
      </c>
      <c r="AU51" s="35">
        <f t="shared" si="65"/>
        <v>2867.7</v>
      </c>
      <c r="AV51" s="104">
        <f>RCF!C$37</f>
        <v>14.936</v>
      </c>
      <c r="AW51" s="35">
        <f t="shared" si="66"/>
        <v>2933.4</v>
      </c>
      <c r="AX51" s="104">
        <f>RCF!C$39</f>
        <v>15.278571428571428</v>
      </c>
      <c r="AY51" s="35">
        <f t="shared" si="67"/>
        <v>2828.1</v>
      </c>
      <c r="AZ51" s="104">
        <f>RCF!C$41</f>
        <v>14.73</v>
      </c>
    </row>
    <row r="52" spans="1:52" s="53" customFormat="1" x14ac:dyDescent="0.2">
      <c r="A52" s="38" t="s">
        <v>85</v>
      </c>
      <c r="B52" s="39" t="s">
        <v>131</v>
      </c>
      <c r="C52" s="40">
        <v>206</v>
      </c>
      <c r="D52" s="35">
        <f t="shared" si="45"/>
        <v>10984.7</v>
      </c>
      <c r="E52" s="34">
        <f>RCF!C$43</f>
        <v>53.323999999999998</v>
      </c>
      <c r="F52" s="35">
        <f t="shared" si="53"/>
        <v>3022.2</v>
      </c>
      <c r="G52" s="103">
        <f>RCF!C$5</f>
        <v>14.670999999999999</v>
      </c>
      <c r="H52" s="35">
        <f t="shared" si="54"/>
        <v>3022.2</v>
      </c>
      <c r="I52" s="103">
        <f t="shared" si="55"/>
        <v>14.670999999999999</v>
      </c>
      <c r="J52" s="99">
        <f t="shared" si="68"/>
        <v>3324.4</v>
      </c>
      <c r="K52" s="99">
        <f t="shared" si="69"/>
        <v>4140.3999999999996</v>
      </c>
      <c r="L52" s="99">
        <f t="shared" si="69"/>
        <v>4442.7</v>
      </c>
      <c r="M52" s="99">
        <f t="shared" si="68"/>
        <v>4896</v>
      </c>
      <c r="N52" s="99">
        <f t="shared" si="68"/>
        <v>6044.5</v>
      </c>
      <c r="O52" s="99">
        <f t="shared" si="68"/>
        <v>6497.8</v>
      </c>
      <c r="P52" s="99">
        <f t="shared" si="68"/>
        <v>9066.7000000000007</v>
      </c>
      <c r="Q52" s="35">
        <f t="shared" si="56"/>
        <v>2970.5</v>
      </c>
      <c r="R52" s="103">
        <f>RCF!C$7</f>
        <v>14.42</v>
      </c>
      <c r="S52" s="99">
        <f t="shared" si="70"/>
        <v>3861.6</v>
      </c>
      <c r="T52" s="99">
        <f t="shared" si="70"/>
        <v>4455.7</v>
      </c>
      <c r="U52" s="35">
        <f t="shared" si="57"/>
        <v>2928.9</v>
      </c>
      <c r="V52" s="103">
        <f>RCF!C$9</f>
        <v>14.218</v>
      </c>
      <c r="W52" s="35">
        <f t="shared" si="58"/>
        <v>2928.9</v>
      </c>
      <c r="X52" s="104">
        <f t="shared" si="59"/>
        <v>14.218</v>
      </c>
      <c r="Y52" s="99">
        <f t="shared" si="71"/>
        <v>3221.7</v>
      </c>
      <c r="Z52" s="99">
        <f t="shared" si="71"/>
        <v>4012.5</v>
      </c>
      <c r="AA52" s="99">
        <f t="shared" si="71"/>
        <v>4744.8</v>
      </c>
      <c r="AB52" s="99">
        <f t="shared" si="71"/>
        <v>4305.3999999999996</v>
      </c>
      <c r="AC52" s="99">
        <f t="shared" si="71"/>
        <v>6355.7</v>
      </c>
      <c r="AD52" s="99">
        <f t="shared" si="71"/>
        <v>8786.7000000000007</v>
      </c>
      <c r="AE52" s="35">
        <f t="shared" si="60"/>
        <v>2976.7</v>
      </c>
      <c r="AF52" s="104">
        <f>RCF!C$13</f>
        <v>14.45</v>
      </c>
      <c r="AG52" s="99">
        <f t="shared" si="72"/>
        <v>4911.6000000000004</v>
      </c>
      <c r="AH52" s="99">
        <f t="shared" si="72"/>
        <v>6251.1</v>
      </c>
      <c r="AI52" s="99">
        <f t="shared" si="72"/>
        <v>8930.1</v>
      </c>
      <c r="AJ52" s="35">
        <f t="shared" si="61"/>
        <v>3028.2</v>
      </c>
      <c r="AK52" s="104">
        <f>RCF!C$25</f>
        <v>14.700000000000001</v>
      </c>
      <c r="AL52" s="35">
        <f t="shared" si="62"/>
        <v>3028.2</v>
      </c>
      <c r="AM52" s="104">
        <f>RCF!C$59</f>
        <v>14.7</v>
      </c>
      <c r="AN52" s="35">
        <f t="shared" si="63"/>
        <v>3135.3</v>
      </c>
      <c r="AO52" s="104">
        <f>RCF!C$33</f>
        <v>15.22</v>
      </c>
      <c r="AP52" s="99">
        <f t="shared" si="51"/>
        <v>4702.8999999999996</v>
      </c>
      <c r="AQ52" s="35">
        <f t="shared" si="64"/>
        <v>3139.4</v>
      </c>
      <c r="AR52" s="104">
        <f>RCF!C$35</f>
        <v>15.24</v>
      </c>
      <c r="AS52" s="99">
        <f t="shared" si="73"/>
        <v>4081.2</v>
      </c>
      <c r="AT52" s="99">
        <f t="shared" si="73"/>
        <v>4552.1000000000004</v>
      </c>
      <c r="AU52" s="35">
        <f t="shared" si="65"/>
        <v>3076.8</v>
      </c>
      <c r="AV52" s="104">
        <f>RCF!C$37</f>
        <v>14.936</v>
      </c>
      <c r="AW52" s="35">
        <f t="shared" si="66"/>
        <v>3147.3</v>
      </c>
      <c r="AX52" s="104">
        <f>RCF!C$39</f>
        <v>15.278571428571428</v>
      </c>
      <c r="AY52" s="35">
        <f t="shared" si="67"/>
        <v>3034.3</v>
      </c>
      <c r="AZ52" s="104">
        <f>RCF!C$41</f>
        <v>14.73</v>
      </c>
    </row>
    <row r="53" spans="1:52" s="53" customFormat="1" x14ac:dyDescent="0.2">
      <c r="A53" s="38" t="s">
        <v>47</v>
      </c>
      <c r="B53" s="39" t="s">
        <v>132</v>
      </c>
      <c r="C53" s="40">
        <v>50</v>
      </c>
      <c r="D53" s="35">
        <f t="shared" si="45"/>
        <v>2666.2</v>
      </c>
      <c r="E53" s="34">
        <f>RCF!C$43</f>
        <v>53.323999999999998</v>
      </c>
      <c r="F53" s="35">
        <f t="shared" si="53"/>
        <v>733.5</v>
      </c>
      <c r="G53" s="103">
        <f>RCF!C$5</f>
        <v>14.670999999999999</v>
      </c>
      <c r="H53" s="35">
        <f t="shared" si="54"/>
        <v>733.6</v>
      </c>
      <c r="I53" s="103">
        <f t="shared" si="55"/>
        <v>14.670999999999999</v>
      </c>
      <c r="J53" s="99">
        <f t="shared" si="68"/>
        <v>806.9</v>
      </c>
      <c r="K53" s="99">
        <f t="shared" si="69"/>
        <v>1005</v>
      </c>
      <c r="L53" s="99">
        <f t="shared" si="69"/>
        <v>1078.3</v>
      </c>
      <c r="M53" s="99">
        <f t="shared" si="68"/>
        <v>1188.4000000000001</v>
      </c>
      <c r="N53" s="99">
        <f t="shared" si="68"/>
        <v>1467.1</v>
      </c>
      <c r="O53" s="99">
        <f t="shared" si="68"/>
        <v>1577.1</v>
      </c>
      <c r="P53" s="99">
        <f t="shared" si="68"/>
        <v>2200.6999999999998</v>
      </c>
      <c r="Q53" s="35">
        <f t="shared" si="56"/>
        <v>721</v>
      </c>
      <c r="R53" s="103">
        <f>RCF!C$7</f>
        <v>14.42</v>
      </c>
      <c r="S53" s="99">
        <f t="shared" si="70"/>
        <v>937.3</v>
      </c>
      <c r="T53" s="99">
        <f t="shared" si="70"/>
        <v>1081.5</v>
      </c>
      <c r="U53" s="35">
        <f t="shared" si="57"/>
        <v>710.9</v>
      </c>
      <c r="V53" s="103">
        <f>RCF!C$9</f>
        <v>14.218</v>
      </c>
      <c r="W53" s="35">
        <f t="shared" si="58"/>
        <v>710.9</v>
      </c>
      <c r="X53" s="104">
        <f t="shared" si="59"/>
        <v>14.218</v>
      </c>
      <c r="Y53" s="99">
        <f t="shared" si="71"/>
        <v>781.9</v>
      </c>
      <c r="Z53" s="99">
        <f t="shared" si="71"/>
        <v>973.9</v>
      </c>
      <c r="AA53" s="99">
        <f t="shared" si="71"/>
        <v>1151.5999999999999</v>
      </c>
      <c r="AB53" s="99">
        <f t="shared" si="71"/>
        <v>1045</v>
      </c>
      <c r="AC53" s="99">
        <f t="shared" si="71"/>
        <v>1542.6</v>
      </c>
      <c r="AD53" s="99">
        <f t="shared" si="71"/>
        <v>2132.6999999999998</v>
      </c>
      <c r="AE53" s="35">
        <f t="shared" si="60"/>
        <v>722.5</v>
      </c>
      <c r="AF53" s="104">
        <f>RCF!C$13</f>
        <v>14.45</v>
      </c>
      <c r="AG53" s="99">
        <f t="shared" si="72"/>
        <v>1192.0999999999999</v>
      </c>
      <c r="AH53" s="99">
        <f t="shared" si="72"/>
        <v>1517.3</v>
      </c>
      <c r="AI53" s="99">
        <f t="shared" si="72"/>
        <v>2167.5</v>
      </c>
      <c r="AJ53" s="35">
        <f t="shared" si="61"/>
        <v>735</v>
      </c>
      <c r="AK53" s="104">
        <f>RCF!C$25</f>
        <v>14.700000000000001</v>
      </c>
      <c r="AL53" s="35">
        <f t="shared" si="62"/>
        <v>735</v>
      </c>
      <c r="AM53" s="104">
        <f>RCF!C$59</f>
        <v>14.7</v>
      </c>
      <c r="AN53" s="35">
        <f t="shared" si="63"/>
        <v>761</v>
      </c>
      <c r="AO53" s="104">
        <f>RCF!C$33</f>
        <v>15.22</v>
      </c>
      <c r="AP53" s="99">
        <f t="shared" si="51"/>
        <v>1141.5</v>
      </c>
      <c r="AQ53" s="35">
        <f t="shared" si="64"/>
        <v>762</v>
      </c>
      <c r="AR53" s="104">
        <f>RCF!C$35</f>
        <v>15.24</v>
      </c>
      <c r="AS53" s="99">
        <f t="shared" si="73"/>
        <v>990.6</v>
      </c>
      <c r="AT53" s="99">
        <f t="shared" si="73"/>
        <v>1104.9000000000001</v>
      </c>
      <c r="AU53" s="35">
        <f t="shared" si="65"/>
        <v>746.8</v>
      </c>
      <c r="AV53" s="104">
        <f>RCF!C$37</f>
        <v>14.936</v>
      </c>
      <c r="AW53" s="35">
        <f t="shared" si="66"/>
        <v>763.9</v>
      </c>
      <c r="AX53" s="104">
        <f>RCF!C$39</f>
        <v>15.278571428571428</v>
      </c>
      <c r="AY53" s="35">
        <f t="shared" si="67"/>
        <v>736.5</v>
      </c>
      <c r="AZ53" s="104">
        <f>RCF!C$41</f>
        <v>14.73</v>
      </c>
    </row>
    <row r="54" spans="1:52" s="53" customFormat="1" x14ac:dyDescent="0.2">
      <c r="A54" s="38" t="s">
        <v>86</v>
      </c>
      <c r="B54" s="39" t="s">
        <v>133</v>
      </c>
      <c r="C54" s="40">
        <v>320</v>
      </c>
      <c r="D54" s="35">
        <f t="shared" si="45"/>
        <v>17063.7</v>
      </c>
      <c r="E54" s="34">
        <f>RCF!C$43</f>
        <v>53.323999999999998</v>
      </c>
      <c r="F54" s="35">
        <f t="shared" si="53"/>
        <v>4694.7</v>
      </c>
      <c r="G54" s="103">
        <f>RCF!C$5</f>
        <v>14.670999999999999</v>
      </c>
      <c r="H54" s="35">
        <f t="shared" si="54"/>
        <v>4694.7</v>
      </c>
      <c r="I54" s="103">
        <f t="shared" si="55"/>
        <v>14.670999999999999</v>
      </c>
      <c r="J54" s="99">
        <f t="shared" si="68"/>
        <v>5164.2</v>
      </c>
      <c r="K54" s="99">
        <f t="shared" si="69"/>
        <v>6431.8</v>
      </c>
      <c r="L54" s="99">
        <f t="shared" si="69"/>
        <v>6901.2</v>
      </c>
      <c r="M54" s="99">
        <f t="shared" si="68"/>
        <v>7605.4</v>
      </c>
      <c r="N54" s="99">
        <f t="shared" si="68"/>
        <v>9389.4</v>
      </c>
      <c r="O54" s="99">
        <f t="shared" si="68"/>
        <v>10093.6</v>
      </c>
      <c r="P54" s="99">
        <f t="shared" si="68"/>
        <v>14084.2</v>
      </c>
      <c r="Q54" s="35">
        <f t="shared" si="56"/>
        <v>4614.3999999999996</v>
      </c>
      <c r="R54" s="103">
        <f>RCF!C$7</f>
        <v>14.42</v>
      </c>
      <c r="S54" s="99">
        <f t="shared" si="70"/>
        <v>5998.7</v>
      </c>
      <c r="T54" s="99">
        <f t="shared" si="70"/>
        <v>6921.6</v>
      </c>
      <c r="U54" s="35">
        <f t="shared" si="57"/>
        <v>4549.7</v>
      </c>
      <c r="V54" s="103">
        <f>RCF!C$9</f>
        <v>14.218</v>
      </c>
      <c r="W54" s="35">
        <f t="shared" si="58"/>
        <v>4549.7</v>
      </c>
      <c r="X54" s="104">
        <f t="shared" si="59"/>
        <v>14.218</v>
      </c>
      <c r="Y54" s="99">
        <f t="shared" si="71"/>
        <v>5004.6000000000004</v>
      </c>
      <c r="Z54" s="99">
        <f t="shared" si="71"/>
        <v>6233</v>
      </c>
      <c r="AA54" s="99">
        <f t="shared" si="71"/>
        <v>7370.5</v>
      </c>
      <c r="AB54" s="99">
        <f t="shared" si="71"/>
        <v>6688</v>
      </c>
      <c r="AC54" s="99">
        <f t="shared" si="71"/>
        <v>9872.7999999999993</v>
      </c>
      <c r="AD54" s="99">
        <f t="shared" si="71"/>
        <v>13649.1</v>
      </c>
      <c r="AE54" s="35">
        <f t="shared" si="60"/>
        <v>4624</v>
      </c>
      <c r="AF54" s="104">
        <f>RCF!C$13</f>
        <v>14.45</v>
      </c>
      <c r="AG54" s="99">
        <f t="shared" si="72"/>
        <v>7629.6</v>
      </c>
      <c r="AH54" s="99">
        <f t="shared" si="72"/>
        <v>9710.4</v>
      </c>
      <c r="AI54" s="99">
        <f t="shared" si="72"/>
        <v>13872</v>
      </c>
      <c r="AJ54" s="35">
        <f t="shared" si="61"/>
        <v>4704</v>
      </c>
      <c r="AK54" s="104">
        <f>RCF!C$25</f>
        <v>14.700000000000001</v>
      </c>
      <c r="AL54" s="35">
        <f t="shared" si="62"/>
        <v>4704</v>
      </c>
      <c r="AM54" s="104">
        <f>RCF!C$59</f>
        <v>14.7</v>
      </c>
      <c r="AN54" s="35">
        <f t="shared" si="63"/>
        <v>4870.3999999999996</v>
      </c>
      <c r="AO54" s="104">
        <f>RCF!C$33</f>
        <v>15.22</v>
      </c>
      <c r="AP54" s="99">
        <f t="shared" si="51"/>
        <v>7305.6</v>
      </c>
      <c r="AQ54" s="35">
        <f t="shared" si="64"/>
        <v>4876.8</v>
      </c>
      <c r="AR54" s="104">
        <f>RCF!C$35</f>
        <v>15.24</v>
      </c>
      <c r="AS54" s="99">
        <f t="shared" si="73"/>
        <v>6339.8</v>
      </c>
      <c r="AT54" s="99">
        <f t="shared" si="73"/>
        <v>7071.3</v>
      </c>
      <c r="AU54" s="35">
        <f t="shared" si="65"/>
        <v>4779.5</v>
      </c>
      <c r="AV54" s="104">
        <f>RCF!C$37</f>
        <v>14.936</v>
      </c>
      <c r="AW54" s="35">
        <f t="shared" si="66"/>
        <v>4889.1000000000004</v>
      </c>
      <c r="AX54" s="104">
        <f>RCF!C$39</f>
        <v>15.278571428571428</v>
      </c>
      <c r="AY54" s="35">
        <f t="shared" si="67"/>
        <v>4713.6000000000004</v>
      </c>
      <c r="AZ54" s="104">
        <f>RCF!C$41</f>
        <v>14.73</v>
      </c>
    </row>
    <row r="55" spans="1:52" s="53" customFormat="1" x14ac:dyDescent="0.2">
      <c r="A55" s="38" t="s">
        <v>67</v>
      </c>
      <c r="B55" s="39" t="s">
        <v>134</v>
      </c>
      <c r="C55" s="40">
        <v>320</v>
      </c>
      <c r="D55" s="35">
        <f t="shared" si="45"/>
        <v>17063.7</v>
      </c>
      <c r="E55" s="34">
        <f>RCF!C$43</f>
        <v>53.323999999999998</v>
      </c>
      <c r="F55" s="35">
        <f t="shared" si="53"/>
        <v>4694.7</v>
      </c>
      <c r="G55" s="103">
        <f>RCF!C$5</f>
        <v>14.670999999999999</v>
      </c>
      <c r="H55" s="35">
        <f t="shared" si="54"/>
        <v>4694.7</v>
      </c>
      <c r="I55" s="103">
        <f t="shared" si="55"/>
        <v>14.670999999999999</v>
      </c>
      <c r="J55" s="99">
        <f t="shared" si="68"/>
        <v>5164.2</v>
      </c>
      <c r="K55" s="99">
        <f t="shared" si="69"/>
        <v>6431.8</v>
      </c>
      <c r="L55" s="99">
        <f t="shared" si="69"/>
        <v>6901.2</v>
      </c>
      <c r="M55" s="99">
        <f t="shared" si="68"/>
        <v>7605.4</v>
      </c>
      <c r="N55" s="99">
        <f t="shared" si="68"/>
        <v>9389.4</v>
      </c>
      <c r="O55" s="99">
        <f t="shared" si="68"/>
        <v>10093.6</v>
      </c>
      <c r="P55" s="99">
        <f t="shared" si="68"/>
        <v>14084.2</v>
      </c>
      <c r="Q55" s="35">
        <f t="shared" si="56"/>
        <v>4614.3999999999996</v>
      </c>
      <c r="R55" s="103">
        <f>RCF!C$7</f>
        <v>14.42</v>
      </c>
      <c r="S55" s="99">
        <f t="shared" si="70"/>
        <v>5998.7</v>
      </c>
      <c r="T55" s="99">
        <f t="shared" si="70"/>
        <v>6921.6</v>
      </c>
      <c r="U55" s="35">
        <f t="shared" si="57"/>
        <v>4549.7</v>
      </c>
      <c r="V55" s="103">
        <f>RCF!C$9</f>
        <v>14.218</v>
      </c>
      <c r="W55" s="35">
        <f t="shared" si="58"/>
        <v>4549.7</v>
      </c>
      <c r="X55" s="104">
        <f t="shared" si="59"/>
        <v>14.218</v>
      </c>
      <c r="Y55" s="99">
        <f t="shared" si="71"/>
        <v>5004.6000000000004</v>
      </c>
      <c r="Z55" s="99">
        <f t="shared" si="71"/>
        <v>6233</v>
      </c>
      <c r="AA55" s="99">
        <f t="shared" si="71"/>
        <v>7370.5</v>
      </c>
      <c r="AB55" s="99">
        <f t="shared" si="71"/>
        <v>6688</v>
      </c>
      <c r="AC55" s="99">
        <f t="shared" si="71"/>
        <v>9872.7999999999993</v>
      </c>
      <c r="AD55" s="99">
        <f t="shared" si="71"/>
        <v>13649.1</v>
      </c>
      <c r="AE55" s="35">
        <f t="shared" si="60"/>
        <v>4624</v>
      </c>
      <c r="AF55" s="104">
        <f>RCF!C$13</f>
        <v>14.45</v>
      </c>
      <c r="AG55" s="99">
        <f t="shared" si="72"/>
        <v>7629.6</v>
      </c>
      <c r="AH55" s="99">
        <f t="shared" si="72"/>
        <v>9710.4</v>
      </c>
      <c r="AI55" s="99">
        <f t="shared" si="72"/>
        <v>13872</v>
      </c>
      <c r="AJ55" s="35">
        <f t="shared" si="61"/>
        <v>4704</v>
      </c>
      <c r="AK55" s="104">
        <f>RCF!C$25</f>
        <v>14.700000000000001</v>
      </c>
      <c r="AL55" s="35">
        <f t="shared" si="62"/>
        <v>4704</v>
      </c>
      <c r="AM55" s="104">
        <f>RCF!C$59</f>
        <v>14.7</v>
      </c>
      <c r="AN55" s="35">
        <f t="shared" si="63"/>
        <v>4870.3999999999996</v>
      </c>
      <c r="AO55" s="104">
        <f>RCF!C$33</f>
        <v>15.22</v>
      </c>
      <c r="AP55" s="99">
        <f t="shared" si="51"/>
        <v>7305.6</v>
      </c>
      <c r="AQ55" s="35">
        <f t="shared" si="64"/>
        <v>4876.8</v>
      </c>
      <c r="AR55" s="104">
        <f>RCF!C$35</f>
        <v>15.24</v>
      </c>
      <c r="AS55" s="99">
        <f t="shared" si="73"/>
        <v>6339.8</v>
      </c>
      <c r="AT55" s="99">
        <f t="shared" si="73"/>
        <v>7071.3</v>
      </c>
      <c r="AU55" s="35">
        <f t="shared" si="65"/>
        <v>4779.5</v>
      </c>
      <c r="AV55" s="104">
        <f>RCF!C$37</f>
        <v>14.936</v>
      </c>
      <c r="AW55" s="35">
        <f t="shared" si="66"/>
        <v>4889.1000000000004</v>
      </c>
      <c r="AX55" s="104">
        <f>RCF!C$39</f>
        <v>15.278571428571428</v>
      </c>
      <c r="AY55" s="35">
        <f t="shared" si="67"/>
        <v>4713.6000000000004</v>
      </c>
      <c r="AZ55" s="104">
        <f>RCF!C$41</f>
        <v>14.73</v>
      </c>
    </row>
    <row r="56" spans="1:52" s="53" customFormat="1" x14ac:dyDescent="0.2">
      <c r="A56" s="38" t="s">
        <v>66</v>
      </c>
      <c r="B56" s="39" t="s">
        <v>135</v>
      </c>
      <c r="C56" s="40">
        <v>96</v>
      </c>
      <c r="D56" s="35">
        <f t="shared" si="45"/>
        <v>5119.1000000000004</v>
      </c>
      <c r="E56" s="34">
        <f>RCF!C$43</f>
        <v>53.323999999999998</v>
      </c>
      <c r="F56" s="35">
        <f t="shared" si="53"/>
        <v>1408.4</v>
      </c>
      <c r="G56" s="103">
        <f>RCF!C$5</f>
        <v>14.670999999999999</v>
      </c>
      <c r="H56" s="35">
        <f t="shared" si="54"/>
        <v>1408.4</v>
      </c>
      <c r="I56" s="103">
        <f t="shared" si="55"/>
        <v>14.670999999999999</v>
      </c>
      <c r="J56" s="99">
        <f t="shared" si="68"/>
        <v>1549.3</v>
      </c>
      <c r="K56" s="99">
        <f t="shared" si="69"/>
        <v>1929.5</v>
      </c>
      <c r="L56" s="99">
        <f t="shared" si="69"/>
        <v>2070.4</v>
      </c>
      <c r="M56" s="99">
        <f t="shared" si="68"/>
        <v>2281.6</v>
      </c>
      <c r="N56" s="99">
        <f t="shared" si="68"/>
        <v>2816.8</v>
      </c>
      <c r="O56" s="99">
        <f t="shared" si="68"/>
        <v>3028.1</v>
      </c>
      <c r="P56" s="99">
        <f t="shared" si="68"/>
        <v>4225.2</v>
      </c>
      <c r="Q56" s="35">
        <f t="shared" si="56"/>
        <v>1384.3</v>
      </c>
      <c r="R56" s="103">
        <f>RCF!C$7</f>
        <v>14.42</v>
      </c>
      <c r="S56" s="99">
        <f t="shared" si="70"/>
        <v>1799.5</v>
      </c>
      <c r="T56" s="99">
        <f t="shared" si="70"/>
        <v>2076.4</v>
      </c>
      <c r="U56" s="35">
        <f t="shared" si="57"/>
        <v>1364.9</v>
      </c>
      <c r="V56" s="103">
        <f>RCF!C$9</f>
        <v>14.218</v>
      </c>
      <c r="W56" s="35">
        <f t="shared" si="58"/>
        <v>1364.9</v>
      </c>
      <c r="X56" s="104">
        <f t="shared" si="59"/>
        <v>14.218</v>
      </c>
      <c r="Y56" s="99">
        <f t="shared" si="71"/>
        <v>1501.3</v>
      </c>
      <c r="Z56" s="99">
        <f t="shared" si="71"/>
        <v>1869.9</v>
      </c>
      <c r="AA56" s="99">
        <f t="shared" si="71"/>
        <v>2211.1</v>
      </c>
      <c r="AB56" s="99">
        <f t="shared" si="71"/>
        <v>2006.4</v>
      </c>
      <c r="AC56" s="99">
        <f t="shared" si="71"/>
        <v>2961.8</v>
      </c>
      <c r="AD56" s="99">
        <f t="shared" si="71"/>
        <v>4094.7</v>
      </c>
      <c r="AE56" s="35">
        <f t="shared" si="60"/>
        <v>1387.2</v>
      </c>
      <c r="AF56" s="104">
        <f>RCF!C$13</f>
        <v>14.45</v>
      </c>
      <c r="AG56" s="99">
        <f t="shared" si="72"/>
        <v>2288.9</v>
      </c>
      <c r="AH56" s="99">
        <f t="shared" si="72"/>
        <v>2913.1</v>
      </c>
      <c r="AI56" s="99">
        <f t="shared" si="72"/>
        <v>4161.6000000000004</v>
      </c>
      <c r="AJ56" s="35">
        <f t="shared" si="61"/>
        <v>1411.2</v>
      </c>
      <c r="AK56" s="104">
        <f>RCF!C$25</f>
        <v>14.700000000000001</v>
      </c>
      <c r="AL56" s="35">
        <f t="shared" si="62"/>
        <v>1411.2</v>
      </c>
      <c r="AM56" s="104">
        <f>RCF!C$59</f>
        <v>14.7</v>
      </c>
      <c r="AN56" s="35">
        <f t="shared" si="63"/>
        <v>1461.1</v>
      </c>
      <c r="AO56" s="104">
        <f>RCF!C$33</f>
        <v>15.22</v>
      </c>
      <c r="AP56" s="99">
        <f t="shared" si="51"/>
        <v>2191.6</v>
      </c>
      <c r="AQ56" s="35">
        <f t="shared" si="64"/>
        <v>1463</v>
      </c>
      <c r="AR56" s="104">
        <f>RCF!C$35</f>
        <v>15.24</v>
      </c>
      <c r="AS56" s="99">
        <f t="shared" si="73"/>
        <v>1901.9</v>
      </c>
      <c r="AT56" s="99">
        <f t="shared" si="73"/>
        <v>2121.3000000000002</v>
      </c>
      <c r="AU56" s="35">
        <f t="shared" si="65"/>
        <v>1433.8</v>
      </c>
      <c r="AV56" s="104">
        <f>RCF!C$37</f>
        <v>14.936</v>
      </c>
      <c r="AW56" s="35">
        <f t="shared" si="66"/>
        <v>1466.7</v>
      </c>
      <c r="AX56" s="104">
        <f>RCF!C$39</f>
        <v>15.278571428571428</v>
      </c>
      <c r="AY56" s="35">
        <f t="shared" si="67"/>
        <v>1414</v>
      </c>
      <c r="AZ56" s="104">
        <f>RCF!C$41</f>
        <v>14.73</v>
      </c>
    </row>
    <row r="57" spans="1:52" s="53" customFormat="1" x14ac:dyDescent="0.2">
      <c r="A57" s="38" t="s">
        <v>100</v>
      </c>
      <c r="B57" s="39" t="s">
        <v>136</v>
      </c>
      <c r="C57" s="40">
        <v>96</v>
      </c>
      <c r="D57" s="35">
        <f t="shared" si="45"/>
        <v>5119.1000000000004</v>
      </c>
      <c r="E57" s="34">
        <f>RCF!C$43</f>
        <v>53.323999999999998</v>
      </c>
      <c r="F57" s="35">
        <f t="shared" si="53"/>
        <v>1408.4</v>
      </c>
      <c r="G57" s="103">
        <f>RCF!C$5</f>
        <v>14.670999999999999</v>
      </c>
      <c r="H57" s="35">
        <f t="shared" si="54"/>
        <v>1408.4</v>
      </c>
      <c r="I57" s="103">
        <f t="shared" si="55"/>
        <v>14.670999999999999</v>
      </c>
      <c r="J57" s="99">
        <f t="shared" si="68"/>
        <v>1549.3</v>
      </c>
      <c r="K57" s="99">
        <f t="shared" si="69"/>
        <v>1929.5</v>
      </c>
      <c r="L57" s="99">
        <f t="shared" si="69"/>
        <v>2070.4</v>
      </c>
      <c r="M57" s="99">
        <f t="shared" si="68"/>
        <v>2281.6</v>
      </c>
      <c r="N57" s="99">
        <f t="shared" si="68"/>
        <v>2816.8</v>
      </c>
      <c r="O57" s="99">
        <f t="shared" si="68"/>
        <v>3028.1</v>
      </c>
      <c r="P57" s="99">
        <f t="shared" si="68"/>
        <v>4225.2</v>
      </c>
      <c r="Q57" s="35">
        <f t="shared" si="56"/>
        <v>1384.3</v>
      </c>
      <c r="R57" s="103">
        <f>RCF!C$7</f>
        <v>14.42</v>
      </c>
      <c r="S57" s="99">
        <f t="shared" si="70"/>
        <v>1799.5</v>
      </c>
      <c r="T57" s="99">
        <f t="shared" si="70"/>
        <v>2076.4</v>
      </c>
      <c r="U57" s="35">
        <f t="shared" si="57"/>
        <v>1364.9</v>
      </c>
      <c r="V57" s="103">
        <f>RCF!C$9</f>
        <v>14.218</v>
      </c>
      <c r="W57" s="35">
        <f t="shared" si="58"/>
        <v>1364.9</v>
      </c>
      <c r="X57" s="104">
        <f t="shared" si="59"/>
        <v>14.218</v>
      </c>
      <c r="Y57" s="99">
        <f t="shared" si="71"/>
        <v>1501.3</v>
      </c>
      <c r="Z57" s="99">
        <f t="shared" si="71"/>
        <v>1869.9</v>
      </c>
      <c r="AA57" s="99">
        <f t="shared" si="71"/>
        <v>2211.1</v>
      </c>
      <c r="AB57" s="99">
        <f t="shared" si="71"/>
        <v>2006.4</v>
      </c>
      <c r="AC57" s="99">
        <f t="shared" si="71"/>
        <v>2961.8</v>
      </c>
      <c r="AD57" s="99">
        <f t="shared" si="71"/>
        <v>4094.7</v>
      </c>
      <c r="AE57" s="35">
        <f t="shared" si="60"/>
        <v>1387.2</v>
      </c>
      <c r="AF57" s="104">
        <f>RCF!C$13</f>
        <v>14.45</v>
      </c>
      <c r="AG57" s="99">
        <f t="shared" si="72"/>
        <v>2288.9</v>
      </c>
      <c r="AH57" s="99">
        <f t="shared" si="72"/>
        <v>2913.1</v>
      </c>
      <c r="AI57" s="99">
        <f t="shared" si="72"/>
        <v>4161.6000000000004</v>
      </c>
      <c r="AJ57" s="35">
        <f t="shared" si="61"/>
        <v>1411.2</v>
      </c>
      <c r="AK57" s="104">
        <f>RCF!C$25</f>
        <v>14.700000000000001</v>
      </c>
      <c r="AL57" s="35">
        <f t="shared" si="62"/>
        <v>1411.2</v>
      </c>
      <c r="AM57" s="104">
        <f>RCF!C$59</f>
        <v>14.7</v>
      </c>
      <c r="AN57" s="35">
        <f t="shared" si="63"/>
        <v>1461.1</v>
      </c>
      <c r="AO57" s="104">
        <f>RCF!C$33</f>
        <v>15.22</v>
      </c>
      <c r="AP57" s="99">
        <f t="shared" si="51"/>
        <v>2191.6</v>
      </c>
      <c r="AQ57" s="35">
        <f t="shared" si="64"/>
        <v>1463</v>
      </c>
      <c r="AR57" s="104">
        <f>RCF!C$35</f>
        <v>15.24</v>
      </c>
      <c r="AS57" s="99">
        <f t="shared" si="73"/>
        <v>1901.9</v>
      </c>
      <c r="AT57" s="99">
        <f t="shared" si="73"/>
        <v>2121.3000000000002</v>
      </c>
      <c r="AU57" s="35">
        <f t="shared" si="65"/>
        <v>1433.8</v>
      </c>
      <c r="AV57" s="104">
        <f>RCF!C$37</f>
        <v>14.936</v>
      </c>
      <c r="AW57" s="35">
        <f t="shared" si="66"/>
        <v>1466.7</v>
      </c>
      <c r="AX57" s="104">
        <f>RCF!C$39</f>
        <v>15.278571428571428</v>
      </c>
      <c r="AY57" s="35">
        <f t="shared" si="67"/>
        <v>1414</v>
      </c>
      <c r="AZ57" s="104">
        <f>RCF!C$41</f>
        <v>14.73</v>
      </c>
    </row>
    <row r="58" spans="1:52" s="53" customFormat="1" x14ac:dyDescent="0.2">
      <c r="A58" s="38" t="s">
        <v>71</v>
      </c>
      <c r="B58" s="39" t="s">
        <v>137</v>
      </c>
      <c r="C58" s="40">
        <v>200</v>
      </c>
      <c r="D58" s="35">
        <f t="shared" si="45"/>
        <v>10664.8</v>
      </c>
      <c r="E58" s="34">
        <f>RCF!C$43</f>
        <v>53.323999999999998</v>
      </c>
      <c r="F58" s="35">
        <f t="shared" si="53"/>
        <v>2934.2</v>
      </c>
      <c r="G58" s="103">
        <f>RCF!C$5</f>
        <v>14.670999999999999</v>
      </c>
      <c r="H58" s="35">
        <f t="shared" si="54"/>
        <v>2934.2</v>
      </c>
      <c r="I58" s="103">
        <f t="shared" si="55"/>
        <v>14.670999999999999</v>
      </c>
      <c r="J58" s="99">
        <f t="shared" si="68"/>
        <v>3227.6</v>
      </c>
      <c r="K58" s="99">
        <f t="shared" si="69"/>
        <v>4019.9</v>
      </c>
      <c r="L58" s="99">
        <f t="shared" si="69"/>
        <v>4313.3</v>
      </c>
      <c r="M58" s="99">
        <f t="shared" si="68"/>
        <v>4753.3999999999996</v>
      </c>
      <c r="N58" s="99">
        <f t="shared" si="68"/>
        <v>5868.4</v>
      </c>
      <c r="O58" s="99">
        <f t="shared" si="68"/>
        <v>6308.5</v>
      </c>
      <c r="P58" s="99">
        <f t="shared" si="68"/>
        <v>8802.6</v>
      </c>
      <c r="Q58" s="35">
        <f t="shared" si="56"/>
        <v>2884</v>
      </c>
      <c r="R58" s="103">
        <f>RCF!C$7</f>
        <v>14.42</v>
      </c>
      <c r="S58" s="99">
        <f t="shared" si="70"/>
        <v>3749.2</v>
      </c>
      <c r="T58" s="99">
        <f t="shared" si="70"/>
        <v>4326</v>
      </c>
      <c r="U58" s="35">
        <f t="shared" si="57"/>
        <v>2843.6</v>
      </c>
      <c r="V58" s="103">
        <f>RCF!C$9</f>
        <v>14.218</v>
      </c>
      <c r="W58" s="35">
        <f t="shared" si="58"/>
        <v>2843.6</v>
      </c>
      <c r="X58" s="104">
        <f t="shared" si="59"/>
        <v>14.218</v>
      </c>
      <c r="Y58" s="99">
        <f t="shared" si="71"/>
        <v>3127.9</v>
      </c>
      <c r="Z58" s="99">
        <f t="shared" si="71"/>
        <v>3895.7</v>
      </c>
      <c r="AA58" s="99">
        <f t="shared" si="71"/>
        <v>4606.6000000000004</v>
      </c>
      <c r="AB58" s="99">
        <f t="shared" si="71"/>
        <v>4180</v>
      </c>
      <c r="AC58" s="99">
        <f t="shared" si="71"/>
        <v>6170.6</v>
      </c>
      <c r="AD58" s="99">
        <f t="shared" si="71"/>
        <v>8530.7999999999993</v>
      </c>
      <c r="AE58" s="35">
        <f t="shared" si="60"/>
        <v>2890</v>
      </c>
      <c r="AF58" s="104">
        <f>RCF!C$13</f>
        <v>14.45</v>
      </c>
      <c r="AG58" s="99">
        <f t="shared" si="72"/>
        <v>4768.5</v>
      </c>
      <c r="AH58" s="99">
        <f t="shared" si="72"/>
        <v>6069</v>
      </c>
      <c r="AI58" s="99">
        <f t="shared" si="72"/>
        <v>8670</v>
      </c>
      <c r="AJ58" s="35">
        <f t="shared" si="61"/>
        <v>2940</v>
      </c>
      <c r="AK58" s="104">
        <f>RCF!C$25</f>
        <v>14.700000000000001</v>
      </c>
      <c r="AL58" s="35">
        <f t="shared" si="62"/>
        <v>2940</v>
      </c>
      <c r="AM58" s="104">
        <f>RCF!C$59</f>
        <v>14.7</v>
      </c>
      <c r="AN58" s="35">
        <f t="shared" si="63"/>
        <v>3044</v>
      </c>
      <c r="AO58" s="104">
        <f>RCF!C$33</f>
        <v>15.22</v>
      </c>
      <c r="AP58" s="99">
        <f t="shared" si="51"/>
        <v>4566</v>
      </c>
      <c r="AQ58" s="35">
        <f t="shared" si="64"/>
        <v>3048</v>
      </c>
      <c r="AR58" s="104">
        <f>RCF!C$35</f>
        <v>15.24</v>
      </c>
      <c r="AS58" s="99">
        <f t="shared" si="73"/>
        <v>3962.4</v>
      </c>
      <c r="AT58" s="99">
        <f t="shared" si="73"/>
        <v>4419.6000000000004</v>
      </c>
      <c r="AU58" s="35">
        <f t="shared" si="65"/>
        <v>2987.2</v>
      </c>
      <c r="AV58" s="104">
        <f>RCF!C$37</f>
        <v>14.936</v>
      </c>
      <c r="AW58" s="35">
        <f t="shared" si="66"/>
        <v>3055.7</v>
      </c>
      <c r="AX58" s="104">
        <f>RCF!C$39</f>
        <v>15.278571428571428</v>
      </c>
      <c r="AY58" s="35">
        <f t="shared" si="67"/>
        <v>2946</v>
      </c>
      <c r="AZ58" s="104">
        <f>RCF!C$41</f>
        <v>14.73</v>
      </c>
    </row>
    <row r="59" spans="1:52" s="53" customFormat="1" ht="25.5" x14ac:dyDescent="0.2">
      <c r="A59" s="38" t="s">
        <v>70</v>
      </c>
      <c r="B59" s="39" t="s">
        <v>138</v>
      </c>
      <c r="C59" s="40">
        <v>96</v>
      </c>
      <c r="D59" s="35">
        <f t="shared" si="45"/>
        <v>5119.1000000000004</v>
      </c>
      <c r="E59" s="34">
        <f>RCF!C$43</f>
        <v>53.323999999999998</v>
      </c>
      <c r="F59" s="35">
        <f t="shared" si="53"/>
        <v>1408.4</v>
      </c>
      <c r="G59" s="103">
        <f>RCF!C$5</f>
        <v>14.670999999999999</v>
      </c>
      <c r="H59" s="35">
        <f t="shared" si="54"/>
        <v>1408.4</v>
      </c>
      <c r="I59" s="103">
        <f t="shared" si="55"/>
        <v>14.670999999999999</v>
      </c>
      <c r="J59" s="99">
        <f t="shared" si="68"/>
        <v>1549.3</v>
      </c>
      <c r="K59" s="99">
        <f t="shared" si="69"/>
        <v>1929.5</v>
      </c>
      <c r="L59" s="99">
        <f t="shared" si="69"/>
        <v>2070.4</v>
      </c>
      <c r="M59" s="99">
        <f t="shared" si="68"/>
        <v>2281.6</v>
      </c>
      <c r="N59" s="99">
        <f t="shared" si="68"/>
        <v>2816.8</v>
      </c>
      <c r="O59" s="99">
        <f t="shared" si="68"/>
        <v>3028.1</v>
      </c>
      <c r="P59" s="99">
        <f t="shared" si="68"/>
        <v>4225.2</v>
      </c>
      <c r="Q59" s="35">
        <f t="shared" si="56"/>
        <v>1384.3</v>
      </c>
      <c r="R59" s="103">
        <f>RCF!C$7</f>
        <v>14.42</v>
      </c>
      <c r="S59" s="99">
        <f t="shared" si="70"/>
        <v>1799.5</v>
      </c>
      <c r="T59" s="99">
        <f t="shared" si="70"/>
        <v>2076.4</v>
      </c>
      <c r="U59" s="35">
        <f t="shared" si="57"/>
        <v>1364.9</v>
      </c>
      <c r="V59" s="103">
        <f>RCF!C$9</f>
        <v>14.218</v>
      </c>
      <c r="W59" s="35">
        <f t="shared" si="58"/>
        <v>1364.9</v>
      </c>
      <c r="X59" s="104">
        <f t="shared" si="59"/>
        <v>14.218</v>
      </c>
      <c r="Y59" s="99">
        <f t="shared" si="71"/>
        <v>1501.3</v>
      </c>
      <c r="Z59" s="99">
        <f t="shared" si="71"/>
        <v>1869.9</v>
      </c>
      <c r="AA59" s="99">
        <f t="shared" si="71"/>
        <v>2211.1</v>
      </c>
      <c r="AB59" s="99">
        <f t="shared" si="71"/>
        <v>2006.4</v>
      </c>
      <c r="AC59" s="99">
        <f t="shared" si="71"/>
        <v>2961.8</v>
      </c>
      <c r="AD59" s="99">
        <f t="shared" si="71"/>
        <v>4094.7</v>
      </c>
      <c r="AE59" s="35">
        <f t="shared" si="60"/>
        <v>1387.2</v>
      </c>
      <c r="AF59" s="104">
        <f>RCF!C$13</f>
        <v>14.45</v>
      </c>
      <c r="AG59" s="99">
        <f t="shared" si="72"/>
        <v>2288.9</v>
      </c>
      <c r="AH59" s="99">
        <f t="shared" si="72"/>
        <v>2913.1</v>
      </c>
      <c r="AI59" s="99">
        <f t="shared" si="72"/>
        <v>4161.6000000000004</v>
      </c>
      <c r="AJ59" s="35">
        <f t="shared" si="61"/>
        <v>1411.2</v>
      </c>
      <c r="AK59" s="104">
        <f>RCF!C$25</f>
        <v>14.700000000000001</v>
      </c>
      <c r="AL59" s="35">
        <f t="shared" si="62"/>
        <v>1411.2</v>
      </c>
      <c r="AM59" s="104">
        <f>RCF!C$59</f>
        <v>14.7</v>
      </c>
      <c r="AN59" s="35">
        <f t="shared" si="63"/>
        <v>1461.1</v>
      </c>
      <c r="AO59" s="104">
        <f>RCF!C$33</f>
        <v>15.22</v>
      </c>
      <c r="AP59" s="99">
        <f t="shared" si="51"/>
        <v>2191.6</v>
      </c>
      <c r="AQ59" s="35">
        <f t="shared" si="64"/>
        <v>1463</v>
      </c>
      <c r="AR59" s="104">
        <f>RCF!C$35</f>
        <v>15.24</v>
      </c>
      <c r="AS59" s="99">
        <f t="shared" si="73"/>
        <v>1901.9</v>
      </c>
      <c r="AT59" s="99">
        <f t="shared" si="73"/>
        <v>2121.3000000000002</v>
      </c>
      <c r="AU59" s="35">
        <f t="shared" si="65"/>
        <v>1433.8</v>
      </c>
      <c r="AV59" s="104">
        <f>RCF!C$37</f>
        <v>14.936</v>
      </c>
      <c r="AW59" s="35">
        <f t="shared" si="66"/>
        <v>1466.7</v>
      </c>
      <c r="AX59" s="104">
        <f>RCF!C$39</f>
        <v>15.278571428571428</v>
      </c>
      <c r="AY59" s="35">
        <f t="shared" si="67"/>
        <v>1414</v>
      </c>
      <c r="AZ59" s="104">
        <f>RCF!C$41</f>
        <v>14.73</v>
      </c>
    </row>
    <row r="60" spans="1:52" s="53" customFormat="1" x14ac:dyDescent="0.2">
      <c r="A60" s="38" t="s">
        <v>59</v>
      </c>
      <c r="B60" s="39" t="s">
        <v>139</v>
      </c>
      <c r="C60" s="40">
        <v>160</v>
      </c>
      <c r="D60" s="35">
        <f t="shared" si="45"/>
        <v>8531.7999999999993</v>
      </c>
      <c r="E60" s="34">
        <f>RCF!C$43</f>
        <v>53.323999999999998</v>
      </c>
      <c r="F60" s="35">
        <f t="shared" si="53"/>
        <v>2347.3000000000002</v>
      </c>
      <c r="G60" s="103">
        <f>RCF!C$5</f>
        <v>14.670999999999999</v>
      </c>
      <c r="H60" s="35">
        <f t="shared" si="54"/>
        <v>2347.4</v>
      </c>
      <c r="I60" s="103">
        <f t="shared" si="55"/>
        <v>14.670999999999999</v>
      </c>
      <c r="J60" s="99">
        <f t="shared" si="68"/>
        <v>2582.1</v>
      </c>
      <c r="K60" s="99">
        <f t="shared" si="69"/>
        <v>3215.9</v>
      </c>
      <c r="L60" s="99">
        <f t="shared" si="69"/>
        <v>3450.6</v>
      </c>
      <c r="M60" s="99">
        <f t="shared" si="68"/>
        <v>3802.7</v>
      </c>
      <c r="N60" s="99">
        <f t="shared" si="68"/>
        <v>4694.7</v>
      </c>
      <c r="O60" s="99">
        <f t="shared" si="68"/>
        <v>5046.8</v>
      </c>
      <c r="P60" s="99">
        <f t="shared" si="68"/>
        <v>7042.1</v>
      </c>
      <c r="Q60" s="35">
        <f t="shared" si="56"/>
        <v>2307.1999999999998</v>
      </c>
      <c r="R60" s="103">
        <f>RCF!C$7</f>
        <v>14.42</v>
      </c>
      <c r="S60" s="99">
        <f t="shared" si="70"/>
        <v>2999.3</v>
      </c>
      <c r="T60" s="99">
        <f t="shared" si="70"/>
        <v>3460.8</v>
      </c>
      <c r="U60" s="35">
        <f t="shared" si="57"/>
        <v>2274.8000000000002</v>
      </c>
      <c r="V60" s="103">
        <f>RCF!C$9</f>
        <v>14.218</v>
      </c>
      <c r="W60" s="35">
        <f t="shared" si="58"/>
        <v>2274.8000000000002</v>
      </c>
      <c r="X60" s="104">
        <f t="shared" si="59"/>
        <v>14.218</v>
      </c>
      <c r="Y60" s="99">
        <f t="shared" si="71"/>
        <v>2502.1999999999998</v>
      </c>
      <c r="Z60" s="99">
        <f t="shared" si="71"/>
        <v>3116.4</v>
      </c>
      <c r="AA60" s="99">
        <f t="shared" si="71"/>
        <v>3685.1</v>
      </c>
      <c r="AB60" s="99">
        <f t="shared" si="71"/>
        <v>3343.9</v>
      </c>
      <c r="AC60" s="99">
        <f t="shared" si="71"/>
        <v>4936.3</v>
      </c>
      <c r="AD60" s="99">
        <f t="shared" si="71"/>
        <v>6824.4</v>
      </c>
      <c r="AE60" s="35">
        <f t="shared" si="60"/>
        <v>2312</v>
      </c>
      <c r="AF60" s="104">
        <f>RCF!C$13</f>
        <v>14.45</v>
      </c>
      <c r="AG60" s="99">
        <f t="shared" si="72"/>
        <v>3814.8</v>
      </c>
      <c r="AH60" s="99">
        <f t="shared" si="72"/>
        <v>4855.2</v>
      </c>
      <c r="AI60" s="99">
        <f t="shared" si="72"/>
        <v>6936</v>
      </c>
      <c r="AJ60" s="35">
        <f t="shared" si="61"/>
        <v>2352</v>
      </c>
      <c r="AK60" s="104">
        <f>RCF!C$25</f>
        <v>14.700000000000001</v>
      </c>
      <c r="AL60" s="35">
        <f t="shared" si="62"/>
        <v>2352</v>
      </c>
      <c r="AM60" s="104">
        <f>RCF!C$59</f>
        <v>14.7</v>
      </c>
      <c r="AN60" s="35">
        <f t="shared" si="63"/>
        <v>2435.1999999999998</v>
      </c>
      <c r="AO60" s="104">
        <f>RCF!C$33</f>
        <v>15.22</v>
      </c>
      <c r="AP60" s="99">
        <f t="shared" si="51"/>
        <v>3652.8</v>
      </c>
      <c r="AQ60" s="35">
        <f t="shared" si="64"/>
        <v>2438.4</v>
      </c>
      <c r="AR60" s="104">
        <f>RCF!C$35</f>
        <v>15.24</v>
      </c>
      <c r="AS60" s="99">
        <f t="shared" si="73"/>
        <v>3169.9</v>
      </c>
      <c r="AT60" s="99">
        <f t="shared" si="73"/>
        <v>3535.6</v>
      </c>
      <c r="AU60" s="35">
        <f t="shared" si="65"/>
        <v>2389.6999999999998</v>
      </c>
      <c r="AV60" s="104">
        <f>RCF!C$37</f>
        <v>14.936</v>
      </c>
      <c r="AW60" s="35">
        <f t="shared" si="66"/>
        <v>2444.5</v>
      </c>
      <c r="AX60" s="104">
        <f>RCF!C$39</f>
        <v>15.278571428571428</v>
      </c>
      <c r="AY60" s="35">
        <f t="shared" si="67"/>
        <v>2356.8000000000002</v>
      </c>
      <c r="AZ60" s="104">
        <f>RCF!C$41</f>
        <v>14.73</v>
      </c>
    </row>
    <row r="61" spans="1:52" s="53" customFormat="1" x14ac:dyDescent="0.2">
      <c r="A61" s="38" t="s">
        <v>51</v>
      </c>
      <c r="B61" s="39" t="s">
        <v>140</v>
      </c>
      <c r="C61" s="40">
        <v>203.7</v>
      </c>
      <c r="D61" s="35">
        <f t="shared" si="45"/>
        <v>10862.1</v>
      </c>
      <c r="E61" s="34">
        <f>RCF!C$43</f>
        <v>53.323999999999998</v>
      </c>
      <c r="F61" s="35">
        <f t="shared" si="53"/>
        <v>2988.4</v>
      </c>
      <c r="G61" s="103">
        <f>RCF!C$5</f>
        <v>14.670999999999999</v>
      </c>
      <c r="H61" s="35">
        <f t="shared" si="54"/>
        <v>2988.5</v>
      </c>
      <c r="I61" s="103">
        <f t="shared" si="55"/>
        <v>14.670999999999999</v>
      </c>
      <c r="J61" s="99">
        <f t="shared" si="68"/>
        <v>3287.3</v>
      </c>
      <c r="K61" s="99">
        <f t="shared" si="69"/>
        <v>4094.2</v>
      </c>
      <c r="L61" s="99">
        <f t="shared" si="69"/>
        <v>4393.1000000000004</v>
      </c>
      <c r="M61" s="99">
        <f t="shared" si="68"/>
        <v>4841.3</v>
      </c>
      <c r="N61" s="99">
        <f t="shared" si="68"/>
        <v>5977</v>
      </c>
      <c r="O61" s="99">
        <f t="shared" si="68"/>
        <v>6425.2</v>
      </c>
      <c r="P61" s="99">
        <f t="shared" si="68"/>
        <v>8965.4</v>
      </c>
      <c r="Q61" s="35">
        <f t="shared" si="56"/>
        <v>2937.3</v>
      </c>
      <c r="R61" s="103">
        <f>RCF!C$7</f>
        <v>14.42</v>
      </c>
      <c r="S61" s="99">
        <f t="shared" si="70"/>
        <v>3818.4</v>
      </c>
      <c r="T61" s="99">
        <f t="shared" si="70"/>
        <v>4405.8999999999996</v>
      </c>
      <c r="U61" s="35">
        <f t="shared" si="57"/>
        <v>2896.2</v>
      </c>
      <c r="V61" s="103">
        <f>RCF!C$9</f>
        <v>14.218</v>
      </c>
      <c r="W61" s="35">
        <f t="shared" si="58"/>
        <v>2896.2</v>
      </c>
      <c r="X61" s="104">
        <f t="shared" si="59"/>
        <v>14.218</v>
      </c>
      <c r="Y61" s="99">
        <f t="shared" si="71"/>
        <v>3185.8</v>
      </c>
      <c r="Z61" s="99">
        <f t="shared" si="71"/>
        <v>3967.7</v>
      </c>
      <c r="AA61" s="99">
        <f t="shared" si="71"/>
        <v>4691.8</v>
      </c>
      <c r="AB61" s="99">
        <f t="shared" si="71"/>
        <v>4257.3999999999996</v>
      </c>
      <c r="AC61" s="99">
        <f t="shared" si="71"/>
        <v>6284.7</v>
      </c>
      <c r="AD61" s="99">
        <f t="shared" si="71"/>
        <v>8688.6</v>
      </c>
      <c r="AE61" s="35">
        <f t="shared" si="60"/>
        <v>2943.4</v>
      </c>
      <c r="AF61" s="104">
        <f>RCF!C$13</f>
        <v>14.45</v>
      </c>
      <c r="AG61" s="99">
        <f t="shared" si="72"/>
        <v>4856.6000000000004</v>
      </c>
      <c r="AH61" s="99">
        <f t="shared" si="72"/>
        <v>6181.1</v>
      </c>
      <c r="AI61" s="99">
        <f t="shared" si="72"/>
        <v>8830.2000000000007</v>
      </c>
      <c r="AJ61" s="35">
        <f t="shared" si="61"/>
        <v>2994.3</v>
      </c>
      <c r="AK61" s="104">
        <f>RCF!C$25</f>
        <v>14.700000000000001</v>
      </c>
      <c r="AL61" s="35">
        <f t="shared" si="62"/>
        <v>2994.3</v>
      </c>
      <c r="AM61" s="104">
        <f>RCF!C$59</f>
        <v>14.7</v>
      </c>
      <c r="AN61" s="35">
        <f t="shared" si="63"/>
        <v>3100.3</v>
      </c>
      <c r="AO61" s="104">
        <f>RCF!C$33</f>
        <v>15.22</v>
      </c>
      <c r="AP61" s="99">
        <f t="shared" si="51"/>
        <v>4650.3999999999996</v>
      </c>
      <c r="AQ61" s="35">
        <f t="shared" si="64"/>
        <v>3104.3</v>
      </c>
      <c r="AR61" s="104">
        <f>RCF!C$35</f>
        <v>15.24</v>
      </c>
      <c r="AS61" s="99">
        <f t="shared" si="73"/>
        <v>4035.5</v>
      </c>
      <c r="AT61" s="99">
        <f t="shared" si="73"/>
        <v>4501.2</v>
      </c>
      <c r="AU61" s="35">
        <f t="shared" si="65"/>
        <v>3042.4</v>
      </c>
      <c r="AV61" s="104">
        <f>RCF!C$37</f>
        <v>14.936</v>
      </c>
      <c r="AW61" s="35">
        <f t="shared" si="66"/>
        <v>3112.2</v>
      </c>
      <c r="AX61" s="104">
        <f>RCF!C$39</f>
        <v>15.278571428571428</v>
      </c>
      <c r="AY61" s="35">
        <f t="shared" si="67"/>
        <v>3000.5</v>
      </c>
      <c r="AZ61" s="104">
        <f>RCF!C$41</f>
        <v>14.73</v>
      </c>
    </row>
    <row r="62" spans="1:52" s="53" customFormat="1" x14ac:dyDescent="0.2">
      <c r="A62" s="38" t="s">
        <v>99</v>
      </c>
      <c r="B62" s="39" t="s">
        <v>141</v>
      </c>
      <c r="C62" s="40">
        <v>128</v>
      </c>
      <c r="D62" s="35">
        <f t="shared" si="45"/>
        <v>6825.5</v>
      </c>
      <c r="E62" s="34">
        <f>RCF!C$43</f>
        <v>53.323999999999998</v>
      </c>
      <c r="F62" s="35">
        <f t="shared" si="53"/>
        <v>1877.8</v>
      </c>
      <c r="G62" s="103">
        <f>RCF!C$5</f>
        <v>14.670999999999999</v>
      </c>
      <c r="H62" s="35">
        <f t="shared" si="54"/>
        <v>1877.9</v>
      </c>
      <c r="I62" s="103">
        <f t="shared" si="55"/>
        <v>14.670999999999999</v>
      </c>
      <c r="J62" s="99">
        <f t="shared" si="68"/>
        <v>2065.6999999999998</v>
      </c>
      <c r="K62" s="99">
        <f t="shared" si="69"/>
        <v>2572.6999999999998</v>
      </c>
      <c r="L62" s="99">
        <f t="shared" si="69"/>
        <v>2760.5</v>
      </c>
      <c r="M62" s="99">
        <f t="shared" si="68"/>
        <v>3042.2</v>
      </c>
      <c r="N62" s="99">
        <f t="shared" si="68"/>
        <v>3755.8</v>
      </c>
      <c r="O62" s="99">
        <f t="shared" si="68"/>
        <v>4037.5</v>
      </c>
      <c r="P62" s="99">
        <f t="shared" si="68"/>
        <v>5633.7</v>
      </c>
      <c r="Q62" s="35">
        <f t="shared" si="56"/>
        <v>1845.7</v>
      </c>
      <c r="R62" s="103">
        <f>RCF!C$7</f>
        <v>14.42</v>
      </c>
      <c r="S62" s="99">
        <f t="shared" si="70"/>
        <v>2399.4</v>
      </c>
      <c r="T62" s="99">
        <f t="shared" si="70"/>
        <v>2768.5</v>
      </c>
      <c r="U62" s="35">
        <f t="shared" si="57"/>
        <v>1819.9</v>
      </c>
      <c r="V62" s="103">
        <f>RCF!C$9</f>
        <v>14.218</v>
      </c>
      <c r="W62" s="35">
        <f t="shared" si="58"/>
        <v>1819.9</v>
      </c>
      <c r="X62" s="104">
        <f t="shared" si="59"/>
        <v>14.218</v>
      </c>
      <c r="Y62" s="99">
        <f t="shared" si="71"/>
        <v>2001.8</v>
      </c>
      <c r="Z62" s="99">
        <f t="shared" si="71"/>
        <v>2493.1999999999998</v>
      </c>
      <c r="AA62" s="99">
        <f t="shared" si="71"/>
        <v>2948.2</v>
      </c>
      <c r="AB62" s="99">
        <f t="shared" si="71"/>
        <v>2675.2</v>
      </c>
      <c r="AC62" s="99">
        <f t="shared" si="71"/>
        <v>3949.1</v>
      </c>
      <c r="AD62" s="99">
        <f t="shared" si="71"/>
        <v>5459.7</v>
      </c>
      <c r="AE62" s="35">
        <f t="shared" si="60"/>
        <v>1849.6</v>
      </c>
      <c r="AF62" s="104">
        <f>RCF!C$13</f>
        <v>14.45</v>
      </c>
      <c r="AG62" s="99">
        <f t="shared" si="72"/>
        <v>3051.8</v>
      </c>
      <c r="AH62" s="99">
        <f t="shared" si="72"/>
        <v>3884.2</v>
      </c>
      <c r="AI62" s="99">
        <f t="shared" si="72"/>
        <v>5548.8</v>
      </c>
      <c r="AJ62" s="35">
        <f t="shared" si="61"/>
        <v>1881.6</v>
      </c>
      <c r="AK62" s="104">
        <f>RCF!C$25</f>
        <v>14.700000000000001</v>
      </c>
      <c r="AL62" s="35">
        <f t="shared" si="62"/>
        <v>1881.6</v>
      </c>
      <c r="AM62" s="104">
        <f>RCF!C$59</f>
        <v>14.7</v>
      </c>
      <c r="AN62" s="35">
        <f t="shared" si="63"/>
        <v>1948.1</v>
      </c>
      <c r="AO62" s="104">
        <f>RCF!C$33</f>
        <v>15.22</v>
      </c>
      <c r="AP62" s="99">
        <f t="shared" si="51"/>
        <v>2922.1</v>
      </c>
      <c r="AQ62" s="35">
        <f t="shared" si="64"/>
        <v>1950.7</v>
      </c>
      <c r="AR62" s="104">
        <f>RCF!C$35</f>
        <v>15.24</v>
      </c>
      <c r="AS62" s="99">
        <f t="shared" si="73"/>
        <v>2535.9</v>
      </c>
      <c r="AT62" s="99">
        <f t="shared" si="73"/>
        <v>2828.5</v>
      </c>
      <c r="AU62" s="35">
        <f t="shared" si="65"/>
        <v>1911.8</v>
      </c>
      <c r="AV62" s="104">
        <f>RCF!C$37</f>
        <v>14.936</v>
      </c>
      <c r="AW62" s="35">
        <f t="shared" si="66"/>
        <v>1955.6</v>
      </c>
      <c r="AX62" s="104">
        <f>RCF!C$39</f>
        <v>15.278571428571428</v>
      </c>
      <c r="AY62" s="35">
        <f t="shared" si="67"/>
        <v>1885.4</v>
      </c>
      <c r="AZ62" s="104">
        <f>RCF!C$41</f>
        <v>14.73</v>
      </c>
    </row>
    <row r="63" spans="1:52" s="53" customFormat="1" x14ac:dyDescent="0.2">
      <c r="A63" s="38" t="s">
        <v>50</v>
      </c>
      <c r="B63" s="39" t="s">
        <v>142</v>
      </c>
      <c r="C63" s="40">
        <v>160</v>
      </c>
      <c r="D63" s="35">
        <f t="shared" ref="D63:D94" si="74">ROUND(E63*C63,1)</f>
        <v>8531.7999999999993</v>
      </c>
      <c r="E63" s="34">
        <f>RCF!C$43</f>
        <v>53.323999999999998</v>
      </c>
      <c r="F63" s="35">
        <f t="shared" si="53"/>
        <v>2347.3000000000002</v>
      </c>
      <c r="G63" s="103">
        <f>RCF!C$5</f>
        <v>14.670999999999999</v>
      </c>
      <c r="H63" s="35">
        <f t="shared" si="54"/>
        <v>2347.4</v>
      </c>
      <c r="I63" s="103">
        <f t="shared" si="55"/>
        <v>14.670999999999999</v>
      </c>
      <c r="J63" s="99">
        <f t="shared" si="68"/>
        <v>2582.1</v>
      </c>
      <c r="K63" s="99">
        <f t="shared" si="69"/>
        <v>3215.9</v>
      </c>
      <c r="L63" s="99">
        <f t="shared" si="69"/>
        <v>3450.6</v>
      </c>
      <c r="M63" s="99">
        <f t="shared" si="68"/>
        <v>3802.7</v>
      </c>
      <c r="N63" s="99">
        <f t="shared" si="68"/>
        <v>4694.7</v>
      </c>
      <c r="O63" s="99">
        <f t="shared" si="68"/>
        <v>5046.8</v>
      </c>
      <c r="P63" s="99">
        <f t="shared" si="68"/>
        <v>7042.1</v>
      </c>
      <c r="Q63" s="35">
        <f t="shared" si="56"/>
        <v>2307.1999999999998</v>
      </c>
      <c r="R63" s="103">
        <f>RCF!C$7</f>
        <v>14.42</v>
      </c>
      <c r="S63" s="99">
        <f t="shared" si="70"/>
        <v>2999.3</v>
      </c>
      <c r="T63" s="99">
        <f t="shared" si="70"/>
        <v>3460.8</v>
      </c>
      <c r="U63" s="35">
        <f t="shared" si="57"/>
        <v>2274.8000000000002</v>
      </c>
      <c r="V63" s="103">
        <f>RCF!C$9</f>
        <v>14.218</v>
      </c>
      <c r="W63" s="35">
        <f t="shared" si="58"/>
        <v>2274.8000000000002</v>
      </c>
      <c r="X63" s="104">
        <f t="shared" si="59"/>
        <v>14.218</v>
      </c>
      <c r="Y63" s="99">
        <f t="shared" si="71"/>
        <v>2502.1999999999998</v>
      </c>
      <c r="Z63" s="99">
        <f t="shared" si="71"/>
        <v>3116.4</v>
      </c>
      <c r="AA63" s="99">
        <f t="shared" si="71"/>
        <v>3685.1</v>
      </c>
      <c r="AB63" s="99">
        <f t="shared" si="71"/>
        <v>3343.9</v>
      </c>
      <c r="AC63" s="99">
        <f t="shared" si="71"/>
        <v>4936.3</v>
      </c>
      <c r="AD63" s="99">
        <f t="shared" si="71"/>
        <v>6824.4</v>
      </c>
      <c r="AE63" s="35">
        <f t="shared" si="60"/>
        <v>2312</v>
      </c>
      <c r="AF63" s="104">
        <f>RCF!C$13</f>
        <v>14.45</v>
      </c>
      <c r="AG63" s="99">
        <f t="shared" si="72"/>
        <v>3814.8</v>
      </c>
      <c r="AH63" s="99">
        <f t="shared" si="72"/>
        <v>4855.2</v>
      </c>
      <c r="AI63" s="99">
        <f t="shared" si="72"/>
        <v>6936</v>
      </c>
      <c r="AJ63" s="35">
        <f t="shared" si="61"/>
        <v>2352</v>
      </c>
      <c r="AK63" s="104">
        <f>RCF!C$25</f>
        <v>14.700000000000001</v>
      </c>
      <c r="AL63" s="35">
        <f t="shared" si="62"/>
        <v>2352</v>
      </c>
      <c r="AM63" s="104">
        <f>RCF!C$59</f>
        <v>14.7</v>
      </c>
      <c r="AN63" s="35">
        <f t="shared" si="63"/>
        <v>2435.1999999999998</v>
      </c>
      <c r="AO63" s="104">
        <f>RCF!C$33</f>
        <v>15.22</v>
      </c>
      <c r="AP63" s="99">
        <f t="shared" si="51"/>
        <v>3652.8</v>
      </c>
      <c r="AQ63" s="35">
        <f t="shared" si="64"/>
        <v>2438.4</v>
      </c>
      <c r="AR63" s="104">
        <f>RCF!C$35</f>
        <v>15.24</v>
      </c>
      <c r="AS63" s="99">
        <f t="shared" si="73"/>
        <v>3169.9</v>
      </c>
      <c r="AT63" s="99">
        <f t="shared" si="73"/>
        <v>3535.6</v>
      </c>
      <c r="AU63" s="35">
        <f t="shared" si="65"/>
        <v>2389.6999999999998</v>
      </c>
      <c r="AV63" s="104">
        <f>RCF!C$37</f>
        <v>14.936</v>
      </c>
      <c r="AW63" s="35">
        <f t="shared" si="66"/>
        <v>2444.5</v>
      </c>
      <c r="AX63" s="104">
        <f>RCF!C$39</f>
        <v>15.278571428571428</v>
      </c>
      <c r="AY63" s="35">
        <f t="shared" si="67"/>
        <v>2356.8000000000002</v>
      </c>
      <c r="AZ63" s="104">
        <f>RCF!C$41</f>
        <v>14.73</v>
      </c>
    </row>
    <row r="64" spans="1:52" s="53" customFormat="1" x14ac:dyDescent="0.2">
      <c r="A64" s="38" t="s">
        <v>75</v>
      </c>
      <c r="B64" s="39" t="s">
        <v>143</v>
      </c>
      <c r="C64" s="40">
        <v>116</v>
      </c>
      <c r="D64" s="35">
        <f t="shared" si="74"/>
        <v>6185.6</v>
      </c>
      <c r="E64" s="34">
        <f>RCF!C$43</f>
        <v>53.323999999999998</v>
      </c>
      <c r="F64" s="35">
        <f t="shared" si="53"/>
        <v>1701.8</v>
      </c>
      <c r="G64" s="103">
        <f>RCF!C$5</f>
        <v>14.670999999999999</v>
      </c>
      <c r="H64" s="35">
        <f t="shared" si="54"/>
        <v>1701.8</v>
      </c>
      <c r="I64" s="103">
        <f t="shared" si="55"/>
        <v>14.670999999999999</v>
      </c>
      <c r="J64" s="99">
        <f t="shared" si="68"/>
        <v>1872</v>
      </c>
      <c r="K64" s="99">
        <f t="shared" si="69"/>
        <v>2331.5</v>
      </c>
      <c r="L64" s="99">
        <f t="shared" si="69"/>
        <v>2501.6999999999998</v>
      </c>
      <c r="M64" s="99">
        <f t="shared" si="68"/>
        <v>2757</v>
      </c>
      <c r="N64" s="99">
        <f t="shared" si="68"/>
        <v>3403.7</v>
      </c>
      <c r="O64" s="99">
        <f t="shared" si="68"/>
        <v>3658.9</v>
      </c>
      <c r="P64" s="99">
        <f t="shared" si="68"/>
        <v>5105.5</v>
      </c>
      <c r="Q64" s="35">
        <f t="shared" si="56"/>
        <v>1672.7</v>
      </c>
      <c r="R64" s="103">
        <f>RCF!C$7</f>
        <v>14.42</v>
      </c>
      <c r="S64" s="99">
        <f t="shared" si="70"/>
        <v>2174.5</v>
      </c>
      <c r="T64" s="99">
        <f t="shared" si="70"/>
        <v>2509</v>
      </c>
      <c r="U64" s="35">
        <f t="shared" si="57"/>
        <v>1649.2</v>
      </c>
      <c r="V64" s="103">
        <f>RCF!C$9</f>
        <v>14.218</v>
      </c>
      <c r="W64" s="35">
        <f t="shared" si="58"/>
        <v>1649.2</v>
      </c>
      <c r="X64" s="104">
        <f t="shared" si="59"/>
        <v>14.218</v>
      </c>
      <c r="Y64" s="99">
        <f t="shared" si="71"/>
        <v>1814.1</v>
      </c>
      <c r="Z64" s="99">
        <f t="shared" si="71"/>
        <v>2259.4</v>
      </c>
      <c r="AA64" s="99">
        <f t="shared" si="71"/>
        <v>2671.7</v>
      </c>
      <c r="AB64" s="99">
        <f t="shared" si="71"/>
        <v>2424.3000000000002</v>
      </c>
      <c r="AC64" s="99">
        <f t="shared" si="71"/>
        <v>3578.7</v>
      </c>
      <c r="AD64" s="99">
        <f t="shared" si="71"/>
        <v>4947.6000000000004</v>
      </c>
      <c r="AE64" s="35">
        <f t="shared" si="60"/>
        <v>1676.2</v>
      </c>
      <c r="AF64" s="104">
        <f>RCF!C$13</f>
        <v>14.45</v>
      </c>
      <c r="AG64" s="99">
        <f t="shared" si="72"/>
        <v>2765.7</v>
      </c>
      <c r="AH64" s="99">
        <f t="shared" si="72"/>
        <v>3520</v>
      </c>
      <c r="AI64" s="99">
        <f t="shared" si="72"/>
        <v>5028.6000000000004</v>
      </c>
      <c r="AJ64" s="35">
        <f t="shared" si="61"/>
        <v>1705.2</v>
      </c>
      <c r="AK64" s="104">
        <f>RCF!C$25</f>
        <v>14.700000000000001</v>
      </c>
      <c r="AL64" s="35">
        <f t="shared" si="62"/>
        <v>1705.2</v>
      </c>
      <c r="AM64" s="104">
        <f>RCF!C$59</f>
        <v>14.7</v>
      </c>
      <c r="AN64" s="35">
        <f t="shared" si="63"/>
        <v>1765.5</v>
      </c>
      <c r="AO64" s="104">
        <f>RCF!C$33</f>
        <v>15.22</v>
      </c>
      <c r="AP64" s="99">
        <f t="shared" si="51"/>
        <v>2648.2</v>
      </c>
      <c r="AQ64" s="35">
        <f t="shared" si="64"/>
        <v>1767.8</v>
      </c>
      <c r="AR64" s="104">
        <f>RCF!C$35</f>
        <v>15.24</v>
      </c>
      <c r="AS64" s="99">
        <f t="shared" si="73"/>
        <v>2298.1</v>
      </c>
      <c r="AT64" s="99">
        <f t="shared" si="73"/>
        <v>2563.3000000000002</v>
      </c>
      <c r="AU64" s="35">
        <f t="shared" si="65"/>
        <v>1732.5</v>
      </c>
      <c r="AV64" s="104">
        <f>RCF!C$37</f>
        <v>14.936</v>
      </c>
      <c r="AW64" s="35">
        <f t="shared" si="66"/>
        <v>1772.3</v>
      </c>
      <c r="AX64" s="104">
        <f>RCF!C$39</f>
        <v>15.278571428571428</v>
      </c>
      <c r="AY64" s="35">
        <f t="shared" si="67"/>
        <v>1708.6</v>
      </c>
      <c r="AZ64" s="104">
        <f>RCF!C$41</f>
        <v>14.73</v>
      </c>
    </row>
    <row r="65" spans="1:52" s="53" customFormat="1" x14ac:dyDescent="0.2">
      <c r="A65" s="38" t="s">
        <v>56</v>
      </c>
      <c r="B65" s="39" t="s">
        <v>144</v>
      </c>
      <c r="C65" s="40">
        <v>192</v>
      </c>
      <c r="D65" s="35">
        <f t="shared" si="74"/>
        <v>10238.200000000001</v>
      </c>
      <c r="E65" s="34">
        <f>RCF!C$43</f>
        <v>53.323999999999998</v>
      </c>
      <c r="F65" s="35">
        <f t="shared" si="53"/>
        <v>2816.8</v>
      </c>
      <c r="G65" s="103">
        <f>RCF!C$5</f>
        <v>14.670999999999999</v>
      </c>
      <c r="H65" s="35">
        <f t="shared" si="54"/>
        <v>2816.8</v>
      </c>
      <c r="I65" s="103">
        <f t="shared" si="55"/>
        <v>14.670999999999999</v>
      </c>
      <c r="J65" s="99">
        <f t="shared" si="68"/>
        <v>3098.5</v>
      </c>
      <c r="K65" s="99">
        <f t="shared" si="69"/>
        <v>3859.1</v>
      </c>
      <c r="L65" s="99">
        <f t="shared" si="69"/>
        <v>4140.7</v>
      </c>
      <c r="M65" s="99">
        <f t="shared" si="68"/>
        <v>4563.3</v>
      </c>
      <c r="N65" s="99">
        <f t="shared" si="68"/>
        <v>5633.7</v>
      </c>
      <c r="O65" s="99">
        <f t="shared" si="68"/>
        <v>6056.2</v>
      </c>
      <c r="P65" s="99">
        <f t="shared" si="68"/>
        <v>8450.5</v>
      </c>
      <c r="Q65" s="35">
        <f t="shared" si="56"/>
        <v>2768.6</v>
      </c>
      <c r="R65" s="103">
        <f>RCF!C$7</f>
        <v>14.42</v>
      </c>
      <c r="S65" s="99">
        <f t="shared" si="70"/>
        <v>3599.1</v>
      </c>
      <c r="T65" s="99">
        <f t="shared" si="70"/>
        <v>4152.8999999999996</v>
      </c>
      <c r="U65" s="35">
        <f t="shared" si="57"/>
        <v>2729.8</v>
      </c>
      <c r="V65" s="103">
        <f>RCF!C$9</f>
        <v>14.218</v>
      </c>
      <c r="W65" s="35">
        <f t="shared" si="58"/>
        <v>2729.8</v>
      </c>
      <c r="X65" s="104">
        <f t="shared" si="59"/>
        <v>14.218</v>
      </c>
      <c r="Y65" s="99">
        <f t="shared" si="71"/>
        <v>3002.7</v>
      </c>
      <c r="Z65" s="99">
        <f t="shared" si="71"/>
        <v>3739.8</v>
      </c>
      <c r="AA65" s="99">
        <f t="shared" si="71"/>
        <v>4422.2</v>
      </c>
      <c r="AB65" s="99">
        <f t="shared" si="71"/>
        <v>4012.8</v>
      </c>
      <c r="AC65" s="99">
        <f t="shared" si="71"/>
        <v>5923.6</v>
      </c>
      <c r="AD65" s="99">
        <f t="shared" si="71"/>
        <v>8189.4</v>
      </c>
      <c r="AE65" s="35">
        <f t="shared" si="60"/>
        <v>2774.4</v>
      </c>
      <c r="AF65" s="104">
        <f>RCF!C$13</f>
        <v>14.45</v>
      </c>
      <c r="AG65" s="99">
        <f t="shared" si="72"/>
        <v>4577.8</v>
      </c>
      <c r="AH65" s="99">
        <f t="shared" si="72"/>
        <v>5826.2</v>
      </c>
      <c r="AI65" s="99">
        <f t="shared" si="72"/>
        <v>8323.2000000000007</v>
      </c>
      <c r="AJ65" s="35">
        <f t="shared" si="61"/>
        <v>2822.4</v>
      </c>
      <c r="AK65" s="104">
        <f>RCF!C$25</f>
        <v>14.700000000000001</v>
      </c>
      <c r="AL65" s="35">
        <f t="shared" si="62"/>
        <v>2822.4</v>
      </c>
      <c r="AM65" s="104">
        <f>RCF!C$59</f>
        <v>14.7</v>
      </c>
      <c r="AN65" s="35">
        <f t="shared" si="63"/>
        <v>2922.2</v>
      </c>
      <c r="AO65" s="104">
        <f>RCF!C$33</f>
        <v>15.22</v>
      </c>
      <c r="AP65" s="99">
        <f t="shared" si="51"/>
        <v>4383.3</v>
      </c>
      <c r="AQ65" s="35">
        <f t="shared" si="64"/>
        <v>2926</v>
      </c>
      <c r="AR65" s="104">
        <f>RCF!C$35</f>
        <v>15.24</v>
      </c>
      <c r="AS65" s="99">
        <f t="shared" si="73"/>
        <v>3803.8</v>
      </c>
      <c r="AT65" s="99">
        <f t="shared" si="73"/>
        <v>4242.7</v>
      </c>
      <c r="AU65" s="35">
        <f t="shared" si="65"/>
        <v>2867.7</v>
      </c>
      <c r="AV65" s="104">
        <f>RCF!C$37</f>
        <v>14.936</v>
      </c>
      <c r="AW65" s="35">
        <f t="shared" si="66"/>
        <v>2933.4</v>
      </c>
      <c r="AX65" s="104">
        <f>RCF!C$39</f>
        <v>15.278571428571428</v>
      </c>
      <c r="AY65" s="35">
        <f t="shared" si="67"/>
        <v>2828.1</v>
      </c>
      <c r="AZ65" s="104">
        <f>RCF!C$41</f>
        <v>14.73</v>
      </c>
    </row>
    <row r="66" spans="1:52" s="53" customFormat="1" x14ac:dyDescent="0.2">
      <c r="A66" s="38" t="s">
        <v>98</v>
      </c>
      <c r="B66" s="39" t="s">
        <v>145</v>
      </c>
      <c r="C66" s="40">
        <v>416</v>
      </c>
      <c r="D66" s="35">
        <f t="shared" si="74"/>
        <v>22182.799999999999</v>
      </c>
      <c r="E66" s="34">
        <f>RCF!C$43</f>
        <v>53.323999999999998</v>
      </c>
      <c r="F66" s="35">
        <f t="shared" si="53"/>
        <v>6103.1</v>
      </c>
      <c r="G66" s="103">
        <f>RCF!C$5</f>
        <v>14.670999999999999</v>
      </c>
      <c r="H66" s="35">
        <f t="shared" si="54"/>
        <v>6103.1</v>
      </c>
      <c r="I66" s="103">
        <f t="shared" si="55"/>
        <v>14.670999999999999</v>
      </c>
      <c r="J66" s="99">
        <f t="shared" si="68"/>
        <v>6713.4</v>
      </c>
      <c r="K66" s="99">
        <f t="shared" si="69"/>
        <v>8361.2999999999993</v>
      </c>
      <c r="L66" s="99">
        <f t="shared" si="69"/>
        <v>8971.6</v>
      </c>
      <c r="M66" s="99">
        <f t="shared" si="68"/>
        <v>9887.1</v>
      </c>
      <c r="N66" s="99">
        <f t="shared" si="68"/>
        <v>12206.3</v>
      </c>
      <c r="O66" s="99">
        <f t="shared" si="68"/>
        <v>13121.7</v>
      </c>
      <c r="P66" s="99">
        <f t="shared" si="68"/>
        <v>18309.400000000001</v>
      </c>
      <c r="Q66" s="35">
        <f t="shared" si="56"/>
        <v>5998.7</v>
      </c>
      <c r="R66" s="103">
        <f>RCF!C$7</f>
        <v>14.42</v>
      </c>
      <c r="S66" s="99">
        <f t="shared" si="70"/>
        <v>7798.3</v>
      </c>
      <c r="T66" s="99">
        <f t="shared" si="70"/>
        <v>8998</v>
      </c>
      <c r="U66" s="35">
        <f t="shared" si="57"/>
        <v>5914.6</v>
      </c>
      <c r="V66" s="103">
        <f>RCF!C$9</f>
        <v>14.218</v>
      </c>
      <c r="W66" s="35">
        <f t="shared" si="58"/>
        <v>5914.6</v>
      </c>
      <c r="X66" s="104">
        <f t="shared" si="59"/>
        <v>14.218</v>
      </c>
      <c r="Y66" s="99">
        <f t="shared" si="71"/>
        <v>6506</v>
      </c>
      <c r="Z66" s="99">
        <f t="shared" si="71"/>
        <v>8103</v>
      </c>
      <c r="AA66" s="99">
        <f t="shared" si="71"/>
        <v>9581.6</v>
      </c>
      <c r="AB66" s="99">
        <f t="shared" si="71"/>
        <v>8694.4</v>
      </c>
      <c r="AC66" s="99">
        <f t="shared" si="71"/>
        <v>12834.6</v>
      </c>
      <c r="AD66" s="99">
        <f t="shared" si="71"/>
        <v>17743.8</v>
      </c>
      <c r="AE66" s="35">
        <f t="shared" si="60"/>
        <v>6011.2</v>
      </c>
      <c r="AF66" s="104">
        <f>RCF!C$13</f>
        <v>14.45</v>
      </c>
      <c r="AG66" s="99">
        <f t="shared" si="72"/>
        <v>9918.5</v>
      </c>
      <c r="AH66" s="99">
        <f t="shared" si="72"/>
        <v>12623.5</v>
      </c>
      <c r="AI66" s="99">
        <f t="shared" si="72"/>
        <v>18033.599999999999</v>
      </c>
      <c r="AJ66" s="35">
        <f t="shared" si="61"/>
        <v>6115.2</v>
      </c>
      <c r="AK66" s="104">
        <f>RCF!C$25</f>
        <v>14.700000000000001</v>
      </c>
      <c r="AL66" s="35">
        <f t="shared" si="62"/>
        <v>6115.2</v>
      </c>
      <c r="AM66" s="104">
        <f>RCF!C$59</f>
        <v>14.7</v>
      </c>
      <c r="AN66" s="35">
        <f t="shared" si="63"/>
        <v>6331.5</v>
      </c>
      <c r="AO66" s="104">
        <f>RCF!C$33</f>
        <v>15.22</v>
      </c>
      <c r="AP66" s="99">
        <f t="shared" si="51"/>
        <v>9497.2000000000007</v>
      </c>
      <c r="AQ66" s="35">
        <f t="shared" si="64"/>
        <v>6339.8</v>
      </c>
      <c r="AR66" s="104">
        <f>RCF!C$35</f>
        <v>15.24</v>
      </c>
      <c r="AS66" s="99">
        <f t="shared" si="73"/>
        <v>8241.7000000000007</v>
      </c>
      <c r="AT66" s="99">
        <f t="shared" si="73"/>
        <v>9192.7000000000007</v>
      </c>
      <c r="AU66" s="35">
        <f t="shared" si="65"/>
        <v>6213.3</v>
      </c>
      <c r="AV66" s="104">
        <f>RCF!C$37</f>
        <v>14.936</v>
      </c>
      <c r="AW66" s="35">
        <f t="shared" si="66"/>
        <v>6355.8</v>
      </c>
      <c r="AX66" s="104">
        <f>RCF!C$39</f>
        <v>15.278571428571428</v>
      </c>
      <c r="AY66" s="35">
        <f t="shared" si="67"/>
        <v>6127.6</v>
      </c>
      <c r="AZ66" s="104">
        <f>RCF!C$41</f>
        <v>14.73</v>
      </c>
    </row>
    <row r="67" spans="1:52" s="53" customFormat="1" x14ac:dyDescent="0.2">
      <c r="A67" s="38" t="s">
        <v>52</v>
      </c>
      <c r="B67" s="39" t="s">
        <v>146</v>
      </c>
      <c r="C67" s="40">
        <v>416</v>
      </c>
      <c r="D67" s="35">
        <f t="shared" si="74"/>
        <v>22182.799999999999</v>
      </c>
      <c r="E67" s="34">
        <f>RCF!C$43</f>
        <v>53.323999999999998</v>
      </c>
      <c r="F67" s="35">
        <f t="shared" si="53"/>
        <v>6103.1</v>
      </c>
      <c r="G67" s="103">
        <f>RCF!C$5</f>
        <v>14.670999999999999</v>
      </c>
      <c r="H67" s="35">
        <f t="shared" si="54"/>
        <v>6103.1</v>
      </c>
      <c r="I67" s="103">
        <f t="shared" si="55"/>
        <v>14.670999999999999</v>
      </c>
      <c r="J67" s="99">
        <f t="shared" si="68"/>
        <v>6713.4</v>
      </c>
      <c r="K67" s="99">
        <f t="shared" ref="K67:L82" si="75">ROUND($C67*$I67*K$6,1)</f>
        <v>8361.2999999999993</v>
      </c>
      <c r="L67" s="99">
        <f t="shared" si="75"/>
        <v>8971.6</v>
      </c>
      <c r="M67" s="99">
        <f t="shared" si="68"/>
        <v>9887.1</v>
      </c>
      <c r="N67" s="99">
        <f t="shared" si="68"/>
        <v>12206.3</v>
      </c>
      <c r="O67" s="99">
        <f t="shared" si="68"/>
        <v>13121.7</v>
      </c>
      <c r="P67" s="99">
        <f t="shared" si="68"/>
        <v>18309.400000000001</v>
      </c>
      <c r="Q67" s="35">
        <f t="shared" si="56"/>
        <v>5998.7</v>
      </c>
      <c r="R67" s="103">
        <f>RCF!C$7</f>
        <v>14.42</v>
      </c>
      <c r="S67" s="99">
        <f t="shared" si="70"/>
        <v>7798.3</v>
      </c>
      <c r="T67" s="99">
        <f t="shared" si="70"/>
        <v>8998</v>
      </c>
      <c r="U67" s="35">
        <f t="shared" si="57"/>
        <v>5914.6</v>
      </c>
      <c r="V67" s="103">
        <f>RCF!C$9</f>
        <v>14.218</v>
      </c>
      <c r="W67" s="35">
        <f t="shared" si="58"/>
        <v>5914.6</v>
      </c>
      <c r="X67" s="104">
        <f t="shared" si="59"/>
        <v>14.218</v>
      </c>
      <c r="Y67" s="99">
        <f t="shared" si="71"/>
        <v>6506</v>
      </c>
      <c r="Z67" s="99">
        <f t="shared" si="71"/>
        <v>8103</v>
      </c>
      <c r="AA67" s="99">
        <f t="shared" si="71"/>
        <v>9581.6</v>
      </c>
      <c r="AB67" s="99">
        <f t="shared" si="71"/>
        <v>8694.4</v>
      </c>
      <c r="AC67" s="99">
        <f t="shared" si="71"/>
        <v>12834.6</v>
      </c>
      <c r="AD67" s="99">
        <f t="shared" si="71"/>
        <v>17743.8</v>
      </c>
      <c r="AE67" s="35">
        <f t="shared" si="60"/>
        <v>6011.2</v>
      </c>
      <c r="AF67" s="104">
        <f>RCF!C$13</f>
        <v>14.45</v>
      </c>
      <c r="AG67" s="99">
        <f t="shared" si="72"/>
        <v>9918.5</v>
      </c>
      <c r="AH67" s="99">
        <f t="shared" si="72"/>
        <v>12623.5</v>
      </c>
      <c r="AI67" s="99">
        <f t="shared" si="72"/>
        <v>18033.599999999999</v>
      </c>
      <c r="AJ67" s="35">
        <f t="shared" si="61"/>
        <v>6115.2</v>
      </c>
      <c r="AK67" s="104">
        <f>RCF!C$25</f>
        <v>14.700000000000001</v>
      </c>
      <c r="AL67" s="35">
        <f t="shared" si="62"/>
        <v>6115.2</v>
      </c>
      <c r="AM67" s="104">
        <f>RCF!C$59</f>
        <v>14.7</v>
      </c>
      <c r="AN67" s="35">
        <f t="shared" si="63"/>
        <v>6331.5</v>
      </c>
      <c r="AO67" s="104">
        <f>RCF!C$33</f>
        <v>15.22</v>
      </c>
      <c r="AP67" s="99">
        <f t="shared" si="51"/>
        <v>9497.2000000000007</v>
      </c>
      <c r="AQ67" s="35">
        <f t="shared" si="64"/>
        <v>6339.8</v>
      </c>
      <c r="AR67" s="104">
        <f>RCF!C$35</f>
        <v>15.24</v>
      </c>
      <c r="AS67" s="99">
        <f t="shared" si="73"/>
        <v>8241.7000000000007</v>
      </c>
      <c r="AT67" s="99">
        <f t="shared" si="73"/>
        <v>9192.7000000000007</v>
      </c>
      <c r="AU67" s="35">
        <f t="shared" si="65"/>
        <v>6213.3</v>
      </c>
      <c r="AV67" s="104">
        <f>RCF!C$37</f>
        <v>14.936</v>
      </c>
      <c r="AW67" s="35">
        <f t="shared" si="66"/>
        <v>6355.8</v>
      </c>
      <c r="AX67" s="104">
        <f>RCF!C$39</f>
        <v>15.278571428571428</v>
      </c>
      <c r="AY67" s="35">
        <f t="shared" si="67"/>
        <v>6127.6</v>
      </c>
      <c r="AZ67" s="104">
        <f>RCF!C$41</f>
        <v>14.73</v>
      </c>
    </row>
    <row r="68" spans="1:52" s="53" customFormat="1" x14ac:dyDescent="0.2">
      <c r="A68" s="38" t="s">
        <v>97</v>
      </c>
      <c r="B68" s="39" t="s">
        <v>147</v>
      </c>
      <c r="C68" s="40">
        <v>288</v>
      </c>
      <c r="D68" s="35">
        <f t="shared" si="74"/>
        <v>15357.3</v>
      </c>
      <c r="E68" s="34">
        <f>RCF!C$43</f>
        <v>53.323999999999998</v>
      </c>
      <c r="F68" s="35">
        <f t="shared" si="53"/>
        <v>4225.2</v>
      </c>
      <c r="G68" s="103">
        <f>RCF!C$5</f>
        <v>14.670999999999999</v>
      </c>
      <c r="H68" s="35">
        <f t="shared" si="54"/>
        <v>4225.2</v>
      </c>
      <c r="I68" s="103">
        <f t="shared" si="55"/>
        <v>14.670999999999999</v>
      </c>
      <c r="J68" s="99">
        <f t="shared" si="68"/>
        <v>4647.8</v>
      </c>
      <c r="K68" s="99">
        <f t="shared" si="75"/>
        <v>5788.6</v>
      </c>
      <c r="L68" s="99">
        <f t="shared" si="75"/>
        <v>6211.1</v>
      </c>
      <c r="M68" s="99">
        <f t="shared" si="68"/>
        <v>6844.9</v>
      </c>
      <c r="N68" s="99">
        <f t="shared" si="68"/>
        <v>8450.5</v>
      </c>
      <c r="O68" s="99">
        <f t="shared" si="68"/>
        <v>9084.2999999999993</v>
      </c>
      <c r="P68" s="99">
        <f t="shared" si="68"/>
        <v>12675.7</v>
      </c>
      <c r="Q68" s="35">
        <f t="shared" si="56"/>
        <v>4152.8999999999996</v>
      </c>
      <c r="R68" s="103">
        <f>RCF!C$7</f>
        <v>14.42</v>
      </c>
      <c r="S68" s="99">
        <f t="shared" si="70"/>
        <v>5398.7</v>
      </c>
      <c r="T68" s="99">
        <f t="shared" si="70"/>
        <v>6229.3</v>
      </c>
      <c r="U68" s="35">
        <f t="shared" si="57"/>
        <v>4094.7</v>
      </c>
      <c r="V68" s="103">
        <f>RCF!C$9</f>
        <v>14.218</v>
      </c>
      <c r="W68" s="35">
        <f t="shared" si="58"/>
        <v>4094.7</v>
      </c>
      <c r="X68" s="104">
        <f t="shared" si="59"/>
        <v>14.218</v>
      </c>
      <c r="Y68" s="99">
        <f t="shared" si="71"/>
        <v>4504.1000000000004</v>
      </c>
      <c r="Z68" s="99">
        <f t="shared" si="71"/>
        <v>5609.7</v>
      </c>
      <c r="AA68" s="99">
        <f t="shared" si="71"/>
        <v>6633.4</v>
      </c>
      <c r="AB68" s="99">
        <f t="shared" si="71"/>
        <v>6019.2</v>
      </c>
      <c r="AC68" s="99">
        <f t="shared" si="71"/>
        <v>8885.4</v>
      </c>
      <c r="AD68" s="99">
        <f t="shared" si="71"/>
        <v>12284.1</v>
      </c>
      <c r="AE68" s="35">
        <f t="shared" si="60"/>
        <v>4161.6000000000004</v>
      </c>
      <c r="AF68" s="104">
        <f>RCF!C$13</f>
        <v>14.45</v>
      </c>
      <c r="AG68" s="99">
        <f t="shared" si="72"/>
        <v>6866.6</v>
      </c>
      <c r="AH68" s="99">
        <f t="shared" si="72"/>
        <v>8739.4</v>
      </c>
      <c r="AI68" s="99">
        <f t="shared" si="72"/>
        <v>12484.8</v>
      </c>
      <c r="AJ68" s="35">
        <f t="shared" si="61"/>
        <v>4233.6000000000004</v>
      </c>
      <c r="AK68" s="104">
        <f>RCF!C$25</f>
        <v>14.700000000000001</v>
      </c>
      <c r="AL68" s="35">
        <f t="shared" si="62"/>
        <v>4233.6000000000004</v>
      </c>
      <c r="AM68" s="104">
        <f>RCF!C$59</f>
        <v>14.7</v>
      </c>
      <c r="AN68" s="35">
        <f t="shared" si="63"/>
        <v>4383.3</v>
      </c>
      <c r="AO68" s="104">
        <f>RCF!C$33</f>
        <v>15.22</v>
      </c>
      <c r="AP68" s="99">
        <f t="shared" si="51"/>
        <v>6574.9</v>
      </c>
      <c r="AQ68" s="35">
        <f t="shared" si="64"/>
        <v>4389.1000000000004</v>
      </c>
      <c r="AR68" s="104">
        <f>RCF!C$35</f>
        <v>15.24</v>
      </c>
      <c r="AS68" s="99">
        <f t="shared" si="73"/>
        <v>5705.8</v>
      </c>
      <c r="AT68" s="99">
        <f t="shared" si="73"/>
        <v>6364.1</v>
      </c>
      <c r="AU68" s="35">
        <f t="shared" si="65"/>
        <v>4301.5</v>
      </c>
      <c r="AV68" s="104">
        <f>RCF!C$37</f>
        <v>14.936</v>
      </c>
      <c r="AW68" s="35">
        <f t="shared" si="66"/>
        <v>4400.2</v>
      </c>
      <c r="AX68" s="104">
        <f>RCF!C$39</f>
        <v>15.278571428571428</v>
      </c>
      <c r="AY68" s="35">
        <f t="shared" si="67"/>
        <v>4242.2</v>
      </c>
      <c r="AZ68" s="104">
        <f>RCF!C$41</f>
        <v>14.73</v>
      </c>
    </row>
    <row r="69" spans="1:52" s="53" customFormat="1" x14ac:dyDescent="0.2">
      <c r="A69" s="38" t="s">
        <v>90</v>
      </c>
      <c r="B69" s="39" t="s">
        <v>148</v>
      </c>
      <c r="C69" s="40">
        <v>277</v>
      </c>
      <c r="D69" s="35">
        <f t="shared" si="74"/>
        <v>14770.7</v>
      </c>
      <c r="E69" s="34">
        <f>RCF!C$43</f>
        <v>53.323999999999998</v>
      </c>
      <c r="F69" s="35">
        <f t="shared" si="53"/>
        <v>4063.8</v>
      </c>
      <c r="G69" s="103">
        <f>RCF!C$5</f>
        <v>14.670999999999999</v>
      </c>
      <c r="H69" s="35">
        <f t="shared" si="54"/>
        <v>4063.9</v>
      </c>
      <c r="I69" s="103">
        <f t="shared" si="55"/>
        <v>14.670999999999999</v>
      </c>
      <c r="J69" s="99">
        <f t="shared" si="68"/>
        <v>4470.3</v>
      </c>
      <c r="K69" s="99">
        <f t="shared" si="75"/>
        <v>5567.5</v>
      </c>
      <c r="L69" s="99">
        <f t="shared" si="75"/>
        <v>5973.9</v>
      </c>
      <c r="M69" s="99">
        <f t="shared" si="68"/>
        <v>6583.5</v>
      </c>
      <c r="N69" s="99">
        <f t="shared" si="68"/>
        <v>8127.7</v>
      </c>
      <c r="O69" s="99">
        <f t="shared" si="68"/>
        <v>8737.2999999999993</v>
      </c>
      <c r="P69" s="99">
        <f t="shared" si="68"/>
        <v>12191.6</v>
      </c>
      <c r="Q69" s="35">
        <f t="shared" si="56"/>
        <v>3994.3</v>
      </c>
      <c r="R69" s="103">
        <f>RCF!C$7</f>
        <v>14.42</v>
      </c>
      <c r="S69" s="99">
        <f t="shared" si="70"/>
        <v>5192.5</v>
      </c>
      <c r="T69" s="99">
        <f t="shared" si="70"/>
        <v>5991.4</v>
      </c>
      <c r="U69" s="35">
        <f t="shared" si="57"/>
        <v>3938.3</v>
      </c>
      <c r="V69" s="103">
        <f>RCF!C$9</f>
        <v>14.218</v>
      </c>
      <c r="W69" s="35">
        <f t="shared" si="58"/>
        <v>3938.3</v>
      </c>
      <c r="X69" s="104">
        <f t="shared" si="59"/>
        <v>14.218</v>
      </c>
      <c r="Y69" s="99">
        <f t="shared" si="71"/>
        <v>4332.1000000000004</v>
      </c>
      <c r="Z69" s="99">
        <f t="shared" si="71"/>
        <v>5395.4</v>
      </c>
      <c r="AA69" s="99">
        <f t="shared" si="71"/>
        <v>6380</v>
      </c>
      <c r="AB69" s="99">
        <f t="shared" si="71"/>
        <v>5789.3</v>
      </c>
      <c r="AC69" s="99">
        <f t="shared" si="71"/>
        <v>8546.1</v>
      </c>
      <c r="AD69" s="99">
        <f t="shared" si="71"/>
        <v>11814.9</v>
      </c>
      <c r="AE69" s="35">
        <f t="shared" si="60"/>
        <v>4002.6</v>
      </c>
      <c r="AF69" s="104">
        <f>RCF!C$13</f>
        <v>14.45</v>
      </c>
      <c r="AG69" s="99">
        <f t="shared" si="72"/>
        <v>6604.3</v>
      </c>
      <c r="AH69" s="99">
        <f t="shared" si="72"/>
        <v>8405.5</v>
      </c>
      <c r="AI69" s="99">
        <f t="shared" si="72"/>
        <v>12007.8</v>
      </c>
      <c r="AJ69" s="35">
        <f t="shared" si="61"/>
        <v>4071.9</v>
      </c>
      <c r="AK69" s="104">
        <f>RCF!C$25</f>
        <v>14.700000000000001</v>
      </c>
      <c r="AL69" s="35">
        <f t="shared" si="62"/>
        <v>4071.9</v>
      </c>
      <c r="AM69" s="104">
        <f>RCF!C$59</f>
        <v>14.7</v>
      </c>
      <c r="AN69" s="35">
        <f t="shared" si="63"/>
        <v>4215.8999999999996</v>
      </c>
      <c r="AO69" s="104">
        <f>RCF!C$33</f>
        <v>15.22</v>
      </c>
      <c r="AP69" s="99">
        <f t="shared" si="51"/>
        <v>6323.8</v>
      </c>
      <c r="AQ69" s="35">
        <f t="shared" si="64"/>
        <v>4221.3999999999996</v>
      </c>
      <c r="AR69" s="104">
        <f>RCF!C$35</f>
        <v>15.24</v>
      </c>
      <c r="AS69" s="99">
        <f t="shared" si="73"/>
        <v>5487.8</v>
      </c>
      <c r="AT69" s="99">
        <f t="shared" si="73"/>
        <v>6121</v>
      </c>
      <c r="AU69" s="35">
        <f t="shared" si="65"/>
        <v>4137.2</v>
      </c>
      <c r="AV69" s="104">
        <f>RCF!C$37</f>
        <v>14.936</v>
      </c>
      <c r="AW69" s="35">
        <f t="shared" si="66"/>
        <v>4232.1000000000004</v>
      </c>
      <c r="AX69" s="104">
        <f>RCF!C$39</f>
        <v>15.278571428571428</v>
      </c>
      <c r="AY69" s="35">
        <f t="shared" si="67"/>
        <v>4080.2</v>
      </c>
      <c r="AZ69" s="104">
        <f>RCF!C$41</f>
        <v>14.73</v>
      </c>
    </row>
    <row r="70" spans="1:52" s="53" customFormat="1" x14ac:dyDescent="0.2">
      <c r="A70" s="38" t="s">
        <v>53</v>
      </c>
      <c r="B70" s="39" t="s">
        <v>149</v>
      </c>
      <c r="C70" s="40">
        <v>416</v>
      </c>
      <c r="D70" s="35">
        <f t="shared" si="74"/>
        <v>22182.799999999999</v>
      </c>
      <c r="E70" s="34">
        <f>RCF!C$43</f>
        <v>53.323999999999998</v>
      </c>
      <c r="F70" s="35">
        <f t="shared" si="53"/>
        <v>6103.1</v>
      </c>
      <c r="G70" s="103">
        <f>RCF!C$5</f>
        <v>14.670999999999999</v>
      </c>
      <c r="H70" s="35">
        <f t="shared" si="54"/>
        <v>6103.1</v>
      </c>
      <c r="I70" s="103">
        <f t="shared" si="55"/>
        <v>14.670999999999999</v>
      </c>
      <c r="J70" s="99">
        <f t="shared" si="68"/>
        <v>6713.4</v>
      </c>
      <c r="K70" s="99">
        <f t="shared" si="75"/>
        <v>8361.2999999999993</v>
      </c>
      <c r="L70" s="99">
        <f t="shared" si="75"/>
        <v>8971.6</v>
      </c>
      <c r="M70" s="99">
        <f t="shared" si="68"/>
        <v>9887.1</v>
      </c>
      <c r="N70" s="99">
        <f t="shared" si="68"/>
        <v>12206.3</v>
      </c>
      <c r="O70" s="99">
        <f t="shared" si="68"/>
        <v>13121.7</v>
      </c>
      <c r="P70" s="99">
        <f t="shared" si="68"/>
        <v>18309.400000000001</v>
      </c>
      <c r="Q70" s="35">
        <f t="shared" si="56"/>
        <v>5998.7</v>
      </c>
      <c r="R70" s="103">
        <f>RCF!C$7</f>
        <v>14.42</v>
      </c>
      <c r="S70" s="99">
        <f t="shared" si="70"/>
        <v>7798.3</v>
      </c>
      <c r="T70" s="99">
        <f t="shared" si="70"/>
        <v>8998</v>
      </c>
      <c r="U70" s="35">
        <f t="shared" si="57"/>
        <v>5914.6</v>
      </c>
      <c r="V70" s="103">
        <f>RCF!C$9</f>
        <v>14.218</v>
      </c>
      <c r="W70" s="35">
        <f t="shared" si="58"/>
        <v>5914.6</v>
      </c>
      <c r="X70" s="104">
        <f t="shared" si="59"/>
        <v>14.218</v>
      </c>
      <c r="Y70" s="99">
        <f t="shared" si="71"/>
        <v>6506</v>
      </c>
      <c r="Z70" s="99">
        <f t="shared" si="71"/>
        <v>8103</v>
      </c>
      <c r="AA70" s="99">
        <f t="shared" si="71"/>
        <v>9581.6</v>
      </c>
      <c r="AB70" s="99">
        <f t="shared" si="71"/>
        <v>8694.4</v>
      </c>
      <c r="AC70" s="99">
        <f t="shared" si="71"/>
        <v>12834.6</v>
      </c>
      <c r="AD70" s="99">
        <f t="shared" si="71"/>
        <v>17743.8</v>
      </c>
      <c r="AE70" s="35">
        <f t="shared" si="60"/>
        <v>6011.2</v>
      </c>
      <c r="AF70" s="104">
        <f>RCF!C$13</f>
        <v>14.45</v>
      </c>
      <c r="AG70" s="99">
        <f t="shared" si="72"/>
        <v>9918.5</v>
      </c>
      <c r="AH70" s="99">
        <f t="shared" si="72"/>
        <v>12623.5</v>
      </c>
      <c r="AI70" s="99">
        <f t="shared" si="72"/>
        <v>18033.599999999999</v>
      </c>
      <c r="AJ70" s="35">
        <f t="shared" si="61"/>
        <v>6115.2</v>
      </c>
      <c r="AK70" s="104">
        <f>RCF!C$25</f>
        <v>14.700000000000001</v>
      </c>
      <c r="AL70" s="35">
        <f t="shared" si="62"/>
        <v>6115.2</v>
      </c>
      <c r="AM70" s="104">
        <f>RCF!C$59</f>
        <v>14.7</v>
      </c>
      <c r="AN70" s="35">
        <f t="shared" si="63"/>
        <v>6331.5</v>
      </c>
      <c r="AO70" s="104">
        <f>RCF!C$33</f>
        <v>15.22</v>
      </c>
      <c r="AP70" s="99">
        <f t="shared" si="51"/>
        <v>9497.2000000000007</v>
      </c>
      <c r="AQ70" s="35">
        <f t="shared" si="64"/>
        <v>6339.8</v>
      </c>
      <c r="AR70" s="104">
        <f>RCF!C$35</f>
        <v>15.24</v>
      </c>
      <c r="AS70" s="99">
        <f t="shared" si="73"/>
        <v>8241.7000000000007</v>
      </c>
      <c r="AT70" s="99">
        <f t="shared" si="73"/>
        <v>9192.7000000000007</v>
      </c>
      <c r="AU70" s="35">
        <f t="shared" si="65"/>
        <v>6213.3</v>
      </c>
      <c r="AV70" s="104">
        <f>RCF!C$37</f>
        <v>14.936</v>
      </c>
      <c r="AW70" s="35">
        <f t="shared" si="66"/>
        <v>6355.8</v>
      </c>
      <c r="AX70" s="104">
        <f>RCF!C$39</f>
        <v>15.278571428571428</v>
      </c>
      <c r="AY70" s="35">
        <f t="shared" si="67"/>
        <v>6127.6</v>
      </c>
      <c r="AZ70" s="104">
        <f>RCF!C$41</f>
        <v>14.73</v>
      </c>
    </row>
    <row r="71" spans="1:52" s="53" customFormat="1" x14ac:dyDescent="0.2">
      <c r="A71" s="38" t="s">
        <v>69</v>
      </c>
      <c r="B71" s="39" t="s">
        <v>150</v>
      </c>
      <c r="C71" s="40">
        <v>9</v>
      </c>
      <c r="D71" s="35">
        <f t="shared" si="74"/>
        <v>479.9</v>
      </c>
      <c r="E71" s="34">
        <f>RCF!C$43</f>
        <v>53.323999999999998</v>
      </c>
      <c r="F71" s="35">
        <f t="shared" si="53"/>
        <v>132</v>
      </c>
      <c r="G71" s="103">
        <f>RCF!C$5</f>
        <v>14.670999999999999</v>
      </c>
      <c r="H71" s="35">
        <f t="shared" si="54"/>
        <v>132</v>
      </c>
      <c r="I71" s="103">
        <f t="shared" si="55"/>
        <v>14.670999999999999</v>
      </c>
      <c r="J71" s="99">
        <f t="shared" si="68"/>
        <v>145.19999999999999</v>
      </c>
      <c r="K71" s="99">
        <f t="shared" si="75"/>
        <v>180.9</v>
      </c>
      <c r="L71" s="99">
        <f t="shared" si="75"/>
        <v>194.1</v>
      </c>
      <c r="M71" s="99">
        <f t="shared" si="68"/>
        <v>213.9</v>
      </c>
      <c r="N71" s="99">
        <f t="shared" si="68"/>
        <v>264.10000000000002</v>
      </c>
      <c r="O71" s="99">
        <f t="shared" si="68"/>
        <v>283.89999999999998</v>
      </c>
      <c r="P71" s="99">
        <f t="shared" si="68"/>
        <v>396.1</v>
      </c>
      <c r="Q71" s="35">
        <f t="shared" si="56"/>
        <v>129.69999999999999</v>
      </c>
      <c r="R71" s="103">
        <f>RCF!C$7</f>
        <v>14.42</v>
      </c>
      <c r="S71" s="99">
        <f t="shared" si="70"/>
        <v>168.6</v>
      </c>
      <c r="T71" s="99">
        <f t="shared" si="70"/>
        <v>194.5</v>
      </c>
      <c r="U71" s="35">
        <f t="shared" si="57"/>
        <v>127.9</v>
      </c>
      <c r="V71" s="103">
        <f>RCF!C$9</f>
        <v>14.218</v>
      </c>
      <c r="W71" s="35">
        <f t="shared" si="58"/>
        <v>127.9</v>
      </c>
      <c r="X71" s="104">
        <f t="shared" si="59"/>
        <v>14.218</v>
      </c>
      <c r="Y71" s="99">
        <f t="shared" si="71"/>
        <v>140.6</v>
      </c>
      <c r="Z71" s="99">
        <f t="shared" si="71"/>
        <v>175.2</v>
      </c>
      <c r="AA71" s="99">
        <f t="shared" si="71"/>
        <v>207.1</v>
      </c>
      <c r="AB71" s="99">
        <f t="shared" si="71"/>
        <v>188</v>
      </c>
      <c r="AC71" s="99">
        <f t="shared" si="71"/>
        <v>277.5</v>
      </c>
      <c r="AD71" s="99">
        <f t="shared" si="71"/>
        <v>383.7</v>
      </c>
      <c r="AE71" s="35">
        <f t="shared" si="60"/>
        <v>130</v>
      </c>
      <c r="AF71" s="104">
        <f>RCF!C$13</f>
        <v>14.45</v>
      </c>
      <c r="AG71" s="99">
        <f t="shared" si="72"/>
        <v>214.5</v>
      </c>
      <c r="AH71" s="99">
        <f t="shared" si="72"/>
        <v>273</v>
      </c>
      <c r="AI71" s="99">
        <f t="shared" si="72"/>
        <v>390</v>
      </c>
      <c r="AJ71" s="35">
        <f t="shared" si="61"/>
        <v>132.30000000000001</v>
      </c>
      <c r="AK71" s="104">
        <f>RCF!C$25</f>
        <v>14.700000000000001</v>
      </c>
      <c r="AL71" s="35">
        <f t="shared" si="62"/>
        <v>132.30000000000001</v>
      </c>
      <c r="AM71" s="104">
        <f>RCF!C$59</f>
        <v>14.7</v>
      </c>
      <c r="AN71" s="35">
        <f t="shared" si="63"/>
        <v>136.9</v>
      </c>
      <c r="AO71" s="104">
        <f>RCF!C$33</f>
        <v>15.22</v>
      </c>
      <c r="AP71" s="99">
        <f t="shared" si="51"/>
        <v>205.3</v>
      </c>
      <c r="AQ71" s="35">
        <f t="shared" si="64"/>
        <v>137.1</v>
      </c>
      <c r="AR71" s="104">
        <f>RCF!C$35</f>
        <v>15.24</v>
      </c>
      <c r="AS71" s="99">
        <f t="shared" si="73"/>
        <v>178.2</v>
      </c>
      <c r="AT71" s="99">
        <f t="shared" si="73"/>
        <v>198.7</v>
      </c>
      <c r="AU71" s="35">
        <f t="shared" si="65"/>
        <v>134.4</v>
      </c>
      <c r="AV71" s="104">
        <f>RCF!C$37</f>
        <v>14.936</v>
      </c>
      <c r="AW71" s="35">
        <f t="shared" si="66"/>
        <v>137.5</v>
      </c>
      <c r="AX71" s="104">
        <f>RCF!C$39</f>
        <v>15.278571428571428</v>
      </c>
      <c r="AY71" s="35">
        <f t="shared" si="67"/>
        <v>132.5</v>
      </c>
      <c r="AZ71" s="104">
        <f>RCF!C$41</f>
        <v>14.73</v>
      </c>
    </row>
    <row r="72" spans="1:52" s="53" customFormat="1" x14ac:dyDescent="0.2">
      <c r="A72" s="38" t="s">
        <v>54</v>
      </c>
      <c r="B72" s="39" t="s">
        <v>151</v>
      </c>
      <c r="C72" s="40">
        <v>60</v>
      </c>
      <c r="D72" s="35">
        <f t="shared" si="74"/>
        <v>3199.4</v>
      </c>
      <c r="E72" s="34">
        <f>RCF!C$43</f>
        <v>53.323999999999998</v>
      </c>
      <c r="F72" s="35">
        <f t="shared" si="53"/>
        <v>880.2</v>
      </c>
      <c r="G72" s="103">
        <f>RCF!C$5</f>
        <v>14.670999999999999</v>
      </c>
      <c r="H72" s="35">
        <f t="shared" si="54"/>
        <v>880.3</v>
      </c>
      <c r="I72" s="103">
        <f t="shared" si="55"/>
        <v>14.670999999999999</v>
      </c>
      <c r="J72" s="99">
        <f t="shared" si="68"/>
        <v>968.3</v>
      </c>
      <c r="K72" s="99">
        <f t="shared" si="75"/>
        <v>1206</v>
      </c>
      <c r="L72" s="99">
        <f t="shared" si="75"/>
        <v>1294</v>
      </c>
      <c r="M72" s="99">
        <f t="shared" si="68"/>
        <v>1426</v>
      </c>
      <c r="N72" s="99">
        <f t="shared" si="68"/>
        <v>1760.5</v>
      </c>
      <c r="O72" s="99">
        <f t="shared" si="68"/>
        <v>1892.6</v>
      </c>
      <c r="P72" s="99">
        <f t="shared" si="68"/>
        <v>2640.8</v>
      </c>
      <c r="Q72" s="35">
        <f t="shared" si="56"/>
        <v>865.2</v>
      </c>
      <c r="R72" s="103">
        <f>RCF!C$7</f>
        <v>14.42</v>
      </c>
      <c r="S72" s="99">
        <f t="shared" si="70"/>
        <v>1124.7</v>
      </c>
      <c r="T72" s="99">
        <f t="shared" si="70"/>
        <v>1297.8</v>
      </c>
      <c r="U72" s="35">
        <f t="shared" si="57"/>
        <v>853</v>
      </c>
      <c r="V72" s="103">
        <f>RCF!C$9</f>
        <v>14.218</v>
      </c>
      <c r="W72" s="35">
        <f t="shared" si="58"/>
        <v>853</v>
      </c>
      <c r="X72" s="104">
        <f t="shared" si="59"/>
        <v>14.218</v>
      </c>
      <c r="Y72" s="99">
        <f t="shared" si="71"/>
        <v>938.3</v>
      </c>
      <c r="Z72" s="99">
        <f t="shared" si="71"/>
        <v>1168.5999999999999</v>
      </c>
      <c r="AA72" s="99">
        <f t="shared" si="71"/>
        <v>1381.8</v>
      </c>
      <c r="AB72" s="99">
        <f t="shared" si="71"/>
        <v>1253.9000000000001</v>
      </c>
      <c r="AC72" s="99">
        <f t="shared" si="71"/>
        <v>1851</v>
      </c>
      <c r="AD72" s="99">
        <f t="shared" si="71"/>
        <v>2559</v>
      </c>
      <c r="AE72" s="35">
        <f t="shared" si="60"/>
        <v>867</v>
      </c>
      <c r="AF72" s="104">
        <f>RCF!C$13</f>
        <v>14.45</v>
      </c>
      <c r="AG72" s="99">
        <f t="shared" si="72"/>
        <v>1430.6</v>
      </c>
      <c r="AH72" s="99">
        <f t="shared" si="72"/>
        <v>1820.7</v>
      </c>
      <c r="AI72" s="99">
        <f t="shared" si="72"/>
        <v>2601</v>
      </c>
      <c r="AJ72" s="35">
        <f t="shared" si="61"/>
        <v>882</v>
      </c>
      <c r="AK72" s="104">
        <f>RCF!C$25</f>
        <v>14.700000000000001</v>
      </c>
      <c r="AL72" s="35">
        <f t="shared" si="62"/>
        <v>882</v>
      </c>
      <c r="AM72" s="104">
        <f>RCF!C$59</f>
        <v>14.7</v>
      </c>
      <c r="AN72" s="35">
        <f t="shared" si="63"/>
        <v>913.2</v>
      </c>
      <c r="AO72" s="104">
        <f>RCF!C$33</f>
        <v>15.22</v>
      </c>
      <c r="AP72" s="99">
        <f t="shared" si="51"/>
        <v>1369.8</v>
      </c>
      <c r="AQ72" s="35">
        <f t="shared" si="64"/>
        <v>914.4</v>
      </c>
      <c r="AR72" s="104">
        <f>RCF!C$35</f>
        <v>15.24</v>
      </c>
      <c r="AS72" s="99">
        <f t="shared" si="73"/>
        <v>1188.7</v>
      </c>
      <c r="AT72" s="99">
        <f t="shared" si="73"/>
        <v>1325.8</v>
      </c>
      <c r="AU72" s="35">
        <f t="shared" si="65"/>
        <v>896.1</v>
      </c>
      <c r="AV72" s="104">
        <f>RCF!C$37</f>
        <v>14.936</v>
      </c>
      <c r="AW72" s="35">
        <f t="shared" si="66"/>
        <v>916.7</v>
      </c>
      <c r="AX72" s="104">
        <f>RCF!C$39</f>
        <v>15.278571428571428</v>
      </c>
      <c r="AY72" s="35">
        <f t="shared" si="67"/>
        <v>883.8</v>
      </c>
      <c r="AZ72" s="104">
        <f>RCF!C$41</f>
        <v>14.73</v>
      </c>
    </row>
    <row r="73" spans="1:52" s="53" customFormat="1" x14ac:dyDescent="0.2">
      <c r="A73" s="38" t="s">
        <v>57</v>
      </c>
      <c r="B73" s="39" t="s">
        <v>152</v>
      </c>
      <c r="C73" s="40">
        <v>109</v>
      </c>
      <c r="D73" s="35">
        <f t="shared" si="74"/>
        <v>5812.3</v>
      </c>
      <c r="E73" s="34">
        <f>RCF!C$43</f>
        <v>53.323999999999998</v>
      </c>
      <c r="F73" s="35">
        <f t="shared" si="53"/>
        <v>1599.1</v>
      </c>
      <c r="G73" s="103">
        <f>RCF!C$5</f>
        <v>14.670999999999999</v>
      </c>
      <c r="H73" s="35">
        <f t="shared" si="54"/>
        <v>1599.1</v>
      </c>
      <c r="I73" s="103">
        <f t="shared" si="55"/>
        <v>14.670999999999999</v>
      </c>
      <c r="J73" s="99">
        <f t="shared" si="68"/>
        <v>1759.1</v>
      </c>
      <c r="K73" s="99">
        <f t="shared" si="75"/>
        <v>2190.8000000000002</v>
      </c>
      <c r="L73" s="99">
        <f t="shared" si="75"/>
        <v>2350.6999999999998</v>
      </c>
      <c r="M73" s="99">
        <f t="shared" si="68"/>
        <v>2590.6</v>
      </c>
      <c r="N73" s="99">
        <f t="shared" si="68"/>
        <v>3198.3</v>
      </c>
      <c r="O73" s="99">
        <f t="shared" si="68"/>
        <v>3438.1</v>
      </c>
      <c r="P73" s="99">
        <f t="shared" si="68"/>
        <v>4797.3999999999996</v>
      </c>
      <c r="Q73" s="35">
        <f t="shared" si="56"/>
        <v>1571.7</v>
      </c>
      <c r="R73" s="103">
        <f>RCF!C$7</f>
        <v>14.42</v>
      </c>
      <c r="S73" s="99">
        <f t="shared" si="70"/>
        <v>2043.2</v>
      </c>
      <c r="T73" s="99">
        <f t="shared" si="70"/>
        <v>2357.5</v>
      </c>
      <c r="U73" s="35">
        <f t="shared" si="57"/>
        <v>1549.7</v>
      </c>
      <c r="V73" s="103">
        <f>RCF!C$9</f>
        <v>14.218</v>
      </c>
      <c r="W73" s="35">
        <f t="shared" si="58"/>
        <v>1549.7</v>
      </c>
      <c r="X73" s="104">
        <f t="shared" si="59"/>
        <v>14.218</v>
      </c>
      <c r="Y73" s="99">
        <f t="shared" si="71"/>
        <v>1704.6</v>
      </c>
      <c r="Z73" s="99">
        <f t="shared" si="71"/>
        <v>2123</v>
      </c>
      <c r="AA73" s="99">
        <f t="shared" si="71"/>
        <v>2510.5</v>
      </c>
      <c r="AB73" s="99">
        <f t="shared" si="71"/>
        <v>2278</v>
      </c>
      <c r="AC73" s="99">
        <f t="shared" si="71"/>
        <v>3362.8</v>
      </c>
      <c r="AD73" s="99">
        <f t="shared" si="71"/>
        <v>4649.1000000000004</v>
      </c>
      <c r="AE73" s="35">
        <f t="shared" si="60"/>
        <v>1575</v>
      </c>
      <c r="AF73" s="104">
        <f>RCF!C$13</f>
        <v>14.45</v>
      </c>
      <c r="AG73" s="99">
        <f t="shared" si="72"/>
        <v>2598.8000000000002</v>
      </c>
      <c r="AH73" s="99">
        <f t="shared" si="72"/>
        <v>3307.5</v>
      </c>
      <c r="AI73" s="99">
        <f t="shared" si="72"/>
        <v>4725</v>
      </c>
      <c r="AJ73" s="35">
        <f t="shared" si="61"/>
        <v>1602.3</v>
      </c>
      <c r="AK73" s="104">
        <f>RCF!C$25</f>
        <v>14.700000000000001</v>
      </c>
      <c r="AL73" s="35">
        <f t="shared" si="62"/>
        <v>1602.3</v>
      </c>
      <c r="AM73" s="104">
        <f>RCF!C$59</f>
        <v>14.7</v>
      </c>
      <c r="AN73" s="35">
        <f t="shared" si="63"/>
        <v>1658.9</v>
      </c>
      <c r="AO73" s="104">
        <f>RCF!C$33</f>
        <v>15.22</v>
      </c>
      <c r="AP73" s="99">
        <f t="shared" si="51"/>
        <v>2488.3000000000002</v>
      </c>
      <c r="AQ73" s="35">
        <f t="shared" si="64"/>
        <v>1661.1</v>
      </c>
      <c r="AR73" s="104">
        <f>RCF!C$35</f>
        <v>15.24</v>
      </c>
      <c r="AS73" s="99">
        <f t="shared" si="73"/>
        <v>2159.4</v>
      </c>
      <c r="AT73" s="99">
        <f t="shared" si="73"/>
        <v>2408.5</v>
      </c>
      <c r="AU73" s="35">
        <f t="shared" si="65"/>
        <v>1628</v>
      </c>
      <c r="AV73" s="104">
        <f>RCF!C$37</f>
        <v>14.936</v>
      </c>
      <c r="AW73" s="35">
        <f t="shared" si="66"/>
        <v>1665.3</v>
      </c>
      <c r="AX73" s="104">
        <f>RCF!C$39</f>
        <v>15.278571428571428</v>
      </c>
      <c r="AY73" s="35">
        <f t="shared" si="67"/>
        <v>1605.5</v>
      </c>
      <c r="AZ73" s="104">
        <f>RCF!C$41</f>
        <v>14.73</v>
      </c>
    </row>
    <row r="74" spans="1:52" s="53" customFormat="1" x14ac:dyDescent="0.2">
      <c r="A74" s="38" t="s">
        <v>84</v>
      </c>
      <c r="B74" s="39" t="s">
        <v>153</v>
      </c>
      <c r="C74" s="40">
        <v>160</v>
      </c>
      <c r="D74" s="35">
        <f t="shared" si="74"/>
        <v>8531.7999999999993</v>
      </c>
      <c r="E74" s="34">
        <f>RCF!C$43</f>
        <v>53.323999999999998</v>
      </c>
      <c r="F74" s="35">
        <f t="shared" si="53"/>
        <v>2347.3000000000002</v>
      </c>
      <c r="G74" s="103">
        <f>RCF!C$5</f>
        <v>14.670999999999999</v>
      </c>
      <c r="H74" s="35">
        <f t="shared" si="54"/>
        <v>2347.4</v>
      </c>
      <c r="I74" s="103">
        <f t="shared" si="55"/>
        <v>14.670999999999999</v>
      </c>
      <c r="J74" s="99">
        <f t="shared" si="68"/>
        <v>2582.1</v>
      </c>
      <c r="K74" s="99">
        <f t="shared" si="75"/>
        <v>3215.9</v>
      </c>
      <c r="L74" s="99">
        <f t="shared" si="75"/>
        <v>3450.6</v>
      </c>
      <c r="M74" s="99">
        <f t="shared" si="68"/>
        <v>3802.7</v>
      </c>
      <c r="N74" s="99">
        <f t="shared" si="68"/>
        <v>4694.7</v>
      </c>
      <c r="O74" s="99">
        <f t="shared" si="68"/>
        <v>5046.8</v>
      </c>
      <c r="P74" s="99">
        <f t="shared" si="68"/>
        <v>7042.1</v>
      </c>
      <c r="Q74" s="35">
        <f t="shared" si="56"/>
        <v>2307.1999999999998</v>
      </c>
      <c r="R74" s="103">
        <f>RCF!C$7</f>
        <v>14.42</v>
      </c>
      <c r="S74" s="99">
        <f t="shared" si="70"/>
        <v>2999.3</v>
      </c>
      <c r="T74" s="99">
        <f t="shared" si="70"/>
        <v>3460.8</v>
      </c>
      <c r="U74" s="35">
        <f t="shared" si="57"/>
        <v>2274.8000000000002</v>
      </c>
      <c r="V74" s="103">
        <f>RCF!C$9</f>
        <v>14.218</v>
      </c>
      <c r="W74" s="35">
        <f t="shared" si="58"/>
        <v>2274.8000000000002</v>
      </c>
      <c r="X74" s="104">
        <f t="shared" si="59"/>
        <v>14.218</v>
      </c>
      <c r="Y74" s="99">
        <f t="shared" si="71"/>
        <v>2502.1999999999998</v>
      </c>
      <c r="Z74" s="99">
        <f t="shared" si="71"/>
        <v>3116.4</v>
      </c>
      <c r="AA74" s="99">
        <f t="shared" si="71"/>
        <v>3685.1</v>
      </c>
      <c r="AB74" s="99">
        <f t="shared" si="71"/>
        <v>3343.9</v>
      </c>
      <c r="AC74" s="99">
        <f t="shared" si="71"/>
        <v>4936.3</v>
      </c>
      <c r="AD74" s="99">
        <f t="shared" si="71"/>
        <v>6824.4</v>
      </c>
      <c r="AE74" s="35">
        <f t="shared" si="60"/>
        <v>2312</v>
      </c>
      <c r="AF74" s="104">
        <f>RCF!C$13</f>
        <v>14.45</v>
      </c>
      <c r="AG74" s="99">
        <f t="shared" si="72"/>
        <v>3814.8</v>
      </c>
      <c r="AH74" s="99">
        <f t="shared" si="72"/>
        <v>4855.2</v>
      </c>
      <c r="AI74" s="99">
        <f t="shared" si="72"/>
        <v>6936</v>
      </c>
      <c r="AJ74" s="35">
        <f t="shared" si="61"/>
        <v>2352</v>
      </c>
      <c r="AK74" s="104">
        <f>RCF!C$25</f>
        <v>14.700000000000001</v>
      </c>
      <c r="AL74" s="35">
        <f t="shared" si="62"/>
        <v>2352</v>
      </c>
      <c r="AM74" s="104">
        <f>RCF!C$59</f>
        <v>14.7</v>
      </c>
      <c r="AN74" s="35">
        <f t="shared" si="63"/>
        <v>2435.1999999999998</v>
      </c>
      <c r="AO74" s="104">
        <f>RCF!C$33</f>
        <v>15.22</v>
      </c>
      <c r="AP74" s="99">
        <f t="shared" si="51"/>
        <v>3652.8</v>
      </c>
      <c r="AQ74" s="35">
        <f t="shared" si="64"/>
        <v>2438.4</v>
      </c>
      <c r="AR74" s="104">
        <f>RCF!C$35</f>
        <v>15.24</v>
      </c>
      <c r="AS74" s="99">
        <f t="shared" si="73"/>
        <v>3169.9</v>
      </c>
      <c r="AT74" s="99">
        <f t="shared" si="73"/>
        <v>3535.6</v>
      </c>
      <c r="AU74" s="35">
        <f t="shared" si="65"/>
        <v>2389.6999999999998</v>
      </c>
      <c r="AV74" s="104">
        <f>RCF!C$37</f>
        <v>14.936</v>
      </c>
      <c r="AW74" s="35">
        <f t="shared" si="66"/>
        <v>2444.5</v>
      </c>
      <c r="AX74" s="104">
        <f>RCF!C$39</f>
        <v>15.278571428571428</v>
      </c>
      <c r="AY74" s="35">
        <f t="shared" si="67"/>
        <v>2356.8000000000002</v>
      </c>
      <c r="AZ74" s="104">
        <f>RCF!C$41</f>
        <v>14.73</v>
      </c>
    </row>
    <row r="75" spans="1:52" s="53" customFormat="1" x14ac:dyDescent="0.2">
      <c r="A75" s="38" t="s">
        <v>107</v>
      </c>
      <c r="B75" s="39" t="s">
        <v>154</v>
      </c>
      <c r="C75" s="40">
        <v>160</v>
      </c>
      <c r="D75" s="35">
        <f t="shared" si="74"/>
        <v>8531.7999999999993</v>
      </c>
      <c r="E75" s="34">
        <f>RCF!C$43</f>
        <v>53.323999999999998</v>
      </c>
      <c r="F75" s="35">
        <f t="shared" si="53"/>
        <v>2347.3000000000002</v>
      </c>
      <c r="G75" s="103">
        <f>RCF!C$5</f>
        <v>14.670999999999999</v>
      </c>
      <c r="H75" s="35">
        <f t="shared" si="54"/>
        <v>2347.4</v>
      </c>
      <c r="I75" s="103">
        <f t="shared" si="55"/>
        <v>14.670999999999999</v>
      </c>
      <c r="J75" s="99">
        <f t="shared" si="68"/>
        <v>2582.1</v>
      </c>
      <c r="K75" s="99">
        <f t="shared" si="75"/>
        <v>3215.9</v>
      </c>
      <c r="L75" s="99">
        <f t="shared" si="75"/>
        <v>3450.6</v>
      </c>
      <c r="M75" s="99">
        <f t="shared" si="68"/>
        <v>3802.7</v>
      </c>
      <c r="N75" s="99">
        <f t="shared" si="68"/>
        <v>4694.7</v>
      </c>
      <c r="O75" s="99">
        <f t="shared" si="68"/>
        <v>5046.8</v>
      </c>
      <c r="P75" s="99">
        <f t="shared" si="68"/>
        <v>7042.1</v>
      </c>
      <c r="Q75" s="35">
        <f t="shared" si="56"/>
        <v>2307.1999999999998</v>
      </c>
      <c r="R75" s="103">
        <f>RCF!C$7</f>
        <v>14.42</v>
      </c>
      <c r="S75" s="99">
        <f t="shared" si="70"/>
        <v>2999.3</v>
      </c>
      <c r="T75" s="99">
        <f t="shared" si="70"/>
        <v>3460.8</v>
      </c>
      <c r="U75" s="35">
        <f t="shared" si="57"/>
        <v>2274.8000000000002</v>
      </c>
      <c r="V75" s="103">
        <f>RCF!C$9</f>
        <v>14.218</v>
      </c>
      <c r="W75" s="35">
        <f t="shared" si="58"/>
        <v>2274.8000000000002</v>
      </c>
      <c r="X75" s="104">
        <f t="shared" si="59"/>
        <v>14.218</v>
      </c>
      <c r="Y75" s="99">
        <f t="shared" si="71"/>
        <v>2502.1999999999998</v>
      </c>
      <c r="Z75" s="99">
        <f t="shared" si="71"/>
        <v>3116.4</v>
      </c>
      <c r="AA75" s="99">
        <f t="shared" si="71"/>
        <v>3685.1</v>
      </c>
      <c r="AB75" s="99">
        <f t="shared" si="71"/>
        <v>3343.9</v>
      </c>
      <c r="AC75" s="99">
        <f t="shared" si="71"/>
        <v>4936.3</v>
      </c>
      <c r="AD75" s="99">
        <f t="shared" si="71"/>
        <v>6824.4</v>
      </c>
      <c r="AE75" s="35">
        <f t="shared" si="60"/>
        <v>2312</v>
      </c>
      <c r="AF75" s="104">
        <f>RCF!C$13</f>
        <v>14.45</v>
      </c>
      <c r="AG75" s="99">
        <f t="shared" si="72"/>
        <v>3814.8</v>
      </c>
      <c r="AH75" s="99">
        <f t="shared" si="72"/>
        <v>4855.2</v>
      </c>
      <c r="AI75" s="99">
        <f t="shared" si="72"/>
        <v>6936</v>
      </c>
      <c r="AJ75" s="35">
        <f t="shared" si="61"/>
        <v>2352</v>
      </c>
      <c r="AK75" s="104">
        <f>RCF!C$25</f>
        <v>14.700000000000001</v>
      </c>
      <c r="AL75" s="35">
        <f t="shared" si="62"/>
        <v>2352</v>
      </c>
      <c r="AM75" s="104">
        <f>RCF!C$59</f>
        <v>14.7</v>
      </c>
      <c r="AN75" s="35">
        <f t="shared" si="63"/>
        <v>2435.1999999999998</v>
      </c>
      <c r="AO75" s="104">
        <f>RCF!C$33</f>
        <v>15.22</v>
      </c>
      <c r="AP75" s="99">
        <f t="shared" si="51"/>
        <v>3652.8</v>
      </c>
      <c r="AQ75" s="35">
        <f t="shared" si="64"/>
        <v>2438.4</v>
      </c>
      <c r="AR75" s="104">
        <f>RCF!C$35</f>
        <v>15.24</v>
      </c>
      <c r="AS75" s="99">
        <f t="shared" si="73"/>
        <v>3169.9</v>
      </c>
      <c r="AT75" s="99">
        <f t="shared" si="73"/>
        <v>3535.6</v>
      </c>
      <c r="AU75" s="35">
        <f t="shared" si="65"/>
        <v>2389.6999999999998</v>
      </c>
      <c r="AV75" s="104">
        <f>RCF!C$37</f>
        <v>14.936</v>
      </c>
      <c r="AW75" s="35">
        <f t="shared" si="66"/>
        <v>2444.5</v>
      </c>
      <c r="AX75" s="104">
        <f>RCF!C$39</f>
        <v>15.278571428571428</v>
      </c>
      <c r="AY75" s="35">
        <f t="shared" si="67"/>
        <v>2356.8000000000002</v>
      </c>
      <c r="AZ75" s="104">
        <f>RCF!C$41</f>
        <v>14.73</v>
      </c>
    </row>
    <row r="76" spans="1:52" s="53" customFormat="1" ht="25.5" x14ac:dyDescent="0.2">
      <c r="A76" s="38" t="s">
        <v>60</v>
      </c>
      <c r="B76" s="39" t="s">
        <v>155</v>
      </c>
      <c r="C76" s="40">
        <v>280</v>
      </c>
      <c r="D76" s="35">
        <f t="shared" si="74"/>
        <v>14930.7</v>
      </c>
      <c r="E76" s="34">
        <f>RCF!C$43</f>
        <v>53.323999999999998</v>
      </c>
      <c r="F76" s="35">
        <f t="shared" si="53"/>
        <v>4107.8</v>
      </c>
      <c r="G76" s="103">
        <f>RCF!C$5</f>
        <v>14.670999999999999</v>
      </c>
      <c r="H76" s="35">
        <f t="shared" si="54"/>
        <v>4107.8999999999996</v>
      </c>
      <c r="I76" s="103">
        <f t="shared" si="55"/>
        <v>14.670999999999999</v>
      </c>
      <c r="J76" s="99">
        <f t="shared" si="68"/>
        <v>4518.7</v>
      </c>
      <c r="K76" s="99">
        <f t="shared" si="75"/>
        <v>5627.8</v>
      </c>
      <c r="L76" s="99">
        <f t="shared" si="75"/>
        <v>6038.6</v>
      </c>
      <c r="M76" s="99">
        <f t="shared" si="68"/>
        <v>6654.8</v>
      </c>
      <c r="N76" s="99">
        <f t="shared" si="68"/>
        <v>8215.7999999999993</v>
      </c>
      <c r="O76" s="99">
        <f t="shared" si="68"/>
        <v>8831.9</v>
      </c>
      <c r="P76" s="99">
        <f t="shared" si="68"/>
        <v>12323.6</v>
      </c>
      <c r="Q76" s="35">
        <f t="shared" si="56"/>
        <v>4037.6</v>
      </c>
      <c r="R76" s="103">
        <f>RCF!C$7</f>
        <v>14.42</v>
      </c>
      <c r="S76" s="99">
        <f t="shared" si="70"/>
        <v>5248.8</v>
      </c>
      <c r="T76" s="99">
        <f t="shared" si="70"/>
        <v>6056.4</v>
      </c>
      <c r="U76" s="35">
        <f t="shared" si="57"/>
        <v>3981</v>
      </c>
      <c r="V76" s="103">
        <f>RCF!C$9</f>
        <v>14.218</v>
      </c>
      <c r="W76" s="35">
        <f t="shared" si="58"/>
        <v>3981</v>
      </c>
      <c r="X76" s="104">
        <f t="shared" si="59"/>
        <v>14.218</v>
      </c>
      <c r="Y76" s="99">
        <f t="shared" si="71"/>
        <v>4379.1000000000004</v>
      </c>
      <c r="Z76" s="99">
        <f t="shared" si="71"/>
        <v>5453.9</v>
      </c>
      <c r="AA76" s="99">
        <f t="shared" si="71"/>
        <v>6449.2</v>
      </c>
      <c r="AB76" s="99">
        <f t="shared" si="71"/>
        <v>5852</v>
      </c>
      <c r="AC76" s="99">
        <f t="shared" si="71"/>
        <v>8638.7000000000007</v>
      </c>
      <c r="AD76" s="99">
        <f t="shared" si="71"/>
        <v>11943</v>
      </c>
      <c r="AE76" s="35">
        <f t="shared" si="60"/>
        <v>4046</v>
      </c>
      <c r="AF76" s="104">
        <f>RCF!C$13</f>
        <v>14.45</v>
      </c>
      <c r="AG76" s="99">
        <f t="shared" si="72"/>
        <v>6675.9</v>
      </c>
      <c r="AH76" s="99">
        <f t="shared" si="72"/>
        <v>8496.6</v>
      </c>
      <c r="AI76" s="99">
        <f t="shared" si="72"/>
        <v>12138</v>
      </c>
      <c r="AJ76" s="35">
        <f t="shared" si="61"/>
        <v>4116</v>
      </c>
      <c r="AK76" s="104">
        <f>RCF!C$25</f>
        <v>14.700000000000001</v>
      </c>
      <c r="AL76" s="35">
        <f t="shared" si="62"/>
        <v>4116</v>
      </c>
      <c r="AM76" s="104">
        <f>RCF!C$59</f>
        <v>14.7</v>
      </c>
      <c r="AN76" s="35">
        <f t="shared" si="63"/>
        <v>4261.6000000000004</v>
      </c>
      <c r="AO76" s="104">
        <f>RCF!C$33</f>
        <v>15.22</v>
      </c>
      <c r="AP76" s="99">
        <f t="shared" si="51"/>
        <v>6392.4</v>
      </c>
      <c r="AQ76" s="35">
        <f t="shared" si="64"/>
        <v>4267.2</v>
      </c>
      <c r="AR76" s="104">
        <f>RCF!C$35</f>
        <v>15.24</v>
      </c>
      <c r="AS76" s="99">
        <f t="shared" si="73"/>
        <v>5547.3</v>
      </c>
      <c r="AT76" s="99">
        <f t="shared" si="73"/>
        <v>6187.4</v>
      </c>
      <c r="AU76" s="35">
        <f t="shared" si="65"/>
        <v>4182</v>
      </c>
      <c r="AV76" s="104">
        <f>RCF!C$37</f>
        <v>14.936</v>
      </c>
      <c r="AW76" s="35">
        <f t="shared" si="66"/>
        <v>4278</v>
      </c>
      <c r="AX76" s="104">
        <f>RCF!C$39</f>
        <v>15.278571428571428</v>
      </c>
      <c r="AY76" s="35">
        <f t="shared" si="67"/>
        <v>4124.3999999999996</v>
      </c>
      <c r="AZ76" s="104">
        <f>RCF!C$41</f>
        <v>14.73</v>
      </c>
    </row>
    <row r="77" spans="1:52" s="53" customFormat="1" x14ac:dyDescent="0.2">
      <c r="A77" s="38" t="s">
        <v>81</v>
      </c>
      <c r="B77" s="39" t="s">
        <v>156</v>
      </c>
      <c r="C77" s="40">
        <v>165</v>
      </c>
      <c r="D77" s="35">
        <f t="shared" si="74"/>
        <v>8798.5</v>
      </c>
      <c r="E77" s="34">
        <f>RCF!C$43</f>
        <v>53.323999999999998</v>
      </c>
      <c r="F77" s="35">
        <f t="shared" si="53"/>
        <v>2420.6999999999998</v>
      </c>
      <c r="G77" s="103">
        <f>RCF!C$5</f>
        <v>14.670999999999999</v>
      </c>
      <c r="H77" s="35">
        <f t="shared" si="54"/>
        <v>2420.6999999999998</v>
      </c>
      <c r="I77" s="103">
        <f t="shared" si="55"/>
        <v>14.670999999999999</v>
      </c>
      <c r="J77" s="99">
        <f t="shared" si="68"/>
        <v>2662.8</v>
      </c>
      <c r="K77" s="99">
        <f t="shared" si="75"/>
        <v>3316.4</v>
      </c>
      <c r="L77" s="99">
        <f t="shared" si="75"/>
        <v>3558.5</v>
      </c>
      <c r="M77" s="99">
        <f t="shared" si="68"/>
        <v>3921.6</v>
      </c>
      <c r="N77" s="99">
        <f t="shared" si="68"/>
        <v>4841.3999999999996</v>
      </c>
      <c r="O77" s="99">
        <f t="shared" si="68"/>
        <v>5204.5</v>
      </c>
      <c r="P77" s="99">
        <f t="shared" si="68"/>
        <v>7262.1</v>
      </c>
      <c r="Q77" s="35">
        <f t="shared" si="56"/>
        <v>2379.3000000000002</v>
      </c>
      <c r="R77" s="103">
        <f>RCF!C$7</f>
        <v>14.42</v>
      </c>
      <c r="S77" s="99">
        <f t="shared" si="70"/>
        <v>3093</v>
      </c>
      <c r="T77" s="99">
        <f t="shared" si="70"/>
        <v>3568.9</v>
      </c>
      <c r="U77" s="35">
        <f t="shared" si="57"/>
        <v>2345.9</v>
      </c>
      <c r="V77" s="103">
        <f>RCF!C$9</f>
        <v>14.218</v>
      </c>
      <c r="W77" s="35">
        <f t="shared" si="58"/>
        <v>2345.9</v>
      </c>
      <c r="X77" s="104">
        <f t="shared" si="59"/>
        <v>14.218</v>
      </c>
      <c r="Y77" s="99">
        <f t="shared" si="71"/>
        <v>2580.4</v>
      </c>
      <c r="Z77" s="99">
        <f t="shared" si="71"/>
        <v>3213.8</v>
      </c>
      <c r="AA77" s="99">
        <f t="shared" si="71"/>
        <v>3800.3</v>
      </c>
      <c r="AB77" s="99">
        <f t="shared" si="71"/>
        <v>3448.4</v>
      </c>
      <c r="AC77" s="99">
        <f t="shared" si="71"/>
        <v>5090.6000000000004</v>
      </c>
      <c r="AD77" s="99">
        <f t="shared" si="71"/>
        <v>7037.7</v>
      </c>
      <c r="AE77" s="35">
        <f t="shared" si="60"/>
        <v>2384.1999999999998</v>
      </c>
      <c r="AF77" s="104">
        <f>RCF!C$13</f>
        <v>14.45</v>
      </c>
      <c r="AG77" s="99">
        <f t="shared" si="72"/>
        <v>3933.9</v>
      </c>
      <c r="AH77" s="99">
        <f t="shared" si="72"/>
        <v>5006.8</v>
      </c>
      <c r="AI77" s="99">
        <f t="shared" si="72"/>
        <v>7152.6</v>
      </c>
      <c r="AJ77" s="35">
        <f t="shared" si="61"/>
        <v>2425.5</v>
      </c>
      <c r="AK77" s="104">
        <f>RCF!C$25</f>
        <v>14.700000000000001</v>
      </c>
      <c r="AL77" s="35">
        <f t="shared" si="62"/>
        <v>2425.5</v>
      </c>
      <c r="AM77" s="104">
        <f>RCF!C$59</f>
        <v>14.7</v>
      </c>
      <c r="AN77" s="35">
        <f t="shared" si="63"/>
        <v>2511.3000000000002</v>
      </c>
      <c r="AO77" s="104">
        <f>RCF!C$33</f>
        <v>15.22</v>
      </c>
      <c r="AP77" s="99">
        <f t="shared" si="51"/>
        <v>3766.9</v>
      </c>
      <c r="AQ77" s="35">
        <f t="shared" si="64"/>
        <v>2514.6</v>
      </c>
      <c r="AR77" s="104">
        <f>RCF!C$35</f>
        <v>15.24</v>
      </c>
      <c r="AS77" s="99">
        <f t="shared" si="73"/>
        <v>3268.9</v>
      </c>
      <c r="AT77" s="99">
        <f t="shared" si="73"/>
        <v>3646.1</v>
      </c>
      <c r="AU77" s="35">
        <f t="shared" si="65"/>
        <v>2464.4</v>
      </c>
      <c r="AV77" s="104">
        <f>RCF!C$37</f>
        <v>14.936</v>
      </c>
      <c r="AW77" s="35">
        <f t="shared" si="66"/>
        <v>2520.9</v>
      </c>
      <c r="AX77" s="104">
        <f>RCF!C$39</f>
        <v>15.278571428571428</v>
      </c>
      <c r="AY77" s="35">
        <f t="shared" si="67"/>
        <v>2430.4</v>
      </c>
      <c r="AZ77" s="104">
        <f>RCF!C$41</f>
        <v>14.73</v>
      </c>
    </row>
    <row r="78" spans="1:52" s="53" customFormat="1" x14ac:dyDescent="0.2">
      <c r="A78" s="38" t="s">
        <v>72</v>
      </c>
      <c r="B78" s="39" t="s">
        <v>157</v>
      </c>
      <c r="C78" s="40">
        <v>134</v>
      </c>
      <c r="D78" s="35">
        <f t="shared" si="74"/>
        <v>7145.4</v>
      </c>
      <c r="E78" s="34">
        <f>RCF!C$43</f>
        <v>53.323999999999998</v>
      </c>
      <c r="F78" s="35">
        <f t="shared" si="53"/>
        <v>1965.9</v>
      </c>
      <c r="G78" s="103">
        <f>RCF!C$5</f>
        <v>14.670999999999999</v>
      </c>
      <c r="H78" s="35">
        <f t="shared" si="54"/>
        <v>1965.9</v>
      </c>
      <c r="I78" s="103">
        <f t="shared" si="55"/>
        <v>14.670999999999999</v>
      </c>
      <c r="J78" s="99">
        <f t="shared" si="68"/>
        <v>2162.5</v>
      </c>
      <c r="K78" s="99">
        <f t="shared" si="75"/>
        <v>2693.3</v>
      </c>
      <c r="L78" s="99">
        <f t="shared" si="75"/>
        <v>2889.9</v>
      </c>
      <c r="M78" s="99">
        <f t="shared" si="68"/>
        <v>3184.8</v>
      </c>
      <c r="N78" s="99">
        <f t="shared" si="68"/>
        <v>3931.8</v>
      </c>
      <c r="O78" s="99">
        <f t="shared" si="68"/>
        <v>4226.7</v>
      </c>
      <c r="P78" s="99">
        <f t="shared" si="68"/>
        <v>5897.7</v>
      </c>
      <c r="Q78" s="35">
        <f t="shared" si="56"/>
        <v>1932.2</v>
      </c>
      <c r="R78" s="103">
        <f>RCF!C$7</f>
        <v>14.42</v>
      </c>
      <c r="S78" s="99">
        <f t="shared" si="70"/>
        <v>2511.8000000000002</v>
      </c>
      <c r="T78" s="99">
        <f t="shared" si="70"/>
        <v>2898.3</v>
      </c>
      <c r="U78" s="35">
        <f t="shared" si="57"/>
        <v>1905.2</v>
      </c>
      <c r="V78" s="103">
        <f>RCF!C$9</f>
        <v>14.218</v>
      </c>
      <c r="W78" s="35">
        <f t="shared" si="58"/>
        <v>1905.2</v>
      </c>
      <c r="X78" s="104">
        <f t="shared" si="59"/>
        <v>14.218</v>
      </c>
      <c r="Y78" s="99">
        <f t="shared" si="71"/>
        <v>2095.6999999999998</v>
      </c>
      <c r="Z78" s="99">
        <f t="shared" si="71"/>
        <v>2610.1</v>
      </c>
      <c r="AA78" s="99">
        <f t="shared" si="71"/>
        <v>3086.4</v>
      </c>
      <c r="AB78" s="99">
        <f t="shared" si="71"/>
        <v>2800.6</v>
      </c>
      <c r="AC78" s="99">
        <f t="shared" si="71"/>
        <v>4134.2</v>
      </c>
      <c r="AD78" s="99">
        <f t="shared" si="71"/>
        <v>5715.6</v>
      </c>
      <c r="AE78" s="35">
        <f t="shared" si="60"/>
        <v>1936.3</v>
      </c>
      <c r="AF78" s="104">
        <f>RCF!C$13</f>
        <v>14.45</v>
      </c>
      <c r="AG78" s="99">
        <f t="shared" si="72"/>
        <v>3194.9</v>
      </c>
      <c r="AH78" s="99">
        <f t="shared" si="72"/>
        <v>4066.2</v>
      </c>
      <c r="AI78" s="99">
        <f t="shared" si="72"/>
        <v>5808.9</v>
      </c>
      <c r="AJ78" s="35">
        <f t="shared" si="61"/>
        <v>1969.8</v>
      </c>
      <c r="AK78" s="104">
        <f>RCF!C$25</f>
        <v>14.700000000000001</v>
      </c>
      <c r="AL78" s="35">
        <f t="shared" si="62"/>
        <v>1969.8</v>
      </c>
      <c r="AM78" s="104">
        <f>RCF!C$59</f>
        <v>14.7</v>
      </c>
      <c r="AN78" s="35">
        <f t="shared" si="63"/>
        <v>2039.4</v>
      </c>
      <c r="AO78" s="104">
        <f>RCF!C$33</f>
        <v>15.22</v>
      </c>
      <c r="AP78" s="99">
        <f t="shared" si="51"/>
        <v>3059.1</v>
      </c>
      <c r="AQ78" s="35">
        <f t="shared" si="64"/>
        <v>2042.1</v>
      </c>
      <c r="AR78" s="104">
        <f>RCF!C$35</f>
        <v>15.24</v>
      </c>
      <c r="AS78" s="99">
        <f t="shared" si="73"/>
        <v>2654.7</v>
      </c>
      <c r="AT78" s="99">
        <f t="shared" si="73"/>
        <v>2961</v>
      </c>
      <c r="AU78" s="35">
        <f t="shared" si="65"/>
        <v>2001.4</v>
      </c>
      <c r="AV78" s="104">
        <f>RCF!C$37</f>
        <v>14.936</v>
      </c>
      <c r="AW78" s="35">
        <f t="shared" si="66"/>
        <v>2047.3</v>
      </c>
      <c r="AX78" s="104">
        <f>RCF!C$39</f>
        <v>15.278571428571428</v>
      </c>
      <c r="AY78" s="35">
        <f t="shared" si="67"/>
        <v>1973.8</v>
      </c>
      <c r="AZ78" s="104">
        <f>RCF!C$41</f>
        <v>14.73</v>
      </c>
    </row>
    <row r="79" spans="1:52" s="53" customFormat="1" x14ac:dyDescent="0.2">
      <c r="A79" s="38" t="s">
        <v>76</v>
      </c>
      <c r="B79" s="39" t="s">
        <v>158</v>
      </c>
      <c r="C79" s="40">
        <v>139.69999999999999</v>
      </c>
      <c r="D79" s="35">
        <f t="shared" si="74"/>
        <v>7449.4</v>
      </c>
      <c r="E79" s="34">
        <f>RCF!C$43</f>
        <v>53.323999999999998</v>
      </c>
      <c r="F79" s="35">
        <f t="shared" si="53"/>
        <v>2049.5</v>
      </c>
      <c r="G79" s="103">
        <f>RCF!C$5</f>
        <v>14.670999999999999</v>
      </c>
      <c r="H79" s="35">
        <f t="shared" si="54"/>
        <v>2049.5</v>
      </c>
      <c r="I79" s="103">
        <f t="shared" si="55"/>
        <v>14.670999999999999</v>
      </c>
      <c r="J79" s="99">
        <f t="shared" si="68"/>
        <v>2254.5</v>
      </c>
      <c r="K79" s="99">
        <f t="shared" si="75"/>
        <v>2807.9</v>
      </c>
      <c r="L79" s="99">
        <f t="shared" si="75"/>
        <v>3012.8</v>
      </c>
      <c r="M79" s="99">
        <f t="shared" si="68"/>
        <v>3320.3</v>
      </c>
      <c r="N79" s="99">
        <f t="shared" si="68"/>
        <v>4099.1000000000004</v>
      </c>
      <c r="O79" s="99">
        <f t="shared" si="68"/>
        <v>4406.5</v>
      </c>
      <c r="P79" s="99">
        <f t="shared" si="68"/>
        <v>6148.6</v>
      </c>
      <c r="Q79" s="35">
        <f t="shared" si="56"/>
        <v>2014.4</v>
      </c>
      <c r="R79" s="103">
        <f>RCF!C$7</f>
        <v>14.42</v>
      </c>
      <c r="S79" s="99">
        <f t="shared" si="70"/>
        <v>2618.6999999999998</v>
      </c>
      <c r="T79" s="99">
        <f t="shared" si="70"/>
        <v>3021.6</v>
      </c>
      <c r="U79" s="35">
        <f t="shared" si="57"/>
        <v>1986.2</v>
      </c>
      <c r="V79" s="103">
        <f>RCF!C$9</f>
        <v>14.218</v>
      </c>
      <c r="W79" s="35">
        <f t="shared" si="58"/>
        <v>1986.2</v>
      </c>
      <c r="X79" s="104">
        <f t="shared" si="59"/>
        <v>14.218</v>
      </c>
      <c r="Y79" s="99">
        <f t="shared" si="71"/>
        <v>2184.8000000000002</v>
      </c>
      <c r="Z79" s="99">
        <f t="shared" si="71"/>
        <v>2721</v>
      </c>
      <c r="AA79" s="99">
        <f t="shared" si="71"/>
        <v>3217.6</v>
      </c>
      <c r="AB79" s="99">
        <f t="shared" si="71"/>
        <v>2919.7</v>
      </c>
      <c r="AC79" s="99">
        <f t="shared" si="71"/>
        <v>4310</v>
      </c>
      <c r="AD79" s="99">
        <f t="shared" si="71"/>
        <v>5958.6</v>
      </c>
      <c r="AE79" s="35">
        <f t="shared" si="60"/>
        <v>2018.6</v>
      </c>
      <c r="AF79" s="104">
        <f>RCF!C$13</f>
        <v>14.45</v>
      </c>
      <c r="AG79" s="99">
        <f t="shared" si="72"/>
        <v>3330.7</v>
      </c>
      <c r="AH79" s="99">
        <f t="shared" si="72"/>
        <v>4239.1000000000004</v>
      </c>
      <c r="AI79" s="99">
        <f t="shared" si="72"/>
        <v>6055.8</v>
      </c>
      <c r="AJ79" s="35">
        <f t="shared" si="61"/>
        <v>2053.5</v>
      </c>
      <c r="AK79" s="104">
        <f>RCF!C$25</f>
        <v>14.700000000000001</v>
      </c>
      <c r="AL79" s="35">
        <f t="shared" si="62"/>
        <v>2053.5</v>
      </c>
      <c r="AM79" s="104">
        <f>RCF!C$59</f>
        <v>14.7</v>
      </c>
      <c r="AN79" s="35">
        <f t="shared" si="63"/>
        <v>2126.1999999999998</v>
      </c>
      <c r="AO79" s="104">
        <f>RCF!C$33</f>
        <v>15.22</v>
      </c>
      <c r="AP79" s="99">
        <f t="shared" si="51"/>
        <v>3189.3</v>
      </c>
      <c r="AQ79" s="35">
        <f t="shared" si="64"/>
        <v>2129</v>
      </c>
      <c r="AR79" s="104">
        <f>RCF!C$35</f>
        <v>15.24</v>
      </c>
      <c r="AS79" s="99">
        <f t="shared" si="73"/>
        <v>2767.7</v>
      </c>
      <c r="AT79" s="99">
        <f t="shared" si="73"/>
        <v>3087</v>
      </c>
      <c r="AU79" s="35">
        <f t="shared" si="65"/>
        <v>2086.5</v>
      </c>
      <c r="AV79" s="104">
        <f>RCF!C$37</f>
        <v>14.936</v>
      </c>
      <c r="AW79" s="35">
        <f t="shared" si="66"/>
        <v>2134.4</v>
      </c>
      <c r="AX79" s="104">
        <f>RCF!C$39</f>
        <v>15.278571428571428</v>
      </c>
      <c r="AY79" s="35">
        <f t="shared" si="67"/>
        <v>2057.6999999999998</v>
      </c>
      <c r="AZ79" s="104">
        <f>RCF!C$41</f>
        <v>14.73</v>
      </c>
    </row>
    <row r="80" spans="1:52" s="53" customFormat="1" x14ac:dyDescent="0.2">
      <c r="A80" s="38" t="s">
        <v>108</v>
      </c>
      <c r="B80" s="39" t="s">
        <v>159</v>
      </c>
      <c r="C80" s="40">
        <v>128</v>
      </c>
      <c r="D80" s="35">
        <f t="shared" si="74"/>
        <v>6825.5</v>
      </c>
      <c r="E80" s="34">
        <f>RCF!C$43</f>
        <v>53.323999999999998</v>
      </c>
      <c r="F80" s="35">
        <f t="shared" si="53"/>
        <v>1877.8</v>
      </c>
      <c r="G80" s="103">
        <f>RCF!C$5</f>
        <v>14.670999999999999</v>
      </c>
      <c r="H80" s="35">
        <f t="shared" si="54"/>
        <v>1877.9</v>
      </c>
      <c r="I80" s="103">
        <f t="shared" si="55"/>
        <v>14.670999999999999</v>
      </c>
      <c r="J80" s="99">
        <f t="shared" si="68"/>
        <v>2065.6999999999998</v>
      </c>
      <c r="K80" s="99">
        <f t="shared" si="75"/>
        <v>2572.6999999999998</v>
      </c>
      <c r="L80" s="99">
        <f t="shared" si="75"/>
        <v>2760.5</v>
      </c>
      <c r="M80" s="99">
        <f t="shared" si="68"/>
        <v>3042.2</v>
      </c>
      <c r="N80" s="99">
        <f t="shared" si="68"/>
        <v>3755.8</v>
      </c>
      <c r="O80" s="99">
        <f t="shared" si="68"/>
        <v>4037.5</v>
      </c>
      <c r="P80" s="99">
        <f t="shared" si="68"/>
        <v>5633.7</v>
      </c>
      <c r="Q80" s="35">
        <f t="shared" si="56"/>
        <v>1845.7</v>
      </c>
      <c r="R80" s="103">
        <f>RCF!C$7</f>
        <v>14.42</v>
      </c>
      <c r="S80" s="99">
        <f t="shared" si="70"/>
        <v>2399.4</v>
      </c>
      <c r="T80" s="99">
        <f t="shared" si="70"/>
        <v>2768.5</v>
      </c>
      <c r="U80" s="35">
        <f t="shared" si="57"/>
        <v>1819.9</v>
      </c>
      <c r="V80" s="103">
        <f>RCF!C$9</f>
        <v>14.218</v>
      </c>
      <c r="W80" s="35">
        <f t="shared" si="58"/>
        <v>1819.9</v>
      </c>
      <c r="X80" s="104">
        <f t="shared" si="59"/>
        <v>14.218</v>
      </c>
      <c r="Y80" s="99">
        <f t="shared" si="71"/>
        <v>2001.8</v>
      </c>
      <c r="Z80" s="99">
        <f t="shared" si="71"/>
        <v>2493.1999999999998</v>
      </c>
      <c r="AA80" s="99">
        <f t="shared" si="71"/>
        <v>2948.2</v>
      </c>
      <c r="AB80" s="99">
        <f t="shared" si="71"/>
        <v>2675.2</v>
      </c>
      <c r="AC80" s="99">
        <f t="shared" si="71"/>
        <v>3949.1</v>
      </c>
      <c r="AD80" s="99">
        <f t="shared" si="71"/>
        <v>5459.7</v>
      </c>
      <c r="AE80" s="35">
        <f t="shared" si="60"/>
        <v>1849.6</v>
      </c>
      <c r="AF80" s="104">
        <f>RCF!C$13</f>
        <v>14.45</v>
      </c>
      <c r="AG80" s="99">
        <f t="shared" si="72"/>
        <v>3051.8</v>
      </c>
      <c r="AH80" s="99">
        <f t="shared" si="72"/>
        <v>3884.2</v>
      </c>
      <c r="AI80" s="99">
        <f t="shared" si="72"/>
        <v>5548.8</v>
      </c>
      <c r="AJ80" s="35">
        <f t="shared" si="61"/>
        <v>1881.6</v>
      </c>
      <c r="AK80" s="104">
        <f>RCF!C$25</f>
        <v>14.700000000000001</v>
      </c>
      <c r="AL80" s="35">
        <f t="shared" si="62"/>
        <v>1881.6</v>
      </c>
      <c r="AM80" s="104">
        <f>RCF!C$59</f>
        <v>14.7</v>
      </c>
      <c r="AN80" s="35">
        <f t="shared" si="63"/>
        <v>1948.1</v>
      </c>
      <c r="AO80" s="104">
        <f>RCF!C$33</f>
        <v>15.22</v>
      </c>
      <c r="AP80" s="99">
        <f t="shared" si="51"/>
        <v>2922.1</v>
      </c>
      <c r="AQ80" s="35">
        <f t="shared" si="64"/>
        <v>1950.7</v>
      </c>
      <c r="AR80" s="104">
        <f>RCF!C$35</f>
        <v>15.24</v>
      </c>
      <c r="AS80" s="99">
        <f t="shared" si="73"/>
        <v>2535.9</v>
      </c>
      <c r="AT80" s="99">
        <f t="shared" si="73"/>
        <v>2828.5</v>
      </c>
      <c r="AU80" s="35">
        <f t="shared" si="65"/>
        <v>1911.8</v>
      </c>
      <c r="AV80" s="104">
        <f>RCF!C$37</f>
        <v>14.936</v>
      </c>
      <c r="AW80" s="35">
        <f t="shared" si="66"/>
        <v>1955.6</v>
      </c>
      <c r="AX80" s="104">
        <f>RCF!C$39</f>
        <v>15.278571428571428</v>
      </c>
      <c r="AY80" s="35">
        <f t="shared" si="67"/>
        <v>1885.4</v>
      </c>
      <c r="AZ80" s="104">
        <f>RCF!C$41</f>
        <v>14.73</v>
      </c>
    </row>
    <row r="81" spans="1:52" s="53" customFormat="1" x14ac:dyDescent="0.2">
      <c r="A81" s="38" t="s">
        <v>88</v>
      </c>
      <c r="B81" s="39" t="s">
        <v>160</v>
      </c>
      <c r="C81" s="40">
        <v>129.69999999999999</v>
      </c>
      <c r="D81" s="35">
        <f t="shared" si="74"/>
        <v>6916.1</v>
      </c>
      <c r="E81" s="34">
        <f>RCF!C$43</f>
        <v>53.323999999999998</v>
      </c>
      <c r="F81" s="35">
        <f t="shared" si="53"/>
        <v>1902.8</v>
      </c>
      <c r="G81" s="103">
        <f>RCF!C$5</f>
        <v>14.670999999999999</v>
      </c>
      <c r="H81" s="35">
        <f t="shared" si="54"/>
        <v>1902.8</v>
      </c>
      <c r="I81" s="103">
        <f t="shared" si="55"/>
        <v>14.670999999999999</v>
      </c>
      <c r="J81" s="99">
        <f t="shared" si="68"/>
        <v>2093.1</v>
      </c>
      <c r="K81" s="99">
        <f t="shared" si="75"/>
        <v>2606.9</v>
      </c>
      <c r="L81" s="99">
        <f t="shared" si="75"/>
        <v>2797.2</v>
      </c>
      <c r="M81" s="99">
        <f t="shared" si="68"/>
        <v>3082.6</v>
      </c>
      <c r="N81" s="99">
        <f t="shared" si="68"/>
        <v>3805.7</v>
      </c>
      <c r="O81" s="99">
        <f t="shared" si="68"/>
        <v>4091.1</v>
      </c>
      <c r="P81" s="99">
        <f t="shared" si="68"/>
        <v>5708.5</v>
      </c>
      <c r="Q81" s="35">
        <f t="shared" si="56"/>
        <v>1870.2</v>
      </c>
      <c r="R81" s="103">
        <f>RCF!C$7</f>
        <v>14.42</v>
      </c>
      <c r="S81" s="99">
        <f t="shared" si="70"/>
        <v>2431.1999999999998</v>
      </c>
      <c r="T81" s="99">
        <f t="shared" si="70"/>
        <v>2805.3</v>
      </c>
      <c r="U81" s="35">
        <f t="shared" si="57"/>
        <v>1844</v>
      </c>
      <c r="V81" s="103">
        <f>RCF!C$9</f>
        <v>14.218</v>
      </c>
      <c r="W81" s="35">
        <f t="shared" si="58"/>
        <v>1844</v>
      </c>
      <c r="X81" s="104">
        <f t="shared" si="59"/>
        <v>14.218</v>
      </c>
      <c r="Y81" s="99">
        <f t="shared" si="71"/>
        <v>2028.4</v>
      </c>
      <c r="Z81" s="99">
        <f t="shared" si="71"/>
        <v>2526.1999999999998</v>
      </c>
      <c r="AA81" s="99">
        <f t="shared" si="71"/>
        <v>2987.2</v>
      </c>
      <c r="AB81" s="99">
        <f t="shared" si="71"/>
        <v>2710.6</v>
      </c>
      <c r="AC81" s="99">
        <f t="shared" si="71"/>
        <v>4001.4</v>
      </c>
      <c r="AD81" s="99">
        <f t="shared" si="71"/>
        <v>5532</v>
      </c>
      <c r="AE81" s="35">
        <f t="shared" si="60"/>
        <v>1874.1</v>
      </c>
      <c r="AF81" s="104">
        <f>RCF!C$13</f>
        <v>14.45</v>
      </c>
      <c r="AG81" s="99">
        <f t="shared" si="72"/>
        <v>3092.3</v>
      </c>
      <c r="AH81" s="99">
        <f t="shared" si="72"/>
        <v>3935.6</v>
      </c>
      <c r="AI81" s="99">
        <f t="shared" si="72"/>
        <v>5622.3</v>
      </c>
      <c r="AJ81" s="35">
        <f t="shared" si="61"/>
        <v>1906.5</v>
      </c>
      <c r="AK81" s="104">
        <f>RCF!C$25</f>
        <v>14.700000000000001</v>
      </c>
      <c r="AL81" s="35">
        <f t="shared" si="62"/>
        <v>1906.5</v>
      </c>
      <c r="AM81" s="104">
        <f>RCF!C$59</f>
        <v>14.7</v>
      </c>
      <c r="AN81" s="35">
        <f t="shared" si="63"/>
        <v>1974</v>
      </c>
      <c r="AO81" s="104">
        <f>RCF!C$33</f>
        <v>15.22</v>
      </c>
      <c r="AP81" s="99">
        <f t="shared" si="51"/>
        <v>2961</v>
      </c>
      <c r="AQ81" s="35">
        <f t="shared" si="64"/>
        <v>1976.6</v>
      </c>
      <c r="AR81" s="104">
        <f>RCF!C$35</f>
        <v>15.24</v>
      </c>
      <c r="AS81" s="99">
        <f t="shared" si="73"/>
        <v>2569.5</v>
      </c>
      <c r="AT81" s="99">
        <f t="shared" si="73"/>
        <v>2866</v>
      </c>
      <c r="AU81" s="35">
        <f t="shared" si="65"/>
        <v>1937.1</v>
      </c>
      <c r="AV81" s="104">
        <f>RCF!C$37</f>
        <v>14.936</v>
      </c>
      <c r="AW81" s="35">
        <f t="shared" si="66"/>
        <v>1981.6</v>
      </c>
      <c r="AX81" s="104">
        <f>RCF!C$39</f>
        <v>15.278571428571428</v>
      </c>
      <c r="AY81" s="35">
        <f t="shared" si="67"/>
        <v>1910.4</v>
      </c>
      <c r="AZ81" s="104">
        <f>RCF!C$41</f>
        <v>14.73</v>
      </c>
    </row>
    <row r="82" spans="1:52" s="53" customFormat="1" x14ac:dyDescent="0.2">
      <c r="A82" s="38" t="s">
        <v>74</v>
      </c>
      <c r="B82" s="39" t="s">
        <v>160</v>
      </c>
      <c r="C82" s="40">
        <v>160</v>
      </c>
      <c r="D82" s="35">
        <f t="shared" si="74"/>
        <v>8531.7999999999993</v>
      </c>
      <c r="E82" s="34">
        <f>RCF!C$43</f>
        <v>53.323999999999998</v>
      </c>
      <c r="F82" s="35">
        <f t="shared" si="53"/>
        <v>2347.3000000000002</v>
      </c>
      <c r="G82" s="103">
        <f>RCF!C$5</f>
        <v>14.670999999999999</v>
      </c>
      <c r="H82" s="35">
        <f t="shared" si="54"/>
        <v>2347.4</v>
      </c>
      <c r="I82" s="103">
        <f t="shared" si="55"/>
        <v>14.670999999999999</v>
      </c>
      <c r="J82" s="99">
        <f t="shared" si="68"/>
        <v>2582.1</v>
      </c>
      <c r="K82" s="99">
        <f t="shared" si="75"/>
        <v>3215.9</v>
      </c>
      <c r="L82" s="99">
        <f t="shared" si="75"/>
        <v>3450.6</v>
      </c>
      <c r="M82" s="99">
        <f t="shared" si="68"/>
        <v>3802.7</v>
      </c>
      <c r="N82" s="99">
        <f t="shared" si="68"/>
        <v>4694.7</v>
      </c>
      <c r="O82" s="99">
        <f t="shared" si="68"/>
        <v>5046.8</v>
      </c>
      <c r="P82" s="99">
        <f t="shared" si="68"/>
        <v>7042.1</v>
      </c>
      <c r="Q82" s="35">
        <f t="shared" si="56"/>
        <v>2307.1999999999998</v>
      </c>
      <c r="R82" s="103">
        <f>RCF!C$7</f>
        <v>14.42</v>
      </c>
      <c r="S82" s="99">
        <f t="shared" si="70"/>
        <v>2999.3</v>
      </c>
      <c r="T82" s="99">
        <f t="shared" si="70"/>
        <v>3460.8</v>
      </c>
      <c r="U82" s="35">
        <f t="shared" si="57"/>
        <v>2274.8000000000002</v>
      </c>
      <c r="V82" s="103">
        <f>RCF!C$9</f>
        <v>14.218</v>
      </c>
      <c r="W82" s="35">
        <f t="shared" si="58"/>
        <v>2274.8000000000002</v>
      </c>
      <c r="X82" s="104">
        <f t="shared" si="59"/>
        <v>14.218</v>
      </c>
      <c r="Y82" s="99">
        <f t="shared" si="71"/>
        <v>2502.1999999999998</v>
      </c>
      <c r="Z82" s="99">
        <f t="shared" si="71"/>
        <v>3116.4</v>
      </c>
      <c r="AA82" s="99">
        <f t="shared" si="71"/>
        <v>3685.1</v>
      </c>
      <c r="AB82" s="99">
        <f t="shared" si="71"/>
        <v>3343.9</v>
      </c>
      <c r="AC82" s="99">
        <f t="shared" si="71"/>
        <v>4936.3</v>
      </c>
      <c r="AD82" s="99">
        <f t="shared" si="71"/>
        <v>6824.4</v>
      </c>
      <c r="AE82" s="35">
        <f t="shared" si="60"/>
        <v>2312</v>
      </c>
      <c r="AF82" s="104">
        <f>RCF!C$13</f>
        <v>14.45</v>
      </c>
      <c r="AG82" s="99">
        <f t="shared" si="72"/>
        <v>3814.8</v>
      </c>
      <c r="AH82" s="99">
        <f t="shared" si="72"/>
        <v>4855.2</v>
      </c>
      <c r="AI82" s="99">
        <f t="shared" si="72"/>
        <v>6936</v>
      </c>
      <c r="AJ82" s="35">
        <f t="shared" si="61"/>
        <v>2352</v>
      </c>
      <c r="AK82" s="104">
        <f>RCF!C$25</f>
        <v>14.700000000000001</v>
      </c>
      <c r="AL82" s="35">
        <f t="shared" si="62"/>
        <v>2352</v>
      </c>
      <c r="AM82" s="104">
        <f>RCF!C$59</f>
        <v>14.7</v>
      </c>
      <c r="AN82" s="35">
        <f t="shared" si="63"/>
        <v>2435.1999999999998</v>
      </c>
      <c r="AO82" s="104">
        <f>RCF!C$33</f>
        <v>15.22</v>
      </c>
      <c r="AP82" s="99">
        <f t="shared" si="51"/>
        <v>3652.8</v>
      </c>
      <c r="AQ82" s="35">
        <f t="shared" si="64"/>
        <v>2438.4</v>
      </c>
      <c r="AR82" s="104">
        <f>RCF!C$35</f>
        <v>15.24</v>
      </c>
      <c r="AS82" s="99">
        <f t="shared" si="73"/>
        <v>3169.9</v>
      </c>
      <c r="AT82" s="99">
        <f t="shared" si="73"/>
        <v>3535.6</v>
      </c>
      <c r="AU82" s="35">
        <f t="shared" si="65"/>
        <v>2389.6999999999998</v>
      </c>
      <c r="AV82" s="104">
        <f>RCF!C$37</f>
        <v>14.936</v>
      </c>
      <c r="AW82" s="35">
        <f t="shared" si="66"/>
        <v>2444.5</v>
      </c>
      <c r="AX82" s="104">
        <f>RCF!C$39</f>
        <v>15.278571428571428</v>
      </c>
      <c r="AY82" s="35">
        <f t="shared" si="67"/>
        <v>2356.8000000000002</v>
      </c>
      <c r="AZ82" s="104">
        <f>RCF!C$41</f>
        <v>14.73</v>
      </c>
    </row>
    <row r="83" spans="1:52" s="53" customFormat="1" x14ac:dyDescent="0.2">
      <c r="A83" s="38" t="s">
        <v>91</v>
      </c>
      <c r="B83" s="39" t="s">
        <v>161</v>
      </c>
      <c r="C83" s="40">
        <v>64</v>
      </c>
      <c r="D83" s="35">
        <f t="shared" si="74"/>
        <v>3412.7</v>
      </c>
      <c r="E83" s="34">
        <f>RCF!C$43</f>
        <v>53.323999999999998</v>
      </c>
      <c r="F83" s="35">
        <f t="shared" si="53"/>
        <v>938.9</v>
      </c>
      <c r="G83" s="103">
        <f>RCF!C$5</f>
        <v>14.670999999999999</v>
      </c>
      <c r="H83" s="35">
        <f t="shared" si="54"/>
        <v>938.9</v>
      </c>
      <c r="I83" s="103">
        <f t="shared" si="55"/>
        <v>14.670999999999999</v>
      </c>
      <c r="J83" s="99">
        <f t="shared" si="68"/>
        <v>1032.8</v>
      </c>
      <c r="K83" s="99">
        <f t="shared" ref="K83:L97" si="76">ROUND($C83*$I83*K$6,1)</f>
        <v>1286.4000000000001</v>
      </c>
      <c r="L83" s="99">
        <f t="shared" si="76"/>
        <v>1380.2</v>
      </c>
      <c r="M83" s="99">
        <f t="shared" si="68"/>
        <v>1521.1</v>
      </c>
      <c r="N83" s="99">
        <f t="shared" si="68"/>
        <v>1877.9</v>
      </c>
      <c r="O83" s="99">
        <f t="shared" si="68"/>
        <v>2018.7</v>
      </c>
      <c r="P83" s="99">
        <f t="shared" si="68"/>
        <v>2816.8</v>
      </c>
      <c r="Q83" s="35">
        <f t="shared" si="56"/>
        <v>922.8</v>
      </c>
      <c r="R83" s="103">
        <f>RCF!C$7</f>
        <v>14.42</v>
      </c>
      <c r="S83" s="99">
        <f t="shared" si="70"/>
        <v>1199.5999999999999</v>
      </c>
      <c r="T83" s="99">
        <f t="shared" si="70"/>
        <v>1384.2</v>
      </c>
      <c r="U83" s="35">
        <f t="shared" si="57"/>
        <v>909.9</v>
      </c>
      <c r="V83" s="103">
        <f>RCF!C$9</f>
        <v>14.218</v>
      </c>
      <c r="W83" s="35">
        <f t="shared" si="58"/>
        <v>909.9</v>
      </c>
      <c r="X83" s="104">
        <f t="shared" si="59"/>
        <v>14.218</v>
      </c>
      <c r="Y83" s="99">
        <f t="shared" si="71"/>
        <v>1000.8</v>
      </c>
      <c r="Z83" s="99">
        <f t="shared" si="71"/>
        <v>1246.5</v>
      </c>
      <c r="AA83" s="99">
        <f t="shared" si="71"/>
        <v>1474</v>
      </c>
      <c r="AB83" s="99">
        <f t="shared" si="71"/>
        <v>1337.5</v>
      </c>
      <c r="AC83" s="99">
        <f t="shared" si="71"/>
        <v>1974.4</v>
      </c>
      <c r="AD83" s="99">
        <f t="shared" si="71"/>
        <v>2729.7</v>
      </c>
      <c r="AE83" s="35">
        <f t="shared" si="60"/>
        <v>924.8</v>
      </c>
      <c r="AF83" s="104">
        <f>RCF!C$13</f>
        <v>14.45</v>
      </c>
      <c r="AG83" s="99">
        <f t="shared" si="72"/>
        <v>1525.9</v>
      </c>
      <c r="AH83" s="99">
        <f t="shared" si="72"/>
        <v>1942.1</v>
      </c>
      <c r="AI83" s="99">
        <f t="shared" si="72"/>
        <v>2774.4</v>
      </c>
      <c r="AJ83" s="35">
        <f t="shared" si="61"/>
        <v>940.8</v>
      </c>
      <c r="AK83" s="104">
        <f>RCF!C$25</f>
        <v>14.700000000000001</v>
      </c>
      <c r="AL83" s="35">
        <f t="shared" si="62"/>
        <v>940.8</v>
      </c>
      <c r="AM83" s="104">
        <f>RCF!C$59</f>
        <v>14.7</v>
      </c>
      <c r="AN83" s="35">
        <f t="shared" si="63"/>
        <v>974</v>
      </c>
      <c r="AO83" s="104">
        <f>RCF!C$33</f>
        <v>15.22</v>
      </c>
      <c r="AP83" s="99">
        <f t="shared" si="51"/>
        <v>1461</v>
      </c>
      <c r="AQ83" s="35">
        <f t="shared" si="64"/>
        <v>975.3</v>
      </c>
      <c r="AR83" s="104">
        <f>RCF!C$35</f>
        <v>15.24</v>
      </c>
      <c r="AS83" s="99">
        <f t="shared" si="73"/>
        <v>1267.8</v>
      </c>
      <c r="AT83" s="99">
        <f t="shared" si="73"/>
        <v>1414.1</v>
      </c>
      <c r="AU83" s="35">
        <f t="shared" si="65"/>
        <v>955.9</v>
      </c>
      <c r="AV83" s="104">
        <f>RCF!C$37</f>
        <v>14.936</v>
      </c>
      <c r="AW83" s="35">
        <f t="shared" si="66"/>
        <v>977.8</v>
      </c>
      <c r="AX83" s="104">
        <f>RCF!C$39</f>
        <v>15.278571428571428</v>
      </c>
      <c r="AY83" s="35">
        <f t="shared" si="67"/>
        <v>942.7</v>
      </c>
      <c r="AZ83" s="104">
        <f>RCF!C$41</f>
        <v>14.73</v>
      </c>
    </row>
    <row r="84" spans="1:52" s="53" customFormat="1" x14ac:dyDescent="0.2">
      <c r="A84" s="38" t="s">
        <v>73</v>
      </c>
      <c r="B84" s="39" t="s">
        <v>162</v>
      </c>
      <c r="C84" s="40">
        <v>98.7</v>
      </c>
      <c r="D84" s="35">
        <f t="shared" si="74"/>
        <v>5263.1</v>
      </c>
      <c r="E84" s="34">
        <f>RCF!C$43</f>
        <v>53.323999999999998</v>
      </c>
      <c r="F84" s="35">
        <f t="shared" si="53"/>
        <v>1448</v>
      </c>
      <c r="G84" s="103">
        <f>RCF!C$5</f>
        <v>14.670999999999999</v>
      </c>
      <c r="H84" s="35">
        <f t="shared" si="54"/>
        <v>1448</v>
      </c>
      <c r="I84" s="103">
        <f t="shared" si="55"/>
        <v>14.670999999999999</v>
      </c>
      <c r="J84" s="99">
        <f t="shared" si="68"/>
        <v>1592.8</v>
      </c>
      <c r="K84" s="99">
        <f t="shared" si="76"/>
        <v>1983.8</v>
      </c>
      <c r="L84" s="99">
        <f t="shared" si="76"/>
        <v>2128.6</v>
      </c>
      <c r="M84" s="99">
        <f t="shared" si="68"/>
        <v>2345.8000000000002</v>
      </c>
      <c r="N84" s="99">
        <f t="shared" si="68"/>
        <v>2896.1</v>
      </c>
      <c r="O84" s="99">
        <f t="shared" si="68"/>
        <v>3113.3</v>
      </c>
      <c r="P84" s="99">
        <f t="shared" si="68"/>
        <v>4344.1000000000004</v>
      </c>
      <c r="Q84" s="35">
        <f t="shared" si="56"/>
        <v>1423.2</v>
      </c>
      <c r="R84" s="103">
        <f>RCF!C$7</f>
        <v>14.42</v>
      </c>
      <c r="S84" s="99">
        <f t="shared" si="70"/>
        <v>1850.1</v>
      </c>
      <c r="T84" s="99">
        <f t="shared" si="70"/>
        <v>2134.8000000000002</v>
      </c>
      <c r="U84" s="35">
        <f t="shared" si="57"/>
        <v>1403.3</v>
      </c>
      <c r="V84" s="103">
        <f>RCF!C$9</f>
        <v>14.218</v>
      </c>
      <c r="W84" s="35">
        <f t="shared" si="58"/>
        <v>1403.3</v>
      </c>
      <c r="X84" s="104">
        <f t="shared" si="59"/>
        <v>14.218</v>
      </c>
      <c r="Y84" s="99">
        <f t="shared" si="71"/>
        <v>1543.6</v>
      </c>
      <c r="Z84" s="99">
        <f t="shared" si="71"/>
        <v>1922.5</v>
      </c>
      <c r="AA84" s="99">
        <f t="shared" si="71"/>
        <v>2273.3000000000002</v>
      </c>
      <c r="AB84" s="99">
        <f t="shared" si="71"/>
        <v>2062.8000000000002</v>
      </c>
      <c r="AC84" s="99">
        <f t="shared" si="71"/>
        <v>3045.1</v>
      </c>
      <c r="AD84" s="99">
        <f t="shared" si="71"/>
        <v>4209.8999999999996</v>
      </c>
      <c r="AE84" s="35">
        <f t="shared" si="60"/>
        <v>1426.2</v>
      </c>
      <c r="AF84" s="104">
        <f>RCF!C$13</f>
        <v>14.45</v>
      </c>
      <c r="AG84" s="99">
        <f t="shared" si="72"/>
        <v>2353.1999999999998</v>
      </c>
      <c r="AH84" s="99">
        <f t="shared" si="72"/>
        <v>2995</v>
      </c>
      <c r="AI84" s="99">
        <f t="shared" si="72"/>
        <v>4278.6000000000004</v>
      </c>
      <c r="AJ84" s="35">
        <f t="shared" si="61"/>
        <v>1450.8</v>
      </c>
      <c r="AK84" s="104">
        <f>RCF!C$25</f>
        <v>14.700000000000001</v>
      </c>
      <c r="AL84" s="35">
        <f t="shared" si="62"/>
        <v>1450.8</v>
      </c>
      <c r="AM84" s="104">
        <f>RCF!C$59</f>
        <v>14.7</v>
      </c>
      <c r="AN84" s="35">
        <f t="shared" si="63"/>
        <v>1502.2</v>
      </c>
      <c r="AO84" s="104">
        <f>RCF!C$33</f>
        <v>15.22</v>
      </c>
      <c r="AP84" s="99">
        <f t="shared" si="51"/>
        <v>2253.3000000000002</v>
      </c>
      <c r="AQ84" s="35">
        <f t="shared" si="64"/>
        <v>1504.1</v>
      </c>
      <c r="AR84" s="104">
        <f>RCF!C$35</f>
        <v>15.24</v>
      </c>
      <c r="AS84" s="99">
        <f t="shared" si="73"/>
        <v>1955.3</v>
      </c>
      <c r="AT84" s="99">
        <f t="shared" si="73"/>
        <v>2180.9</v>
      </c>
      <c r="AU84" s="35">
        <f t="shared" si="65"/>
        <v>1474.1</v>
      </c>
      <c r="AV84" s="104">
        <f>RCF!C$37</f>
        <v>14.936</v>
      </c>
      <c r="AW84" s="35">
        <f t="shared" si="66"/>
        <v>1507.9</v>
      </c>
      <c r="AX84" s="104">
        <f>RCF!C$39</f>
        <v>15.278571428571428</v>
      </c>
      <c r="AY84" s="35">
        <f t="shared" si="67"/>
        <v>1453.8</v>
      </c>
      <c r="AZ84" s="104">
        <f>RCF!C$41</f>
        <v>14.73</v>
      </c>
    </row>
    <row r="85" spans="1:52" s="53" customFormat="1" x14ac:dyDescent="0.2">
      <c r="A85" s="38" t="s">
        <v>109</v>
      </c>
      <c r="B85" s="39" t="s">
        <v>163</v>
      </c>
      <c r="C85" s="40">
        <v>96</v>
      </c>
      <c r="D85" s="35">
        <f t="shared" si="74"/>
        <v>5119.1000000000004</v>
      </c>
      <c r="E85" s="34">
        <f>RCF!C$43</f>
        <v>53.323999999999998</v>
      </c>
      <c r="F85" s="35">
        <f t="shared" si="53"/>
        <v>1408.4</v>
      </c>
      <c r="G85" s="103">
        <f>RCF!C$5</f>
        <v>14.670999999999999</v>
      </c>
      <c r="H85" s="35">
        <f t="shared" si="54"/>
        <v>1408.4</v>
      </c>
      <c r="I85" s="103">
        <f t="shared" si="55"/>
        <v>14.670999999999999</v>
      </c>
      <c r="J85" s="99">
        <f t="shared" si="68"/>
        <v>1549.3</v>
      </c>
      <c r="K85" s="99">
        <f t="shared" si="76"/>
        <v>1929.5</v>
      </c>
      <c r="L85" s="99">
        <f t="shared" si="76"/>
        <v>2070.4</v>
      </c>
      <c r="M85" s="99">
        <f t="shared" si="68"/>
        <v>2281.6</v>
      </c>
      <c r="N85" s="99">
        <f t="shared" si="68"/>
        <v>2816.8</v>
      </c>
      <c r="O85" s="99">
        <f t="shared" si="68"/>
        <v>3028.1</v>
      </c>
      <c r="P85" s="99">
        <f t="shared" si="68"/>
        <v>4225.2</v>
      </c>
      <c r="Q85" s="35">
        <f t="shared" si="56"/>
        <v>1384.3</v>
      </c>
      <c r="R85" s="103">
        <f>RCF!C$7</f>
        <v>14.42</v>
      </c>
      <c r="S85" s="99">
        <f t="shared" si="70"/>
        <v>1799.5</v>
      </c>
      <c r="T85" s="99">
        <f t="shared" si="70"/>
        <v>2076.4</v>
      </c>
      <c r="U85" s="35">
        <f t="shared" si="57"/>
        <v>1364.9</v>
      </c>
      <c r="V85" s="103">
        <f>RCF!C$9</f>
        <v>14.218</v>
      </c>
      <c r="W85" s="35">
        <f t="shared" si="58"/>
        <v>1364.9</v>
      </c>
      <c r="X85" s="104">
        <f t="shared" si="59"/>
        <v>14.218</v>
      </c>
      <c r="Y85" s="99">
        <f t="shared" si="71"/>
        <v>1501.3</v>
      </c>
      <c r="Z85" s="99">
        <f t="shared" si="71"/>
        <v>1869.9</v>
      </c>
      <c r="AA85" s="99">
        <f t="shared" si="71"/>
        <v>2211.1</v>
      </c>
      <c r="AB85" s="99">
        <f t="shared" si="71"/>
        <v>2006.4</v>
      </c>
      <c r="AC85" s="99">
        <f t="shared" si="71"/>
        <v>2961.8</v>
      </c>
      <c r="AD85" s="99">
        <f t="shared" si="71"/>
        <v>4094.7</v>
      </c>
      <c r="AE85" s="35">
        <f t="shared" si="60"/>
        <v>1387.2</v>
      </c>
      <c r="AF85" s="104">
        <f>RCF!C$13</f>
        <v>14.45</v>
      </c>
      <c r="AG85" s="99">
        <f t="shared" si="72"/>
        <v>2288.9</v>
      </c>
      <c r="AH85" s="99">
        <f t="shared" si="72"/>
        <v>2913.1</v>
      </c>
      <c r="AI85" s="99">
        <f t="shared" si="72"/>
        <v>4161.6000000000004</v>
      </c>
      <c r="AJ85" s="35">
        <f t="shared" si="61"/>
        <v>1411.2</v>
      </c>
      <c r="AK85" s="104">
        <f>RCF!C$25</f>
        <v>14.700000000000001</v>
      </c>
      <c r="AL85" s="35">
        <f t="shared" si="62"/>
        <v>1411.2</v>
      </c>
      <c r="AM85" s="104">
        <f>RCF!C$59</f>
        <v>14.7</v>
      </c>
      <c r="AN85" s="35">
        <f t="shared" si="63"/>
        <v>1461.1</v>
      </c>
      <c r="AO85" s="104">
        <f>RCF!C$33</f>
        <v>15.22</v>
      </c>
      <c r="AP85" s="99">
        <f t="shared" si="51"/>
        <v>2191.6</v>
      </c>
      <c r="AQ85" s="35">
        <f t="shared" si="64"/>
        <v>1463</v>
      </c>
      <c r="AR85" s="104">
        <f>RCF!C$35</f>
        <v>15.24</v>
      </c>
      <c r="AS85" s="99">
        <f t="shared" si="73"/>
        <v>1901.9</v>
      </c>
      <c r="AT85" s="99">
        <f t="shared" si="73"/>
        <v>2121.3000000000002</v>
      </c>
      <c r="AU85" s="35">
        <f t="shared" si="65"/>
        <v>1433.8</v>
      </c>
      <c r="AV85" s="104">
        <f>RCF!C$37</f>
        <v>14.936</v>
      </c>
      <c r="AW85" s="35">
        <f t="shared" si="66"/>
        <v>1466.7</v>
      </c>
      <c r="AX85" s="104">
        <f>RCF!C$39</f>
        <v>15.278571428571428</v>
      </c>
      <c r="AY85" s="35">
        <f t="shared" si="67"/>
        <v>1414</v>
      </c>
      <c r="AZ85" s="104">
        <f>RCF!C$41</f>
        <v>14.73</v>
      </c>
    </row>
    <row r="86" spans="1:52" s="53" customFormat="1" x14ac:dyDescent="0.2">
      <c r="A86" s="38" t="s">
        <v>78</v>
      </c>
      <c r="B86" s="39" t="s">
        <v>164</v>
      </c>
      <c r="C86" s="40">
        <v>116</v>
      </c>
      <c r="D86" s="35">
        <f t="shared" si="74"/>
        <v>6185.6</v>
      </c>
      <c r="E86" s="34">
        <f>RCF!C$43</f>
        <v>53.323999999999998</v>
      </c>
      <c r="F86" s="35">
        <f t="shared" si="53"/>
        <v>1701.8</v>
      </c>
      <c r="G86" s="103">
        <f>RCF!C$5</f>
        <v>14.670999999999999</v>
      </c>
      <c r="H86" s="35">
        <f t="shared" si="54"/>
        <v>1701.8</v>
      </c>
      <c r="I86" s="103">
        <f t="shared" si="55"/>
        <v>14.670999999999999</v>
      </c>
      <c r="J86" s="99">
        <f t="shared" si="68"/>
        <v>1872</v>
      </c>
      <c r="K86" s="99">
        <f t="shared" si="76"/>
        <v>2331.5</v>
      </c>
      <c r="L86" s="99">
        <f t="shared" si="76"/>
        <v>2501.6999999999998</v>
      </c>
      <c r="M86" s="99">
        <f t="shared" si="68"/>
        <v>2757</v>
      </c>
      <c r="N86" s="99">
        <f t="shared" si="68"/>
        <v>3403.7</v>
      </c>
      <c r="O86" s="99">
        <f t="shared" si="68"/>
        <v>3658.9</v>
      </c>
      <c r="P86" s="99">
        <f t="shared" si="68"/>
        <v>5105.5</v>
      </c>
      <c r="Q86" s="35">
        <f t="shared" si="56"/>
        <v>1672.7</v>
      </c>
      <c r="R86" s="103">
        <f>RCF!C$7</f>
        <v>14.42</v>
      </c>
      <c r="S86" s="99">
        <f t="shared" si="70"/>
        <v>2174.5</v>
      </c>
      <c r="T86" s="99">
        <f t="shared" si="70"/>
        <v>2509</v>
      </c>
      <c r="U86" s="35">
        <f t="shared" si="57"/>
        <v>1649.2</v>
      </c>
      <c r="V86" s="103">
        <f>RCF!C$9</f>
        <v>14.218</v>
      </c>
      <c r="W86" s="35">
        <f t="shared" si="58"/>
        <v>1649.2</v>
      </c>
      <c r="X86" s="104">
        <f t="shared" si="59"/>
        <v>14.218</v>
      </c>
      <c r="Y86" s="99">
        <f t="shared" si="71"/>
        <v>1814.1</v>
      </c>
      <c r="Z86" s="99">
        <f t="shared" si="71"/>
        <v>2259.4</v>
      </c>
      <c r="AA86" s="99">
        <f t="shared" si="71"/>
        <v>2671.7</v>
      </c>
      <c r="AB86" s="99">
        <f t="shared" si="71"/>
        <v>2424.3000000000002</v>
      </c>
      <c r="AC86" s="99">
        <f t="shared" si="71"/>
        <v>3578.7</v>
      </c>
      <c r="AD86" s="99">
        <f t="shared" si="71"/>
        <v>4947.6000000000004</v>
      </c>
      <c r="AE86" s="35">
        <f t="shared" si="60"/>
        <v>1676.2</v>
      </c>
      <c r="AF86" s="104">
        <f>RCF!C$13</f>
        <v>14.45</v>
      </c>
      <c r="AG86" s="99">
        <f t="shared" si="72"/>
        <v>2765.7</v>
      </c>
      <c r="AH86" s="99">
        <f t="shared" si="72"/>
        <v>3520</v>
      </c>
      <c r="AI86" s="99">
        <f t="shared" si="72"/>
        <v>5028.6000000000004</v>
      </c>
      <c r="AJ86" s="35">
        <f t="shared" si="61"/>
        <v>1705.2</v>
      </c>
      <c r="AK86" s="104">
        <f>RCF!C$25</f>
        <v>14.700000000000001</v>
      </c>
      <c r="AL86" s="35">
        <f t="shared" si="62"/>
        <v>1705.2</v>
      </c>
      <c r="AM86" s="104">
        <f>RCF!C$59</f>
        <v>14.7</v>
      </c>
      <c r="AN86" s="35">
        <f t="shared" si="63"/>
        <v>1765.5</v>
      </c>
      <c r="AO86" s="104">
        <f>RCF!C$33</f>
        <v>15.22</v>
      </c>
      <c r="AP86" s="99">
        <f t="shared" si="51"/>
        <v>2648.2</v>
      </c>
      <c r="AQ86" s="35">
        <f t="shared" si="64"/>
        <v>1767.8</v>
      </c>
      <c r="AR86" s="104">
        <f>RCF!C$35</f>
        <v>15.24</v>
      </c>
      <c r="AS86" s="99">
        <f t="shared" si="73"/>
        <v>2298.1</v>
      </c>
      <c r="AT86" s="99">
        <f t="shared" si="73"/>
        <v>2563.3000000000002</v>
      </c>
      <c r="AU86" s="35">
        <f t="shared" si="65"/>
        <v>1732.5</v>
      </c>
      <c r="AV86" s="104">
        <f>RCF!C$37</f>
        <v>14.936</v>
      </c>
      <c r="AW86" s="35">
        <f t="shared" si="66"/>
        <v>1772.3</v>
      </c>
      <c r="AX86" s="104">
        <f>RCF!C$39</f>
        <v>15.278571428571428</v>
      </c>
      <c r="AY86" s="35">
        <f t="shared" si="67"/>
        <v>1708.6</v>
      </c>
      <c r="AZ86" s="104">
        <f>RCF!C$41</f>
        <v>14.73</v>
      </c>
    </row>
    <row r="87" spans="1:52" s="53" customFormat="1" x14ac:dyDescent="0.2">
      <c r="A87" s="38" t="s">
        <v>102</v>
      </c>
      <c r="B87" s="39" t="s">
        <v>165</v>
      </c>
      <c r="C87" s="40">
        <v>160</v>
      </c>
      <c r="D87" s="35">
        <f t="shared" si="74"/>
        <v>8531.7999999999993</v>
      </c>
      <c r="E87" s="34">
        <f>RCF!C$43</f>
        <v>53.323999999999998</v>
      </c>
      <c r="F87" s="35">
        <f t="shared" si="53"/>
        <v>2347.3000000000002</v>
      </c>
      <c r="G87" s="103">
        <f>RCF!C$5</f>
        <v>14.670999999999999</v>
      </c>
      <c r="H87" s="35">
        <f t="shared" si="54"/>
        <v>2347.4</v>
      </c>
      <c r="I87" s="103">
        <f t="shared" si="55"/>
        <v>14.670999999999999</v>
      </c>
      <c r="J87" s="99">
        <f t="shared" si="68"/>
        <v>2582.1</v>
      </c>
      <c r="K87" s="99">
        <f t="shared" si="76"/>
        <v>3215.9</v>
      </c>
      <c r="L87" s="99">
        <f t="shared" si="76"/>
        <v>3450.6</v>
      </c>
      <c r="M87" s="99">
        <f t="shared" si="68"/>
        <v>3802.7</v>
      </c>
      <c r="N87" s="99">
        <f t="shared" si="68"/>
        <v>4694.7</v>
      </c>
      <c r="O87" s="99">
        <f t="shared" si="68"/>
        <v>5046.8</v>
      </c>
      <c r="P87" s="99">
        <f t="shared" si="68"/>
        <v>7042.1</v>
      </c>
      <c r="Q87" s="35">
        <f t="shared" si="56"/>
        <v>2307.1999999999998</v>
      </c>
      <c r="R87" s="103">
        <f>RCF!C$7</f>
        <v>14.42</v>
      </c>
      <c r="S87" s="99">
        <f t="shared" si="70"/>
        <v>2999.3</v>
      </c>
      <c r="T87" s="99">
        <f t="shared" si="70"/>
        <v>3460.8</v>
      </c>
      <c r="U87" s="35">
        <f t="shared" si="57"/>
        <v>2274.8000000000002</v>
      </c>
      <c r="V87" s="103">
        <f>RCF!C$9</f>
        <v>14.218</v>
      </c>
      <c r="W87" s="35">
        <f t="shared" si="58"/>
        <v>2274.8000000000002</v>
      </c>
      <c r="X87" s="104">
        <f t="shared" si="59"/>
        <v>14.218</v>
      </c>
      <c r="Y87" s="99">
        <f t="shared" si="71"/>
        <v>2502.1999999999998</v>
      </c>
      <c r="Z87" s="99">
        <f t="shared" si="71"/>
        <v>3116.4</v>
      </c>
      <c r="AA87" s="99">
        <f t="shared" si="71"/>
        <v>3685.1</v>
      </c>
      <c r="AB87" s="99">
        <f t="shared" si="71"/>
        <v>3343.9</v>
      </c>
      <c r="AC87" s="99">
        <f t="shared" si="71"/>
        <v>4936.3</v>
      </c>
      <c r="AD87" s="99">
        <f t="shared" si="71"/>
        <v>6824.4</v>
      </c>
      <c r="AE87" s="35">
        <f t="shared" si="60"/>
        <v>2312</v>
      </c>
      <c r="AF87" s="104">
        <f>RCF!C$13</f>
        <v>14.45</v>
      </c>
      <c r="AG87" s="99">
        <f t="shared" si="72"/>
        <v>3814.8</v>
      </c>
      <c r="AH87" s="99">
        <f t="shared" si="72"/>
        <v>4855.2</v>
      </c>
      <c r="AI87" s="99">
        <f t="shared" si="72"/>
        <v>6936</v>
      </c>
      <c r="AJ87" s="35">
        <f t="shared" si="61"/>
        <v>2352</v>
      </c>
      <c r="AK87" s="104">
        <f>RCF!C$25</f>
        <v>14.700000000000001</v>
      </c>
      <c r="AL87" s="35">
        <f t="shared" si="62"/>
        <v>2352</v>
      </c>
      <c r="AM87" s="104">
        <f>RCF!C$59</f>
        <v>14.7</v>
      </c>
      <c r="AN87" s="35">
        <f t="shared" si="63"/>
        <v>2435.1999999999998</v>
      </c>
      <c r="AO87" s="104">
        <f>RCF!C$33</f>
        <v>15.22</v>
      </c>
      <c r="AP87" s="99">
        <f t="shared" si="51"/>
        <v>3652.8</v>
      </c>
      <c r="AQ87" s="35">
        <f t="shared" si="64"/>
        <v>2438.4</v>
      </c>
      <c r="AR87" s="104">
        <f>RCF!C$35</f>
        <v>15.24</v>
      </c>
      <c r="AS87" s="99">
        <f t="shared" si="73"/>
        <v>3169.9</v>
      </c>
      <c r="AT87" s="99">
        <f t="shared" si="73"/>
        <v>3535.6</v>
      </c>
      <c r="AU87" s="35">
        <f t="shared" si="65"/>
        <v>2389.6999999999998</v>
      </c>
      <c r="AV87" s="104">
        <f>RCF!C$37</f>
        <v>14.936</v>
      </c>
      <c r="AW87" s="35">
        <f t="shared" si="66"/>
        <v>2444.5</v>
      </c>
      <c r="AX87" s="104">
        <f>RCF!C$39</f>
        <v>15.278571428571428</v>
      </c>
      <c r="AY87" s="35">
        <f t="shared" si="67"/>
        <v>2356.8000000000002</v>
      </c>
      <c r="AZ87" s="104">
        <f>RCF!C$41</f>
        <v>14.73</v>
      </c>
    </row>
    <row r="88" spans="1:52" s="53" customFormat="1" x14ac:dyDescent="0.2">
      <c r="A88" s="38" t="s">
        <v>92</v>
      </c>
      <c r="B88" s="39" t="s">
        <v>166</v>
      </c>
      <c r="C88" s="40">
        <v>141</v>
      </c>
      <c r="D88" s="35">
        <f t="shared" si="74"/>
        <v>7518.7</v>
      </c>
      <c r="E88" s="34">
        <f>RCF!C$43</f>
        <v>53.323999999999998</v>
      </c>
      <c r="F88" s="35">
        <f t="shared" si="53"/>
        <v>2068.6</v>
      </c>
      <c r="G88" s="103">
        <f>RCF!C$5</f>
        <v>14.670999999999999</v>
      </c>
      <c r="H88" s="35">
        <f t="shared" si="54"/>
        <v>2068.6</v>
      </c>
      <c r="I88" s="103">
        <f t="shared" si="55"/>
        <v>14.670999999999999</v>
      </c>
      <c r="J88" s="99">
        <f t="shared" si="68"/>
        <v>2275.5</v>
      </c>
      <c r="K88" s="99">
        <f t="shared" si="76"/>
        <v>2834</v>
      </c>
      <c r="L88" s="99">
        <f t="shared" si="76"/>
        <v>3040.9</v>
      </c>
      <c r="M88" s="99">
        <f t="shared" si="68"/>
        <v>3351.1</v>
      </c>
      <c r="N88" s="99">
        <f t="shared" si="68"/>
        <v>4137.2</v>
      </c>
      <c r="O88" s="99">
        <f t="shared" si="68"/>
        <v>4447.5</v>
      </c>
      <c r="P88" s="99">
        <f t="shared" si="68"/>
        <v>6205.8</v>
      </c>
      <c r="Q88" s="35">
        <f t="shared" si="56"/>
        <v>2033.2</v>
      </c>
      <c r="R88" s="103">
        <f>RCF!C$7</f>
        <v>14.42</v>
      </c>
      <c r="S88" s="99">
        <f t="shared" si="70"/>
        <v>2643.1</v>
      </c>
      <c r="T88" s="99">
        <f t="shared" si="70"/>
        <v>3049.8</v>
      </c>
      <c r="U88" s="35">
        <f t="shared" si="57"/>
        <v>2004.7</v>
      </c>
      <c r="V88" s="103">
        <f>RCF!C$9</f>
        <v>14.218</v>
      </c>
      <c r="W88" s="35">
        <f t="shared" si="58"/>
        <v>2004.7</v>
      </c>
      <c r="X88" s="104">
        <f t="shared" si="59"/>
        <v>14.218</v>
      </c>
      <c r="Y88" s="99">
        <f t="shared" si="71"/>
        <v>2205.1</v>
      </c>
      <c r="Z88" s="99">
        <f t="shared" si="71"/>
        <v>2746.4</v>
      </c>
      <c r="AA88" s="99">
        <f t="shared" si="71"/>
        <v>3247.6</v>
      </c>
      <c r="AB88" s="99">
        <f t="shared" si="71"/>
        <v>2946.9</v>
      </c>
      <c r="AC88" s="99">
        <f t="shared" si="71"/>
        <v>4350.1000000000004</v>
      </c>
      <c r="AD88" s="99">
        <f t="shared" si="71"/>
        <v>6014.1</v>
      </c>
      <c r="AE88" s="35">
        <f t="shared" si="60"/>
        <v>2037.4</v>
      </c>
      <c r="AF88" s="104">
        <f>RCF!C$13</f>
        <v>14.45</v>
      </c>
      <c r="AG88" s="99">
        <f t="shared" si="72"/>
        <v>3361.7</v>
      </c>
      <c r="AH88" s="99">
        <f t="shared" si="72"/>
        <v>4278.5</v>
      </c>
      <c r="AI88" s="99">
        <f t="shared" si="72"/>
        <v>6112.2</v>
      </c>
      <c r="AJ88" s="35">
        <f t="shared" si="61"/>
        <v>2072.6999999999998</v>
      </c>
      <c r="AK88" s="104">
        <f>RCF!C$25</f>
        <v>14.700000000000001</v>
      </c>
      <c r="AL88" s="35">
        <f t="shared" si="62"/>
        <v>2072.6999999999998</v>
      </c>
      <c r="AM88" s="104">
        <f>RCF!C$59</f>
        <v>14.7</v>
      </c>
      <c r="AN88" s="35">
        <f t="shared" si="63"/>
        <v>2146</v>
      </c>
      <c r="AO88" s="104">
        <f>RCF!C$33</f>
        <v>15.22</v>
      </c>
      <c r="AP88" s="99">
        <f t="shared" si="51"/>
        <v>3219</v>
      </c>
      <c r="AQ88" s="35">
        <f t="shared" si="64"/>
        <v>2148.8000000000002</v>
      </c>
      <c r="AR88" s="104">
        <f>RCF!C$35</f>
        <v>15.24</v>
      </c>
      <c r="AS88" s="99">
        <f t="shared" si="73"/>
        <v>2793.4</v>
      </c>
      <c r="AT88" s="99">
        <f t="shared" si="73"/>
        <v>3115.7</v>
      </c>
      <c r="AU88" s="35">
        <f t="shared" si="65"/>
        <v>2105.9</v>
      </c>
      <c r="AV88" s="104">
        <f>RCF!C$37</f>
        <v>14.936</v>
      </c>
      <c r="AW88" s="35">
        <f t="shared" si="66"/>
        <v>2154.1999999999998</v>
      </c>
      <c r="AX88" s="104">
        <f>RCF!C$39</f>
        <v>15.278571428571428</v>
      </c>
      <c r="AY88" s="35">
        <f t="shared" si="67"/>
        <v>2076.9</v>
      </c>
      <c r="AZ88" s="104">
        <f>RCF!C$41</f>
        <v>14.73</v>
      </c>
    </row>
    <row r="89" spans="1:52" s="53" customFormat="1" x14ac:dyDescent="0.2">
      <c r="A89" s="38" t="s">
        <v>89</v>
      </c>
      <c r="B89" s="39" t="s">
        <v>167</v>
      </c>
      <c r="C89" s="40">
        <v>80.900000000000006</v>
      </c>
      <c r="D89" s="35">
        <f t="shared" si="74"/>
        <v>4313.8999999999996</v>
      </c>
      <c r="E89" s="34">
        <f>RCF!C$43</f>
        <v>53.323999999999998</v>
      </c>
      <c r="F89" s="35">
        <f t="shared" si="53"/>
        <v>1186.8</v>
      </c>
      <c r="G89" s="103">
        <f>RCF!C$5</f>
        <v>14.670999999999999</v>
      </c>
      <c r="H89" s="35">
        <f t="shared" si="54"/>
        <v>1186.9000000000001</v>
      </c>
      <c r="I89" s="103">
        <f t="shared" si="55"/>
        <v>14.670999999999999</v>
      </c>
      <c r="J89" s="99">
        <f t="shared" si="68"/>
        <v>1305.5999999999999</v>
      </c>
      <c r="K89" s="99">
        <f t="shared" si="76"/>
        <v>1626</v>
      </c>
      <c r="L89" s="99">
        <f t="shared" si="76"/>
        <v>1744.7</v>
      </c>
      <c r="M89" s="99">
        <f t="shared" si="68"/>
        <v>1922.8</v>
      </c>
      <c r="N89" s="99">
        <f t="shared" si="68"/>
        <v>2373.8000000000002</v>
      </c>
      <c r="O89" s="99">
        <f t="shared" si="68"/>
        <v>2551.8000000000002</v>
      </c>
      <c r="P89" s="99">
        <f t="shared" si="68"/>
        <v>3560.7</v>
      </c>
      <c r="Q89" s="35">
        <f t="shared" si="56"/>
        <v>1166.5</v>
      </c>
      <c r="R89" s="103">
        <f>RCF!C$7</f>
        <v>14.42</v>
      </c>
      <c r="S89" s="99">
        <f t="shared" si="70"/>
        <v>1516.4</v>
      </c>
      <c r="T89" s="99">
        <f t="shared" si="70"/>
        <v>1749.7</v>
      </c>
      <c r="U89" s="35">
        <f t="shared" si="57"/>
        <v>1150.2</v>
      </c>
      <c r="V89" s="103">
        <f>RCF!C$9</f>
        <v>14.218</v>
      </c>
      <c r="W89" s="35">
        <f t="shared" si="58"/>
        <v>1150.2</v>
      </c>
      <c r="X89" s="104">
        <f t="shared" si="59"/>
        <v>14.218</v>
      </c>
      <c r="Y89" s="99">
        <f t="shared" si="71"/>
        <v>1265.2</v>
      </c>
      <c r="Z89" s="99">
        <f t="shared" si="71"/>
        <v>1575.7</v>
      </c>
      <c r="AA89" s="99">
        <f t="shared" si="71"/>
        <v>1863.3</v>
      </c>
      <c r="AB89" s="99">
        <f t="shared" si="71"/>
        <v>1690.7</v>
      </c>
      <c r="AC89" s="99">
        <f t="shared" si="71"/>
        <v>2495.9</v>
      </c>
      <c r="AD89" s="99">
        <f t="shared" si="71"/>
        <v>3450.6</v>
      </c>
      <c r="AE89" s="35">
        <f t="shared" si="60"/>
        <v>1169</v>
      </c>
      <c r="AF89" s="104">
        <f>RCF!C$13</f>
        <v>14.45</v>
      </c>
      <c r="AG89" s="99">
        <f t="shared" si="72"/>
        <v>1928.9</v>
      </c>
      <c r="AH89" s="99">
        <f t="shared" si="72"/>
        <v>2454.9</v>
      </c>
      <c r="AI89" s="99">
        <f t="shared" si="72"/>
        <v>3507</v>
      </c>
      <c r="AJ89" s="35">
        <f t="shared" si="61"/>
        <v>1189.2</v>
      </c>
      <c r="AK89" s="104">
        <f>RCF!C$25</f>
        <v>14.700000000000001</v>
      </c>
      <c r="AL89" s="35">
        <f t="shared" si="62"/>
        <v>1189.2</v>
      </c>
      <c r="AM89" s="104">
        <f>RCF!C$59</f>
        <v>14.7</v>
      </c>
      <c r="AN89" s="35">
        <f t="shared" si="63"/>
        <v>1231.2</v>
      </c>
      <c r="AO89" s="104">
        <f>RCF!C$33</f>
        <v>15.22</v>
      </c>
      <c r="AP89" s="99">
        <f t="shared" si="51"/>
        <v>1846.8</v>
      </c>
      <c r="AQ89" s="35">
        <f t="shared" si="64"/>
        <v>1232.9000000000001</v>
      </c>
      <c r="AR89" s="104">
        <f>RCF!C$35</f>
        <v>15.24</v>
      </c>
      <c r="AS89" s="99">
        <f t="shared" si="73"/>
        <v>1602.7</v>
      </c>
      <c r="AT89" s="99">
        <f t="shared" si="73"/>
        <v>1787.7</v>
      </c>
      <c r="AU89" s="35">
        <f t="shared" si="65"/>
        <v>1208.3</v>
      </c>
      <c r="AV89" s="104">
        <f>RCF!C$37</f>
        <v>14.936</v>
      </c>
      <c r="AW89" s="35">
        <f t="shared" si="66"/>
        <v>1236</v>
      </c>
      <c r="AX89" s="104">
        <f>RCF!C$39</f>
        <v>15.278571428571428</v>
      </c>
      <c r="AY89" s="35">
        <f t="shared" si="67"/>
        <v>1191.5999999999999</v>
      </c>
      <c r="AZ89" s="104">
        <f>RCF!C$41</f>
        <v>14.73</v>
      </c>
    </row>
    <row r="90" spans="1:52" s="53" customFormat="1" x14ac:dyDescent="0.2">
      <c r="A90" s="38" t="s">
        <v>104</v>
      </c>
      <c r="B90" s="39" t="s">
        <v>168</v>
      </c>
      <c r="C90" s="40">
        <v>128</v>
      </c>
      <c r="D90" s="35">
        <f t="shared" si="74"/>
        <v>6825.5</v>
      </c>
      <c r="E90" s="34">
        <f>RCF!C$43</f>
        <v>53.323999999999998</v>
      </c>
      <c r="F90" s="35">
        <f t="shared" si="53"/>
        <v>1877.8</v>
      </c>
      <c r="G90" s="103">
        <f>RCF!C$5</f>
        <v>14.670999999999999</v>
      </c>
      <c r="H90" s="35">
        <f t="shared" si="54"/>
        <v>1877.9</v>
      </c>
      <c r="I90" s="103">
        <f t="shared" si="55"/>
        <v>14.670999999999999</v>
      </c>
      <c r="J90" s="99">
        <f t="shared" si="68"/>
        <v>2065.6999999999998</v>
      </c>
      <c r="K90" s="99">
        <f t="shared" si="76"/>
        <v>2572.6999999999998</v>
      </c>
      <c r="L90" s="99">
        <f t="shared" si="76"/>
        <v>2760.5</v>
      </c>
      <c r="M90" s="99">
        <f t="shared" si="68"/>
        <v>3042.2</v>
      </c>
      <c r="N90" s="99">
        <f t="shared" si="68"/>
        <v>3755.8</v>
      </c>
      <c r="O90" s="99">
        <f t="shared" si="68"/>
        <v>4037.5</v>
      </c>
      <c r="P90" s="99">
        <f t="shared" si="68"/>
        <v>5633.7</v>
      </c>
      <c r="Q90" s="35">
        <f t="shared" si="56"/>
        <v>1845.7</v>
      </c>
      <c r="R90" s="103">
        <f>RCF!C$7</f>
        <v>14.42</v>
      </c>
      <c r="S90" s="99">
        <f t="shared" si="70"/>
        <v>2399.4</v>
      </c>
      <c r="T90" s="99">
        <f t="shared" si="70"/>
        <v>2768.5</v>
      </c>
      <c r="U90" s="35">
        <f t="shared" si="57"/>
        <v>1819.9</v>
      </c>
      <c r="V90" s="103">
        <f>RCF!C$9</f>
        <v>14.218</v>
      </c>
      <c r="W90" s="35">
        <f t="shared" si="58"/>
        <v>1819.9</v>
      </c>
      <c r="X90" s="104">
        <f t="shared" si="59"/>
        <v>14.218</v>
      </c>
      <c r="Y90" s="99">
        <f t="shared" si="71"/>
        <v>2001.8</v>
      </c>
      <c r="Z90" s="99">
        <f t="shared" si="71"/>
        <v>2493.1999999999998</v>
      </c>
      <c r="AA90" s="99">
        <f t="shared" si="71"/>
        <v>2948.2</v>
      </c>
      <c r="AB90" s="99">
        <f t="shared" si="71"/>
        <v>2675.2</v>
      </c>
      <c r="AC90" s="99">
        <f t="shared" si="71"/>
        <v>3949.1</v>
      </c>
      <c r="AD90" s="99">
        <f t="shared" si="71"/>
        <v>5459.7</v>
      </c>
      <c r="AE90" s="35">
        <f t="shared" si="60"/>
        <v>1849.6</v>
      </c>
      <c r="AF90" s="104">
        <f>RCF!C$13</f>
        <v>14.45</v>
      </c>
      <c r="AG90" s="99">
        <f t="shared" si="72"/>
        <v>3051.8</v>
      </c>
      <c r="AH90" s="99">
        <f t="shared" si="72"/>
        <v>3884.2</v>
      </c>
      <c r="AI90" s="99">
        <f t="shared" si="72"/>
        <v>5548.8</v>
      </c>
      <c r="AJ90" s="35">
        <f t="shared" si="61"/>
        <v>1881.6</v>
      </c>
      <c r="AK90" s="104">
        <f>RCF!C$25</f>
        <v>14.700000000000001</v>
      </c>
      <c r="AL90" s="35">
        <f t="shared" si="62"/>
        <v>1881.6</v>
      </c>
      <c r="AM90" s="104">
        <f>RCF!C$59</f>
        <v>14.7</v>
      </c>
      <c r="AN90" s="35">
        <f t="shared" si="63"/>
        <v>1948.1</v>
      </c>
      <c r="AO90" s="104">
        <f>RCF!C$33</f>
        <v>15.22</v>
      </c>
      <c r="AP90" s="99">
        <f t="shared" si="51"/>
        <v>2922.1</v>
      </c>
      <c r="AQ90" s="35">
        <f t="shared" si="64"/>
        <v>1950.7</v>
      </c>
      <c r="AR90" s="104">
        <f>RCF!C$35</f>
        <v>15.24</v>
      </c>
      <c r="AS90" s="99">
        <f t="shared" si="73"/>
        <v>2535.9</v>
      </c>
      <c r="AT90" s="99">
        <f t="shared" si="73"/>
        <v>2828.5</v>
      </c>
      <c r="AU90" s="35">
        <f t="shared" si="65"/>
        <v>1911.8</v>
      </c>
      <c r="AV90" s="104">
        <f>RCF!C$37</f>
        <v>14.936</v>
      </c>
      <c r="AW90" s="35">
        <f t="shared" si="66"/>
        <v>1955.6</v>
      </c>
      <c r="AX90" s="104">
        <f>RCF!C$39</f>
        <v>15.278571428571428</v>
      </c>
      <c r="AY90" s="35">
        <f t="shared" si="67"/>
        <v>1885.4</v>
      </c>
      <c r="AZ90" s="104">
        <f>RCF!C$41</f>
        <v>14.73</v>
      </c>
    </row>
    <row r="91" spans="1:52" s="53" customFormat="1" x14ac:dyDescent="0.2">
      <c r="A91" s="38" t="s">
        <v>61</v>
      </c>
      <c r="B91" s="39" t="s">
        <v>169</v>
      </c>
      <c r="C91" s="40">
        <v>75.5</v>
      </c>
      <c r="D91" s="35">
        <f t="shared" si="74"/>
        <v>4026</v>
      </c>
      <c r="E91" s="34">
        <f>RCF!C$43</f>
        <v>53.323999999999998</v>
      </c>
      <c r="F91" s="35">
        <f t="shared" si="53"/>
        <v>1107.5999999999999</v>
      </c>
      <c r="G91" s="103">
        <f>RCF!C$5</f>
        <v>14.670999999999999</v>
      </c>
      <c r="H91" s="35">
        <f t="shared" si="54"/>
        <v>1107.7</v>
      </c>
      <c r="I91" s="103">
        <f t="shared" si="55"/>
        <v>14.670999999999999</v>
      </c>
      <c r="J91" s="99">
        <f t="shared" si="68"/>
        <v>1218.4000000000001</v>
      </c>
      <c r="K91" s="99">
        <f t="shared" si="76"/>
        <v>1517.5</v>
      </c>
      <c r="L91" s="99">
        <f t="shared" si="76"/>
        <v>1628.3</v>
      </c>
      <c r="M91" s="99">
        <f t="shared" si="68"/>
        <v>1794.4</v>
      </c>
      <c r="N91" s="99">
        <f t="shared" si="68"/>
        <v>2215.3000000000002</v>
      </c>
      <c r="O91" s="99">
        <f t="shared" si="68"/>
        <v>2381.5</v>
      </c>
      <c r="P91" s="99">
        <f t="shared" si="68"/>
        <v>3323</v>
      </c>
      <c r="Q91" s="35">
        <f t="shared" si="56"/>
        <v>1088.7</v>
      </c>
      <c r="R91" s="103">
        <f>RCF!C$7</f>
        <v>14.42</v>
      </c>
      <c r="S91" s="99">
        <f t="shared" si="70"/>
        <v>1415.3</v>
      </c>
      <c r="T91" s="99">
        <f t="shared" si="70"/>
        <v>1633</v>
      </c>
      <c r="U91" s="35">
        <f t="shared" si="57"/>
        <v>1073.4000000000001</v>
      </c>
      <c r="V91" s="103">
        <f>RCF!C$9</f>
        <v>14.218</v>
      </c>
      <c r="W91" s="35">
        <f t="shared" si="58"/>
        <v>1073.4000000000001</v>
      </c>
      <c r="X91" s="104">
        <f t="shared" si="59"/>
        <v>14.218</v>
      </c>
      <c r="Y91" s="99">
        <f t="shared" si="71"/>
        <v>1180.7</v>
      </c>
      <c r="Z91" s="99">
        <f t="shared" si="71"/>
        <v>1470.5</v>
      </c>
      <c r="AA91" s="99">
        <f t="shared" si="71"/>
        <v>1738.9</v>
      </c>
      <c r="AB91" s="99">
        <f t="shared" si="71"/>
        <v>1577.8</v>
      </c>
      <c r="AC91" s="99">
        <f t="shared" si="71"/>
        <v>2329.1999999999998</v>
      </c>
      <c r="AD91" s="99">
        <f t="shared" si="71"/>
        <v>3220.2</v>
      </c>
      <c r="AE91" s="35">
        <f t="shared" si="60"/>
        <v>1090.9000000000001</v>
      </c>
      <c r="AF91" s="104">
        <f>RCF!C$13</f>
        <v>14.45</v>
      </c>
      <c r="AG91" s="99">
        <f t="shared" si="72"/>
        <v>1800</v>
      </c>
      <c r="AH91" s="99">
        <f t="shared" si="72"/>
        <v>2290.9</v>
      </c>
      <c r="AI91" s="99">
        <f t="shared" si="72"/>
        <v>3272.7</v>
      </c>
      <c r="AJ91" s="35">
        <f t="shared" si="61"/>
        <v>1109.8</v>
      </c>
      <c r="AK91" s="104">
        <f>RCF!C$25</f>
        <v>14.700000000000001</v>
      </c>
      <c r="AL91" s="35">
        <f t="shared" si="62"/>
        <v>1109.8</v>
      </c>
      <c r="AM91" s="104">
        <f>RCF!C$59</f>
        <v>14.7</v>
      </c>
      <c r="AN91" s="35">
        <f t="shared" si="63"/>
        <v>1149.0999999999999</v>
      </c>
      <c r="AO91" s="104">
        <f>RCF!C$33</f>
        <v>15.22</v>
      </c>
      <c r="AP91" s="99">
        <f t="shared" si="51"/>
        <v>1723.6</v>
      </c>
      <c r="AQ91" s="35">
        <f t="shared" si="64"/>
        <v>1150.5999999999999</v>
      </c>
      <c r="AR91" s="104">
        <f>RCF!C$35</f>
        <v>15.24</v>
      </c>
      <c r="AS91" s="99">
        <f t="shared" si="73"/>
        <v>1495.7</v>
      </c>
      <c r="AT91" s="99">
        <f t="shared" si="73"/>
        <v>1668.3</v>
      </c>
      <c r="AU91" s="35">
        <f t="shared" si="65"/>
        <v>1127.5999999999999</v>
      </c>
      <c r="AV91" s="104">
        <f>RCF!C$37</f>
        <v>14.936</v>
      </c>
      <c r="AW91" s="35">
        <f t="shared" si="66"/>
        <v>1153.5</v>
      </c>
      <c r="AX91" s="104">
        <f>RCF!C$39</f>
        <v>15.278571428571428</v>
      </c>
      <c r="AY91" s="35">
        <f t="shared" si="67"/>
        <v>1112.0999999999999</v>
      </c>
      <c r="AZ91" s="104">
        <f>RCF!C$41</f>
        <v>14.73</v>
      </c>
    </row>
    <row r="92" spans="1:52" s="53" customFormat="1" x14ac:dyDescent="0.2">
      <c r="A92" s="38" t="s">
        <v>80</v>
      </c>
      <c r="B92" s="39" t="s">
        <v>170</v>
      </c>
      <c r="C92" s="40">
        <v>13</v>
      </c>
      <c r="D92" s="35">
        <f t="shared" si="74"/>
        <v>693.2</v>
      </c>
      <c r="E92" s="34">
        <f>RCF!C$43</f>
        <v>53.323999999999998</v>
      </c>
      <c r="F92" s="35">
        <f t="shared" si="53"/>
        <v>190.7</v>
      </c>
      <c r="G92" s="103">
        <f>RCF!C$5</f>
        <v>14.670999999999999</v>
      </c>
      <c r="H92" s="35">
        <f t="shared" si="54"/>
        <v>190.7</v>
      </c>
      <c r="I92" s="103">
        <f t="shared" si="55"/>
        <v>14.670999999999999</v>
      </c>
      <c r="J92" s="99">
        <f t="shared" si="68"/>
        <v>209.8</v>
      </c>
      <c r="K92" s="99">
        <f t="shared" si="76"/>
        <v>261.3</v>
      </c>
      <c r="L92" s="99">
        <f t="shared" si="76"/>
        <v>280.39999999999998</v>
      </c>
      <c r="M92" s="99">
        <f t="shared" si="68"/>
        <v>309</v>
      </c>
      <c r="N92" s="99">
        <f t="shared" si="68"/>
        <v>381.4</v>
      </c>
      <c r="O92" s="99">
        <f t="shared" si="68"/>
        <v>410.1</v>
      </c>
      <c r="P92" s="99">
        <f t="shared" si="68"/>
        <v>572.20000000000005</v>
      </c>
      <c r="Q92" s="35">
        <f t="shared" si="56"/>
        <v>187.4</v>
      </c>
      <c r="R92" s="103">
        <f>RCF!C$7</f>
        <v>14.42</v>
      </c>
      <c r="S92" s="99">
        <f t="shared" si="70"/>
        <v>243.6</v>
      </c>
      <c r="T92" s="99">
        <f t="shared" si="70"/>
        <v>281.10000000000002</v>
      </c>
      <c r="U92" s="35">
        <f t="shared" si="57"/>
        <v>184.8</v>
      </c>
      <c r="V92" s="103">
        <f>RCF!C$9</f>
        <v>14.218</v>
      </c>
      <c r="W92" s="35">
        <f t="shared" si="58"/>
        <v>184.8</v>
      </c>
      <c r="X92" s="104">
        <f t="shared" si="59"/>
        <v>14.218</v>
      </c>
      <c r="Y92" s="99">
        <f t="shared" si="71"/>
        <v>203.2</v>
      </c>
      <c r="Z92" s="99">
        <f t="shared" si="71"/>
        <v>253.1</v>
      </c>
      <c r="AA92" s="99">
        <f t="shared" si="71"/>
        <v>299.3</v>
      </c>
      <c r="AB92" s="99">
        <f t="shared" si="71"/>
        <v>271.60000000000002</v>
      </c>
      <c r="AC92" s="99">
        <f t="shared" si="71"/>
        <v>401</v>
      </c>
      <c r="AD92" s="99">
        <f t="shared" si="71"/>
        <v>554.4</v>
      </c>
      <c r="AE92" s="35">
        <f t="shared" si="60"/>
        <v>187.8</v>
      </c>
      <c r="AF92" s="104">
        <f>RCF!C$13</f>
        <v>14.45</v>
      </c>
      <c r="AG92" s="99">
        <f t="shared" si="72"/>
        <v>309.89999999999998</v>
      </c>
      <c r="AH92" s="99">
        <f t="shared" si="72"/>
        <v>394.4</v>
      </c>
      <c r="AI92" s="99">
        <f t="shared" si="72"/>
        <v>563.4</v>
      </c>
      <c r="AJ92" s="35">
        <f t="shared" si="61"/>
        <v>191.1</v>
      </c>
      <c r="AK92" s="104">
        <f>RCF!C$25</f>
        <v>14.700000000000001</v>
      </c>
      <c r="AL92" s="35">
        <f t="shared" si="62"/>
        <v>191.1</v>
      </c>
      <c r="AM92" s="104">
        <f>RCF!C$59</f>
        <v>14.7</v>
      </c>
      <c r="AN92" s="35">
        <f t="shared" si="63"/>
        <v>197.8</v>
      </c>
      <c r="AO92" s="104">
        <f>RCF!C$33</f>
        <v>15.22</v>
      </c>
      <c r="AP92" s="99">
        <f t="shared" si="51"/>
        <v>296.7</v>
      </c>
      <c r="AQ92" s="35">
        <f t="shared" si="64"/>
        <v>198.1</v>
      </c>
      <c r="AR92" s="104">
        <f>RCF!C$35</f>
        <v>15.24</v>
      </c>
      <c r="AS92" s="99">
        <f t="shared" si="73"/>
        <v>257.5</v>
      </c>
      <c r="AT92" s="99">
        <f t="shared" si="73"/>
        <v>287.2</v>
      </c>
      <c r="AU92" s="35">
        <f t="shared" si="65"/>
        <v>194.1</v>
      </c>
      <c r="AV92" s="104">
        <f>RCF!C$37</f>
        <v>14.936</v>
      </c>
      <c r="AW92" s="35">
        <f t="shared" si="66"/>
        <v>198.6</v>
      </c>
      <c r="AX92" s="104">
        <f>RCF!C$39</f>
        <v>15.278571428571428</v>
      </c>
      <c r="AY92" s="35">
        <f t="shared" si="67"/>
        <v>191.4</v>
      </c>
      <c r="AZ92" s="104">
        <f>RCF!C$41</f>
        <v>14.73</v>
      </c>
    </row>
    <row r="93" spans="1:52" s="53" customFormat="1" x14ac:dyDescent="0.2">
      <c r="A93" s="38" t="s">
        <v>96</v>
      </c>
      <c r="B93" s="39" t="s">
        <v>171</v>
      </c>
      <c r="C93" s="40">
        <v>99.5</v>
      </c>
      <c r="D93" s="35">
        <f t="shared" si="74"/>
        <v>5305.7</v>
      </c>
      <c r="E93" s="34">
        <f>RCF!C$43</f>
        <v>53.323999999999998</v>
      </c>
      <c r="F93" s="35">
        <f t="shared" si="53"/>
        <v>1459.7</v>
      </c>
      <c r="G93" s="103">
        <f>RCF!C$5</f>
        <v>14.670999999999999</v>
      </c>
      <c r="H93" s="35">
        <f t="shared" si="54"/>
        <v>1459.8</v>
      </c>
      <c r="I93" s="103">
        <f t="shared" si="55"/>
        <v>14.670999999999999</v>
      </c>
      <c r="J93" s="99">
        <f t="shared" si="68"/>
        <v>1605.7</v>
      </c>
      <c r="K93" s="99">
        <f t="shared" si="76"/>
        <v>1999.9</v>
      </c>
      <c r="L93" s="99">
        <f t="shared" si="76"/>
        <v>2145.9</v>
      </c>
      <c r="M93" s="99">
        <f t="shared" si="68"/>
        <v>2364.8000000000002</v>
      </c>
      <c r="N93" s="99">
        <f t="shared" si="68"/>
        <v>2919.5</v>
      </c>
      <c r="O93" s="99">
        <f t="shared" si="68"/>
        <v>3138.5</v>
      </c>
      <c r="P93" s="99">
        <f t="shared" si="68"/>
        <v>4379.3</v>
      </c>
      <c r="Q93" s="35">
        <f t="shared" si="56"/>
        <v>1434.7</v>
      </c>
      <c r="R93" s="103">
        <f>RCF!C$7</f>
        <v>14.42</v>
      </c>
      <c r="S93" s="99">
        <f t="shared" si="70"/>
        <v>1865.1</v>
      </c>
      <c r="T93" s="99">
        <f t="shared" si="70"/>
        <v>2152</v>
      </c>
      <c r="U93" s="35">
        <f t="shared" si="57"/>
        <v>1414.6</v>
      </c>
      <c r="V93" s="103">
        <f>RCF!C$9</f>
        <v>14.218</v>
      </c>
      <c r="W93" s="35">
        <f t="shared" si="58"/>
        <v>1414.6</v>
      </c>
      <c r="X93" s="104">
        <f t="shared" si="59"/>
        <v>14.218</v>
      </c>
      <c r="Y93" s="99">
        <f t="shared" si="71"/>
        <v>1556</v>
      </c>
      <c r="Z93" s="99">
        <f t="shared" si="71"/>
        <v>1938</v>
      </c>
      <c r="AA93" s="99">
        <f t="shared" si="71"/>
        <v>2291.6</v>
      </c>
      <c r="AB93" s="99">
        <f t="shared" ref="Y93:AD111" si="77">ROUNDDOWN($W93*AB$6,1)</f>
        <v>2079.4</v>
      </c>
      <c r="AC93" s="99">
        <f t="shared" si="77"/>
        <v>3069.6</v>
      </c>
      <c r="AD93" s="99">
        <f t="shared" si="77"/>
        <v>4243.8</v>
      </c>
      <c r="AE93" s="35">
        <f t="shared" si="60"/>
        <v>1437.7</v>
      </c>
      <c r="AF93" s="104">
        <f>RCF!C$13</f>
        <v>14.45</v>
      </c>
      <c r="AG93" s="99">
        <f t="shared" si="72"/>
        <v>2372.1999999999998</v>
      </c>
      <c r="AH93" s="99">
        <f t="shared" si="72"/>
        <v>3019.2</v>
      </c>
      <c r="AI93" s="99">
        <f t="shared" si="72"/>
        <v>4313.1000000000004</v>
      </c>
      <c r="AJ93" s="35">
        <f t="shared" si="61"/>
        <v>1462.6</v>
      </c>
      <c r="AK93" s="104">
        <f>RCF!C$25</f>
        <v>14.700000000000001</v>
      </c>
      <c r="AL93" s="35">
        <f t="shared" si="62"/>
        <v>1462.6</v>
      </c>
      <c r="AM93" s="104">
        <f>RCF!C$59</f>
        <v>14.7</v>
      </c>
      <c r="AN93" s="35">
        <f t="shared" si="63"/>
        <v>1514.3</v>
      </c>
      <c r="AO93" s="104">
        <f>RCF!C$33</f>
        <v>15.22</v>
      </c>
      <c r="AP93" s="99">
        <f t="shared" si="51"/>
        <v>2271.4</v>
      </c>
      <c r="AQ93" s="35">
        <f t="shared" si="64"/>
        <v>1516.3</v>
      </c>
      <c r="AR93" s="104">
        <f>RCF!C$35</f>
        <v>15.24</v>
      </c>
      <c r="AS93" s="99">
        <f t="shared" si="73"/>
        <v>1971.1</v>
      </c>
      <c r="AT93" s="99">
        <f t="shared" si="73"/>
        <v>2198.6</v>
      </c>
      <c r="AU93" s="35">
        <f t="shared" si="65"/>
        <v>1486.1</v>
      </c>
      <c r="AV93" s="104">
        <f>RCF!C$37</f>
        <v>14.936</v>
      </c>
      <c r="AW93" s="35">
        <f t="shared" si="66"/>
        <v>1520.2</v>
      </c>
      <c r="AX93" s="104">
        <f>RCF!C$39</f>
        <v>15.278571428571428</v>
      </c>
      <c r="AY93" s="35">
        <f t="shared" si="67"/>
        <v>1465.6</v>
      </c>
      <c r="AZ93" s="104">
        <f>RCF!C$41</f>
        <v>14.73</v>
      </c>
    </row>
    <row r="94" spans="1:52" s="53" customFormat="1" x14ac:dyDescent="0.2">
      <c r="A94" s="38" t="s">
        <v>63</v>
      </c>
      <c r="B94" s="39" t="s">
        <v>172</v>
      </c>
      <c r="C94" s="40">
        <v>189.2</v>
      </c>
      <c r="D94" s="35">
        <f t="shared" si="74"/>
        <v>10088.9</v>
      </c>
      <c r="E94" s="34">
        <f>RCF!C$43</f>
        <v>53.323999999999998</v>
      </c>
      <c r="F94" s="35">
        <f t="shared" si="53"/>
        <v>2775.7</v>
      </c>
      <c r="G94" s="103">
        <f>RCF!C$5</f>
        <v>14.670999999999999</v>
      </c>
      <c r="H94" s="35">
        <f t="shared" si="54"/>
        <v>2775.8</v>
      </c>
      <c r="I94" s="103">
        <f t="shared" si="55"/>
        <v>14.670999999999999</v>
      </c>
      <c r="J94" s="99">
        <f t="shared" si="68"/>
        <v>3053.3</v>
      </c>
      <c r="K94" s="99">
        <f t="shared" si="76"/>
        <v>3802.8</v>
      </c>
      <c r="L94" s="99">
        <f t="shared" si="76"/>
        <v>4080.4</v>
      </c>
      <c r="M94" s="99">
        <f t="shared" si="68"/>
        <v>4496.7</v>
      </c>
      <c r="N94" s="99">
        <f t="shared" si="68"/>
        <v>5551.5</v>
      </c>
      <c r="O94" s="99">
        <f t="shared" si="68"/>
        <v>5967.9</v>
      </c>
      <c r="P94" s="99">
        <f t="shared" si="68"/>
        <v>8327.2999999999993</v>
      </c>
      <c r="Q94" s="35">
        <f t="shared" si="56"/>
        <v>2728.2</v>
      </c>
      <c r="R94" s="103">
        <f>RCF!C$7</f>
        <v>14.42</v>
      </c>
      <c r="S94" s="99">
        <f t="shared" si="70"/>
        <v>3546.6</v>
      </c>
      <c r="T94" s="99">
        <f t="shared" si="70"/>
        <v>4092.3</v>
      </c>
      <c r="U94" s="35">
        <f t="shared" si="57"/>
        <v>2690</v>
      </c>
      <c r="V94" s="103">
        <f>RCF!C$9</f>
        <v>14.218</v>
      </c>
      <c r="W94" s="35">
        <f t="shared" si="58"/>
        <v>2690</v>
      </c>
      <c r="X94" s="104">
        <f t="shared" si="59"/>
        <v>14.218</v>
      </c>
      <c r="Y94" s="99">
        <f t="shared" si="77"/>
        <v>2959</v>
      </c>
      <c r="Z94" s="99">
        <f t="shared" si="77"/>
        <v>3685.3</v>
      </c>
      <c r="AA94" s="99">
        <f t="shared" si="77"/>
        <v>4357.8</v>
      </c>
      <c r="AB94" s="99">
        <f t="shared" si="77"/>
        <v>3954.3</v>
      </c>
      <c r="AC94" s="99">
        <f t="shared" si="77"/>
        <v>5837.3</v>
      </c>
      <c r="AD94" s="99">
        <f t="shared" si="77"/>
        <v>8070</v>
      </c>
      <c r="AE94" s="35">
        <f t="shared" si="60"/>
        <v>2733.9</v>
      </c>
      <c r="AF94" s="104">
        <f>RCF!C$13</f>
        <v>14.45</v>
      </c>
      <c r="AG94" s="99">
        <f t="shared" si="72"/>
        <v>4510.8999999999996</v>
      </c>
      <c r="AH94" s="99">
        <f t="shared" si="72"/>
        <v>5741.2</v>
      </c>
      <c r="AI94" s="99">
        <f t="shared" si="72"/>
        <v>8201.7000000000007</v>
      </c>
      <c r="AJ94" s="35">
        <f t="shared" si="61"/>
        <v>2781.2</v>
      </c>
      <c r="AK94" s="104">
        <f>RCF!C$25</f>
        <v>14.700000000000001</v>
      </c>
      <c r="AL94" s="35">
        <f t="shared" si="62"/>
        <v>2781.2</v>
      </c>
      <c r="AM94" s="104">
        <f>RCF!C$59</f>
        <v>14.7</v>
      </c>
      <c r="AN94" s="35">
        <f t="shared" si="63"/>
        <v>2879.6</v>
      </c>
      <c r="AO94" s="104">
        <f>RCF!C$33</f>
        <v>15.22</v>
      </c>
      <c r="AP94" s="99">
        <f t="shared" si="51"/>
        <v>4319.3999999999996</v>
      </c>
      <c r="AQ94" s="35">
        <f t="shared" si="64"/>
        <v>2883.4</v>
      </c>
      <c r="AR94" s="104">
        <f>RCF!C$35</f>
        <v>15.24</v>
      </c>
      <c r="AS94" s="99">
        <f t="shared" si="73"/>
        <v>3748.4</v>
      </c>
      <c r="AT94" s="99">
        <f t="shared" si="73"/>
        <v>4180.8999999999996</v>
      </c>
      <c r="AU94" s="35">
        <f t="shared" si="65"/>
        <v>2825.8</v>
      </c>
      <c r="AV94" s="104">
        <f>RCF!C$37</f>
        <v>14.936</v>
      </c>
      <c r="AW94" s="35">
        <f t="shared" si="66"/>
        <v>2890.7</v>
      </c>
      <c r="AX94" s="104">
        <f>RCF!C$39</f>
        <v>15.278571428571428</v>
      </c>
      <c r="AY94" s="35">
        <f t="shared" si="67"/>
        <v>2786.9</v>
      </c>
      <c r="AZ94" s="104">
        <f>RCF!C$41</f>
        <v>14.73</v>
      </c>
    </row>
    <row r="95" spans="1:52" s="53" customFormat="1" x14ac:dyDescent="0.2">
      <c r="A95" s="38" t="s">
        <v>45</v>
      </c>
      <c r="B95" s="39" t="s">
        <v>174</v>
      </c>
      <c r="C95" s="40">
        <v>339</v>
      </c>
      <c r="D95" s="35">
        <f t="shared" ref="D95:D111" si="78">ROUND(E95*C95,1)</f>
        <v>18076.8</v>
      </c>
      <c r="E95" s="34">
        <f>RCF!C$43</f>
        <v>53.323999999999998</v>
      </c>
      <c r="F95" s="35">
        <f t="shared" si="53"/>
        <v>4973.3999999999996</v>
      </c>
      <c r="G95" s="103">
        <f>RCF!C$5</f>
        <v>14.670999999999999</v>
      </c>
      <c r="H95" s="35">
        <f t="shared" si="54"/>
        <v>4973.5</v>
      </c>
      <c r="I95" s="103">
        <f t="shared" si="55"/>
        <v>14.670999999999999</v>
      </c>
      <c r="J95" s="99">
        <f t="shared" si="68"/>
        <v>5470.8</v>
      </c>
      <c r="K95" s="99">
        <f t="shared" si="76"/>
        <v>6813.7</v>
      </c>
      <c r="L95" s="99">
        <f t="shared" si="76"/>
        <v>7311</v>
      </c>
      <c r="M95" s="99">
        <f t="shared" si="68"/>
        <v>8057</v>
      </c>
      <c r="N95" s="99">
        <f t="shared" si="68"/>
        <v>9946.9</v>
      </c>
      <c r="O95" s="99">
        <f t="shared" si="68"/>
        <v>10693</v>
      </c>
      <c r="P95" s="99">
        <f t="shared" si="68"/>
        <v>14920.4</v>
      </c>
      <c r="Q95" s="35">
        <f t="shared" si="56"/>
        <v>4888.3</v>
      </c>
      <c r="R95" s="103">
        <f>RCF!C$7</f>
        <v>14.42</v>
      </c>
      <c r="S95" s="99">
        <f t="shared" si="70"/>
        <v>6354.7</v>
      </c>
      <c r="T95" s="99">
        <f t="shared" si="70"/>
        <v>7332.4</v>
      </c>
      <c r="U95" s="35">
        <f t="shared" si="57"/>
        <v>4819.8999999999996</v>
      </c>
      <c r="V95" s="103">
        <f>RCF!C$9</f>
        <v>14.218</v>
      </c>
      <c r="W95" s="35">
        <f t="shared" si="58"/>
        <v>4819.8999999999996</v>
      </c>
      <c r="X95" s="104">
        <f t="shared" si="59"/>
        <v>14.218</v>
      </c>
      <c r="Y95" s="99">
        <f t="shared" si="77"/>
        <v>5301.8</v>
      </c>
      <c r="Z95" s="99">
        <f t="shared" si="77"/>
        <v>6603.2</v>
      </c>
      <c r="AA95" s="99">
        <f t="shared" si="77"/>
        <v>7808.2</v>
      </c>
      <c r="AB95" s="99">
        <f t="shared" si="77"/>
        <v>7085.2</v>
      </c>
      <c r="AC95" s="99">
        <f t="shared" si="77"/>
        <v>10459.1</v>
      </c>
      <c r="AD95" s="99">
        <f t="shared" si="77"/>
        <v>14459.7</v>
      </c>
      <c r="AE95" s="35">
        <f t="shared" si="60"/>
        <v>4898.5</v>
      </c>
      <c r="AF95" s="104">
        <f>RCF!C$13</f>
        <v>14.45</v>
      </c>
      <c r="AG95" s="99">
        <f t="shared" si="72"/>
        <v>8082.5</v>
      </c>
      <c r="AH95" s="99">
        <f t="shared" si="72"/>
        <v>10286.9</v>
      </c>
      <c r="AI95" s="99">
        <f t="shared" si="72"/>
        <v>14695.5</v>
      </c>
      <c r="AJ95" s="35">
        <f t="shared" si="61"/>
        <v>4983.3</v>
      </c>
      <c r="AK95" s="104">
        <f>RCF!C$25</f>
        <v>14.700000000000001</v>
      </c>
      <c r="AL95" s="35">
        <f t="shared" si="62"/>
        <v>4983.3</v>
      </c>
      <c r="AM95" s="104">
        <f>RCF!C$59</f>
        <v>14.7</v>
      </c>
      <c r="AN95" s="35">
        <f t="shared" si="63"/>
        <v>5159.5</v>
      </c>
      <c r="AO95" s="104">
        <f>RCF!C$33</f>
        <v>15.22</v>
      </c>
      <c r="AP95" s="99">
        <f t="shared" si="51"/>
        <v>7739.2</v>
      </c>
      <c r="AQ95" s="35">
        <f t="shared" si="64"/>
        <v>5166.3</v>
      </c>
      <c r="AR95" s="104">
        <f>RCF!C$35</f>
        <v>15.24</v>
      </c>
      <c r="AS95" s="99">
        <f t="shared" si="73"/>
        <v>6716.1</v>
      </c>
      <c r="AT95" s="99">
        <f t="shared" si="73"/>
        <v>7491.1</v>
      </c>
      <c r="AU95" s="35">
        <f t="shared" si="65"/>
        <v>5063.3</v>
      </c>
      <c r="AV95" s="104">
        <f>RCF!C$37</f>
        <v>14.936</v>
      </c>
      <c r="AW95" s="35">
        <f t="shared" si="66"/>
        <v>5179.3999999999996</v>
      </c>
      <c r="AX95" s="104">
        <f>RCF!C$39</f>
        <v>15.278571428571428</v>
      </c>
      <c r="AY95" s="35">
        <f t="shared" si="67"/>
        <v>4993.3999999999996</v>
      </c>
      <c r="AZ95" s="104">
        <f>RCF!C$41</f>
        <v>14.73</v>
      </c>
    </row>
    <row r="96" spans="1:52" s="53" customFormat="1" x14ac:dyDescent="0.2">
      <c r="A96" s="38" t="s">
        <v>46</v>
      </c>
      <c r="B96" s="39" t="s">
        <v>173</v>
      </c>
      <c r="C96" s="40">
        <v>315</v>
      </c>
      <c r="D96" s="35">
        <f t="shared" si="78"/>
        <v>16797.099999999999</v>
      </c>
      <c r="E96" s="34">
        <f>RCF!C$43</f>
        <v>53.323999999999998</v>
      </c>
      <c r="F96" s="35">
        <f t="shared" si="53"/>
        <v>4621.3</v>
      </c>
      <c r="G96" s="103">
        <f>RCF!C$5</f>
        <v>14.670999999999999</v>
      </c>
      <c r="H96" s="35">
        <f t="shared" si="54"/>
        <v>4621.3999999999996</v>
      </c>
      <c r="I96" s="103">
        <f t="shared" si="55"/>
        <v>14.670999999999999</v>
      </c>
      <c r="J96" s="99">
        <f t="shared" si="68"/>
        <v>5083.5</v>
      </c>
      <c r="K96" s="99">
        <f t="shared" si="76"/>
        <v>6331.3</v>
      </c>
      <c r="L96" s="99">
        <f t="shared" si="76"/>
        <v>6793.4</v>
      </c>
      <c r="M96" s="99">
        <f t="shared" si="68"/>
        <v>7486.6</v>
      </c>
      <c r="N96" s="99">
        <f t="shared" si="68"/>
        <v>9242.7000000000007</v>
      </c>
      <c r="O96" s="99">
        <f t="shared" si="68"/>
        <v>9935.9</v>
      </c>
      <c r="P96" s="99">
        <f t="shared" si="68"/>
        <v>13864.1</v>
      </c>
      <c r="Q96" s="35">
        <f t="shared" si="56"/>
        <v>4542.3</v>
      </c>
      <c r="R96" s="103">
        <f>RCF!C$7</f>
        <v>14.42</v>
      </c>
      <c r="S96" s="99">
        <f t="shared" si="70"/>
        <v>5904.9</v>
      </c>
      <c r="T96" s="99">
        <f t="shared" si="70"/>
        <v>6813.4</v>
      </c>
      <c r="U96" s="35">
        <f t="shared" si="57"/>
        <v>4478.6000000000004</v>
      </c>
      <c r="V96" s="103">
        <f>RCF!C$9</f>
        <v>14.218</v>
      </c>
      <c r="W96" s="35">
        <f t="shared" si="58"/>
        <v>4478.6000000000004</v>
      </c>
      <c r="X96" s="104">
        <f t="shared" si="59"/>
        <v>14.218</v>
      </c>
      <c r="Y96" s="99">
        <f t="shared" si="77"/>
        <v>4926.3999999999996</v>
      </c>
      <c r="Z96" s="99">
        <f t="shared" si="77"/>
        <v>6135.6</v>
      </c>
      <c r="AA96" s="99">
        <f t="shared" si="77"/>
        <v>7255.3</v>
      </c>
      <c r="AB96" s="99">
        <f t="shared" si="77"/>
        <v>6583.5</v>
      </c>
      <c r="AC96" s="99">
        <f t="shared" si="77"/>
        <v>9718.5</v>
      </c>
      <c r="AD96" s="99">
        <f t="shared" si="77"/>
        <v>13435.8</v>
      </c>
      <c r="AE96" s="35">
        <f t="shared" si="60"/>
        <v>4551.7</v>
      </c>
      <c r="AF96" s="104">
        <f>RCF!C$13</f>
        <v>14.45</v>
      </c>
      <c r="AG96" s="99">
        <f t="shared" si="72"/>
        <v>7510.3</v>
      </c>
      <c r="AH96" s="99">
        <f t="shared" si="72"/>
        <v>9558.6</v>
      </c>
      <c r="AI96" s="99">
        <f t="shared" si="72"/>
        <v>13655.1</v>
      </c>
      <c r="AJ96" s="35">
        <f t="shared" si="61"/>
        <v>4630.5</v>
      </c>
      <c r="AK96" s="104">
        <f>RCF!C$25</f>
        <v>14.700000000000001</v>
      </c>
      <c r="AL96" s="35">
        <f t="shared" si="62"/>
        <v>4630.5</v>
      </c>
      <c r="AM96" s="104">
        <f>RCF!C$59</f>
        <v>14.7</v>
      </c>
      <c r="AN96" s="35">
        <f t="shared" si="63"/>
        <v>4794.3</v>
      </c>
      <c r="AO96" s="104">
        <f>RCF!C$33</f>
        <v>15.22</v>
      </c>
      <c r="AP96" s="99">
        <f t="shared" si="51"/>
        <v>7191.4</v>
      </c>
      <c r="AQ96" s="35">
        <f t="shared" si="64"/>
        <v>4800.6000000000004</v>
      </c>
      <c r="AR96" s="104">
        <f>RCF!C$35</f>
        <v>15.24</v>
      </c>
      <c r="AS96" s="99">
        <f t="shared" si="73"/>
        <v>6240.7</v>
      </c>
      <c r="AT96" s="99">
        <f t="shared" si="73"/>
        <v>6960.8</v>
      </c>
      <c r="AU96" s="35">
        <f t="shared" si="65"/>
        <v>4704.8</v>
      </c>
      <c r="AV96" s="104">
        <f>RCF!C$37</f>
        <v>14.936</v>
      </c>
      <c r="AW96" s="35">
        <f t="shared" si="66"/>
        <v>4812.7</v>
      </c>
      <c r="AX96" s="104">
        <f>RCF!C$39</f>
        <v>15.278571428571428</v>
      </c>
      <c r="AY96" s="35">
        <f t="shared" si="67"/>
        <v>4639.8999999999996</v>
      </c>
      <c r="AZ96" s="104">
        <f>RCF!C$41</f>
        <v>14.73</v>
      </c>
    </row>
    <row r="97" spans="1:52" s="53" customFormat="1" x14ac:dyDescent="0.2">
      <c r="A97" s="38" t="s">
        <v>39</v>
      </c>
      <c r="B97" s="54" t="s">
        <v>188</v>
      </c>
      <c r="C97" s="40">
        <v>360</v>
      </c>
      <c r="D97" s="35">
        <f t="shared" si="78"/>
        <v>19196.599999999999</v>
      </c>
      <c r="E97" s="34">
        <f>RCF!C$43</f>
        <v>53.323999999999998</v>
      </c>
      <c r="F97" s="35">
        <f t="shared" si="53"/>
        <v>5281.5</v>
      </c>
      <c r="G97" s="103">
        <f>RCF!C$5</f>
        <v>14.670999999999999</v>
      </c>
      <c r="H97" s="35">
        <f t="shared" si="54"/>
        <v>5281.6</v>
      </c>
      <c r="I97" s="103">
        <f t="shared" si="55"/>
        <v>14.670999999999999</v>
      </c>
      <c r="J97" s="99">
        <f t="shared" si="68"/>
        <v>5809.7</v>
      </c>
      <c r="K97" s="99">
        <f t="shared" si="76"/>
        <v>7235.7</v>
      </c>
      <c r="L97" s="99">
        <f t="shared" si="76"/>
        <v>7763.9</v>
      </c>
      <c r="M97" s="99">
        <f t="shared" si="68"/>
        <v>8556.1</v>
      </c>
      <c r="N97" s="99">
        <f t="shared" si="68"/>
        <v>10563.1</v>
      </c>
      <c r="O97" s="99">
        <f t="shared" si="68"/>
        <v>11355.4</v>
      </c>
      <c r="P97" s="99">
        <f t="shared" si="68"/>
        <v>15844.7</v>
      </c>
      <c r="Q97" s="35">
        <f t="shared" si="56"/>
        <v>5191.2</v>
      </c>
      <c r="R97" s="103">
        <f>RCF!C$7</f>
        <v>14.42</v>
      </c>
      <c r="S97" s="99">
        <f t="shared" si="70"/>
        <v>6748.5</v>
      </c>
      <c r="T97" s="99">
        <f t="shared" si="70"/>
        <v>7786.8</v>
      </c>
      <c r="U97" s="35">
        <f t="shared" si="57"/>
        <v>5118.3999999999996</v>
      </c>
      <c r="V97" s="103">
        <f>RCF!C$9</f>
        <v>14.218</v>
      </c>
      <c r="W97" s="35">
        <f t="shared" si="58"/>
        <v>5118.3999999999996</v>
      </c>
      <c r="X97" s="104">
        <f t="shared" si="59"/>
        <v>14.218</v>
      </c>
      <c r="Y97" s="99">
        <f t="shared" si="77"/>
        <v>5630.2</v>
      </c>
      <c r="Z97" s="99">
        <f t="shared" si="77"/>
        <v>7012.2</v>
      </c>
      <c r="AA97" s="99">
        <f t="shared" si="77"/>
        <v>8291.7999999999993</v>
      </c>
      <c r="AB97" s="99">
        <f t="shared" si="77"/>
        <v>7524</v>
      </c>
      <c r="AC97" s="99">
        <f t="shared" si="77"/>
        <v>11106.9</v>
      </c>
      <c r="AD97" s="99">
        <f t="shared" si="77"/>
        <v>15355.2</v>
      </c>
      <c r="AE97" s="35">
        <f t="shared" si="60"/>
        <v>5202</v>
      </c>
      <c r="AF97" s="104">
        <f>RCF!C$13</f>
        <v>14.45</v>
      </c>
      <c r="AG97" s="99">
        <f t="shared" si="72"/>
        <v>8583.2999999999993</v>
      </c>
      <c r="AH97" s="99">
        <f t="shared" si="72"/>
        <v>10924.2</v>
      </c>
      <c r="AI97" s="99">
        <f t="shared" si="72"/>
        <v>15606</v>
      </c>
      <c r="AJ97" s="35">
        <f t="shared" si="61"/>
        <v>5292</v>
      </c>
      <c r="AK97" s="104">
        <f>RCF!C$25</f>
        <v>14.700000000000001</v>
      </c>
      <c r="AL97" s="35">
        <f t="shared" si="62"/>
        <v>5292</v>
      </c>
      <c r="AM97" s="104">
        <f>RCF!C$59</f>
        <v>14.7</v>
      </c>
      <c r="AN97" s="35">
        <f t="shared" si="63"/>
        <v>5479.2</v>
      </c>
      <c r="AO97" s="104">
        <f>RCF!C$33</f>
        <v>15.22</v>
      </c>
      <c r="AP97" s="99">
        <f t="shared" si="51"/>
        <v>8218.7999999999993</v>
      </c>
      <c r="AQ97" s="35">
        <f t="shared" si="64"/>
        <v>5486.4</v>
      </c>
      <c r="AR97" s="104">
        <f>RCF!C$35</f>
        <v>15.24</v>
      </c>
      <c r="AS97" s="99">
        <f t="shared" si="73"/>
        <v>7132.3</v>
      </c>
      <c r="AT97" s="99">
        <f t="shared" si="73"/>
        <v>7955.2</v>
      </c>
      <c r="AU97" s="35">
        <f t="shared" si="65"/>
        <v>5376.9</v>
      </c>
      <c r="AV97" s="104">
        <f>RCF!C$37</f>
        <v>14.936</v>
      </c>
      <c r="AW97" s="35">
        <f t="shared" si="66"/>
        <v>5500.2</v>
      </c>
      <c r="AX97" s="104">
        <f>RCF!C$39</f>
        <v>15.278571428571428</v>
      </c>
      <c r="AY97" s="35">
        <f t="shared" si="67"/>
        <v>5302.8</v>
      </c>
      <c r="AZ97" s="104">
        <f>RCF!C$41</f>
        <v>14.73</v>
      </c>
    </row>
    <row r="98" spans="1:52" s="53" customFormat="1" ht="32.450000000000003" customHeight="1" x14ac:dyDescent="0.2">
      <c r="A98" s="38" t="s">
        <v>41</v>
      </c>
      <c r="B98" s="54" t="s">
        <v>189</v>
      </c>
      <c r="C98" s="40">
        <v>240</v>
      </c>
      <c r="D98" s="35">
        <f t="shared" si="78"/>
        <v>12797.8</v>
      </c>
      <c r="E98" s="34">
        <f>RCF!C$43</f>
        <v>53.323999999999998</v>
      </c>
      <c r="F98" s="35">
        <f t="shared" si="53"/>
        <v>3521</v>
      </c>
      <c r="G98" s="103">
        <f>RCF!C$5</f>
        <v>14.670999999999999</v>
      </c>
      <c r="H98" s="35">
        <f t="shared" si="54"/>
        <v>3521</v>
      </c>
      <c r="I98" s="103">
        <f t="shared" si="55"/>
        <v>14.670999999999999</v>
      </c>
      <c r="J98" s="99">
        <f t="shared" ref="J98:P111" si="79">ROUND($C98*$I98*J$6,1)</f>
        <v>3873.1</v>
      </c>
      <c r="K98" s="99">
        <f t="shared" si="79"/>
        <v>4823.8</v>
      </c>
      <c r="L98" s="99">
        <f t="shared" si="79"/>
        <v>5175.8999999999996</v>
      </c>
      <c r="M98" s="99">
        <f t="shared" si="79"/>
        <v>5704.1</v>
      </c>
      <c r="N98" s="99">
        <f t="shared" si="79"/>
        <v>7042.1</v>
      </c>
      <c r="O98" s="99">
        <f t="shared" si="79"/>
        <v>7570.2</v>
      </c>
      <c r="P98" s="99">
        <f t="shared" si="79"/>
        <v>10563.1</v>
      </c>
      <c r="Q98" s="35">
        <f t="shared" si="56"/>
        <v>3460.8</v>
      </c>
      <c r="R98" s="103">
        <f>RCF!C$7</f>
        <v>14.42</v>
      </c>
      <c r="S98" s="99">
        <f t="shared" si="70"/>
        <v>4499</v>
      </c>
      <c r="T98" s="99">
        <f t="shared" si="70"/>
        <v>5191.2</v>
      </c>
      <c r="U98" s="35">
        <f t="shared" si="57"/>
        <v>3412.3</v>
      </c>
      <c r="V98" s="103">
        <f>RCF!C$9</f>
        <v>14.218</v>
      </c>
      <c r="W98" s="35">
        <f t="shared" si="58"/>
        <v>3412.3</v>
      </c>
      <c r="X98" s="104">
        <f t="shared" si="59"/>
        <v>14.218</v>
      </c>
      <c r="Y98" s="99">
        <f t="shared" si="77"/>
        <v>3753.5</v>
      </c>
      <c r="Z98" s="99">
        <f t="shared" si="77"/>
        <v>4674.8</v>
      </c>
      <c r="AA98" s="99">
        <f t="shared" si="77"/>
        <v>5527.9</v>
      </c>
      <c r="AB98" s="99">
        <f t="shared" si="77"/>
        <v>5016</v>
      </c>
      <c r="AC98" s="99">
        <f t="shared" si="77"/>
        <v>7404.6</v>
      </c>
      <c r="AD98" s="99">
        <f t="shared" si="77"/>
        <v>10236.9</v>
      </c>
      <c r="AE98" s="35">
        <f t="shared" si="60"/>
        <v>3468</v>
      </c>
      <c r="AF98" s="104">
        <f>RCF!C$13</f>
        <v>14.45</v>
      </c>
      <c r="AG98" s="99">
        <f t="shared" si="72"/>
        <v>5722.2</v>
      </c>
      <c r="AH98" s="99">
        <f t="shared" si="72"/>
        <v>7282.8</v>
      </c>
      <c r="AI98" s="99">
        <f t="shared" si="72"/>
        <v>10404</v>
      </c>
      <c r="AJ98" s="35">
        <f t="shared" si="61"/>
        <v>3528</v>
      </c>
      <c r="AK98" s="104">
        <f>RCF!C$25</f>
        <v>14.700000000000001</v>
      </c>
      <c r="AL98" s="35">
        <f t="shared" si="62"/>
        <v>3528</v>
      </c>
      <c r="AM98" s="104">
        <f>RCF!C$59</f>
        <v>14.7</v>
      </c>
      <c r="AN98" s="35">
        <f t="shared" si="63"/>
        <v>3652.8</v>
      </c>
      <c r="AO98" s="104">
        <f>RCF!C$33</f>
        <v>15.22</v>
      </c>
      <c r="AP98" s="99">
        <f t="shared" si="51"/>
        <v>5479.2</v>
      </c>
      <c r="AQ98" s="35">
        <f t="shared" si="64"/>
        <v>3657.6</v>
      </c>
      <c r="AR98" s="104">
        <f>RCF!C$35</f>
        <v>15.24</v>
      </c>
      <c r="AS98" s="99">
        <f t="shared" si="73"/>
        <v>4754.8</v>
      </c>
      <c r="AT98" s="99">
        <f t="shared" si="73"/>
        <v>5303.5</v>
      </c>
      <c r="AU98" s="35">
        <f t="shared" si="65"/>
        <v>3584.6</v>
      </c>
      <c r="AV98" s="104">
        <f>RCF!C$37</f>
        <v>14.936</v>
      </c>
      <c r="AW98" s="35">
        <f t="shared" si="66"/>
        <v>3666.8</v>
      </c>
      <c r="AX98" s="104">
        <f>RCF!C$39</f>
        <v>15.278571428571428</v>
      </c>
      <c r="AY98" s="35">
        <f t="shared" si="67"/>
        <v>3535.2</v>
      </c>
      <c r="AZ98" s="104">
        <f>RCF!C$41</f>
        <v>14.73</v>
      </c>
    </row>
    <row r="99" spans="1:52" s="53" customFormat="1" x14ac:dyDescent="0.2">
      <c r="A99" s="38" t="s">
        <v>106</v>
      </c>
      <c r="B99" s="39" t="s">
        <v>175</v>
      </c>
      <c r="C99" s="40">
        <v>364</v>
      </c>
      <c r="D99" s="35">
        <f t="shared" si="78"/>
        <v>19409.900000000001</v>
      </c>
      <c r="E99" s="34">
        <f>RCF!C$43</f>
        <v>53.323999999999998</v>
      </c>
      <c r="F99" s="35">
        <f t="shared" si="53"/>
        <v>5340.2</v>
      </c>
      <c r="G99" s="103">
        <f>RCF!C$5</f>
        <v>14.670999999999999</v>
      </c>
      <c r="H99" s="35">
        <f t="shared" si="54"/>
        <v>5340.2</v>
      </c>
      <c r="I99" s="103">
        <f t="shared" si="55"/>
        <v>14.670999999999999</v>
      </c>
      <c r="J99" s="99">
        <f t="shared" si="79"/>
        <v>5874.3</v>
      </c>
      <c r="K99" s="99">
        <f t="shared" si="79"/>
        <v>7316.1</v>
      </c>
      <c r="L99" s="99">
        <f t="shared" si="79"/>
        <v>7850.2</v>
      </c>
      <c r="M99" s="99">
        <f t="shared" si="79"/>
        <v>8651.2000000000007</v>
      </c>
      <c r="N99" s="99">
        <f t="shared" si="79"/>
        <v>10680.5</v>
      </c>
      <c r="O99" s="99">
        <f t="shared" si="79"/>
        <v>11481.5</v>
      </c>
      <c r="P99" s="99">
        <f t="shared" si="79"/>
        <v>16020.7</v>
      </c>
      <c r="Q99" s="35">
        <f t="shared" si="56"/>
        <v>5248.8</v>
      </c>
      <c r="R99" s="103">
        <f>RCF!C$7</f>
        <v>14.42</v>
      </c>
      <c r="S99" s="99">
        <f t="shared" si="70"/>
        <v>6823.4</v>
      </c>
      <c r="T99" s="99">
        <f t="shared" si="70"/>
        <v>7873.2</v>
      </c>
      <c r="U99" s="35">
        <f t="shared" si="57"/>
        <v>5175.3</v>
      </c>
      <c r="V99" s="103">
        <f>RCF!C$9</f>
        <v>14.218</v>
      </c>
      <c r="W99" s="35">
        <f t="shared" si="58"/>
        <v>5175.3</v>
      </c>
      <c r="X99" s="104">
        <f t="shared" si="59"/>
        <v>14.218</v>
      </c>
      <c r="Y99" s="99">
        <f t="shared" si="77"/>
        <v>5692.8</v>
      </c>
      <c r="Z99" s="99">
        <f t="shared" si="77"/>
        <v>7090.1</v>
      </c>
      <c r="AA99" s="99">
        <f t="shared" si="77"/>
        <v>8383.9</v>
      </c>
      <c r="AB99" s="99">
        <f t="shared" si="77"/>
        <v>7607.6</v>
      </c>
      <c r="AC99" s="99">
        <f t="shared" si="77"/>
        <v>11230.4</v>
      </c>
      <c r="AD99" s="99">
        <f t="shared" si="77"/>
        <v>15525.9</v>
      </c>
      <c r="AE99" s="35">
        <f t="shared" si="60"/>
        <v>5259.8</v>
      </c>
      <c r="AF99" s="104">
        <f>RCF!C$13</f>
        <v>14.45</v>
      </c>
      <c r="AG99" s="99">
        <f t="shared" si="72"/>
        <v>8678.7000000000007</v>
      </c>
      <c r="AH99" s="99">
        <f t="shared" si="72"/>
        <v>11045.6</v>
      </c>
      <c r="AI99" s="99">
        <f t="shared" si="72"/>
        <v>15779.4</v>
      </c>
      <c r="AJ99" s="35">
        <f t="shared" si="61"/>
        <v>5350.8</v>
      </c>
      <c r="AK99" s="104">
        <f>RCF!C$25</f>
        <v>14.700000000000001</v>
      </c>
      <c r="AL99" s="35">
        <f t="shared" si="62"/>
        <v>5350.8</v>
      </c>
      <c r="AM99" s="104">
        <f>RCF!C$59</f>
        <v>14.7</v>
      </c>
      <c r="AN99" s="35">
        <f t="shared" si="63"/>
        <v>5540</v>
      </c>
      <c r="AO99" s="104">
        <f>RCF!C$33</f>
        <v>15.22</v>
      </c>
      <c r="AP99" s="99">
        <f t="shared" ref="AP99:AP111" si="80">ROUNDDOWN($AN99*AP$6,1)</f>
        <v>8310</v>
      </c>
      <c r="AQ99" s="35">
        <f t="shared" si="64"/>
        <v>5547.3</v>
      </c>
      <c r="AR99" s="104">
        <f>RCF!C$35</f>
        <v>15.24</v>
      </c>
      <c r="AS99" s="99">
        <f t="shared" si="73"/>
        <v>7211.4</v>
      </c>
      <c r="AT99" s="99">
        <f t="shared" si="73"/>
        <v>8043.5</v>
      </c>
      <c r="AU99" s="35">
        <f t="shared" si="65"/>
        <v>5436.7</v>
      </c>
      <c r="AV99" s="104">
        <f>RCF!C$37</f>
        <v>14.936</v>
      </c>
      <c r="AW99" s="35">
        <f t="shared" si="66"/>
        <v>5561.4</v>
      </c>
      <c r="AX99" s="104">
        <f>RCF!C$39</f>
        <v>15.278571428571428</v>
      </c>
      <c r="AY99" s="35">
        <f t="shared" si="67"/>
        <v>5361.7</v>
      </c>
      <c r="AZ99" s="104">
        <f>RCF!C$41</f>
        <v>14.73</v>
      </c>
    </row>
    <row r="100" spans="1:52" s="53" customFormat="1" x14ac:dyDescent="0.2">
      <c r="A100" s="38" t="s">
        <v>44</v>
      </c>
      <c r="B100" s="39" t="s">
        <v>176</v>
      </c>
      <c r="C100" s="40">
        <v>176</v>
      </c>
      <c r="D100" s="35">
        <f t="shared" si="78"/>
        <v>9385</v>
      </c>
      <c r="E100" s="34">
        <f>RCF!C$43</f>
        <v>53.323999999999998</v>
      </c>
      <c r="F100" s="35">
        <f t="shared" ref="F100:F111" si="81">ROUNDDOWN($C100*G100,1)</f>
        <v>2582</v>
      </c>
      <c r="G100" s="103">
        <f>RCF!C$5</f>
        <v>14.670999999999999</v>
      </c>
      <c r="H100" s="35">
        <f t="shared" ref="H100:H111" si="82">ROUND(I100*C100,1)</f>
        <v>2582.1</v>
      </c>
      <c r="I100" s="103">
        <f t="shared" ref="I100:I111" si="83">G100</f>
        <v>14.670999999999999</v>
      </c>
      <c r="J100" s="99">
        <f t="shared" si="79"/>
        <v>2840.3</v>
      </c>
      <c r="K100" s="99">
        <f t="shared" si="79"/>
        <v>3537.5</v>
      </c>
      <c r="L100" s="99">
        <f t="shared" si="79"/>
        <v>3795.7</v>
      </c>
      <c r="M100" s="99">
        <f t="shared" si="79"/>
        <v>4183</v>
      </c>
      <c r="N100" s="99">
        <f t="shared" si="79"/>
        <v>5164.2</v>
      </c>
      <c r="O100" s="99">
        <f t="shared" si="79"/>
        <v>5551.5</v>
      </c>
      <c r="P100" s="99">
        <f t="shared" si="79"/>
        <v>7746.3</v>
      </c>
      <c r="Q100" s="35">
        <f t="shared" ref="Q100:Q111" si="84">ROUNDDOWN($C100*R100,1)</f>
        <v>2537.9</v>
      </c>
      <c r="R100" s="103">
        <f>RCF!C$7</f>
        <v>14.42</v>
      </c>
      <c r="S100" s="99">
        <f t="shared" si="70"/>
        <v>3299.2</v>
      </c>
      <c r="T100" s="99">
        <f t="shared" si="70"/>
        <v>3806.8</v>
      </c>
      <c r="U100" s="35">
        <f t="shared" ref="U100:U111" si="85">ROUNDDOWN($C100*V100,1)</f>
        <v>2502.3000000000002</v>
      </c>
      <c r="V100" s="103">
        <f>RCF!C$9</f>
        <v>14.218</v>
      </c>
      <c r="W100" s="35">
        <f t="shared" ref="W100:W111" si="86">ROUNDDOWN($C100*X100,1)</f>
        <v>2502.3000000000002</v>
      </c>
      <c r="X100" s="104">
        <f t="shared" ref="X100:X111" si="87">V100</f>
        <v>14.218</v>
      </c>
      <c r="Y100" s="99">
        <f t="shared" si="77"/>
        <v>2752.5</v>
      </c>
      <c r="Z100" s="99">
        <f t="shared" si="77"/>
        <v>3428.1</v>
      </c>
      <c r="AA100" s="99">
        <f t="shared" si="77"/>
        <v>4053.7</v>
      </c>
      <c r="AB100" s="99">
        <f t="shared" si="77"/>
        <v>3678.3</v>
      </c>
      <c r="AC100" s="99">
        <f t="shared" si="77"/>
        <v>5429.9</v>
      </c>
      <c r="AD100" s="99">
        <f t="shared" si="77"/>
        <v>7506.9</v>
      </c>
      <c r="AE100" s="35">
        <f t="shared" ref="AE100:AE111" si="88">ROUNDDOWN($C100*AF100,1)</f>
        <v>2543.1999999999998</v>
      </c>
      <c r="AF100" s="104">
        <f>RCF!C$13</f>
        <v>14.45</v>
      </c>
      <c r="AG100" s="99">
        <f t="shared" si="72"/>
        <v>4196.3</v>
      </c>
      <c r="AH100" s="99">
        <f t="shared" si="72"/>
        <v>5340.7</v>
      </c>
      <c r="AI100" s="99">
        <f t="shared" si="72"/>
        <v>7629.6</v>
      </c>
      <c r="AJ100" s="35">
        <f t="shared" ref="AJ100:AJ111" si="89">ROUNDDOWN($C100*AK100,1)</f>
        <v>2587.1999999999998</v>
      </c>
      <c r="AK100" s="104">
        <f>RCF!C$25</f>
        <v>14.700000000000001</v>
      </c>
      <c r="AL100" s="35">
        <f t="shared" ref="AL100:AL111" si="90">ROUNDDOWN($C100*AM100,1)</f>
        <v>2587.1999999999998</v>
      </c>
      <c r="AM100" s="104">
        <f>RCF!C$59</f>
        <v>14.7</v>
      </c>
      <c r="AN100" s="35">
        <f t="shared" ref="AN100:AN111" si="91">ROUNDDOWN($C100*AO100,1)</f>
        <v>2678.7</v>
      </c>
      <c r="AO100" s="104">
        <f>RCF!C$33</f>
        <v>15.22</v>
      </c>
      <c r="AP100" s="99">
        <f t="shared" si="80"/>
        <v>4018</v>
      </c>
      <c r="AQ100" s="35">
        <f t="shared" ref="AQ100:AQ111" si="92">ROUNDDOWN($C100*AR100,1)</f>
        <v>2682.2</v>
      </c>
      <c r="AR100" s="104">
        <f>RCF!C$35</f>
        <v>15.24</v>
      </c>
      <c r="AS100" s="99">
        <f t="shared" si="73"/>
        <v>3486.8</v>
      </c>
      <c r="AT100" s="99">
        <f t="shared" si="73"/>
        <v>3889.1</v>
      </c>
      <c r="AU100" s="35">
        <f t="shared" ref="AU100:AU111" si="93">ROUNDDOWN($C100*AV100,1)</f>
        <v>2628.7</v>
      </c>
      <c r="AV100" s="104">
        <f>RCF!C$37</f>
        <v>14.936</v>
      </c>
      <c r="AW100" s="35">
        <f t="shared" ref="AW100:AW111" si="94">ROUNDDOWN($C100*AX100,1)</f>
        <v>2689</v>
      </c>
      <c r="AX100" s="104">
        <f>RCF!C$39</f>
        <v>15.278571428571428</v>
      </c>
      <c r="AY100" s="35">
        <f t="shared" ref="AY100:AY111" si="95">ROUNDDOWN($C100*AZ100,1)</f>
        <v>2592.4</v>
      </c>
      <c r="AZ100" s="104">
        <f>RCF!C$41</f>
        <v>14.73</v>
      </c>
    </row>
    <row r="101" spans="1:52" s="53" customFormat="1" x14ac:dyDescent="0.2">
      <c r="A101" s="38" t="s">
        <v>42</v>
      </c>
      <c r="B101" s="39" t="s">
        <v>177</v>
      </c>
      <c r="C101" s="40">
        <v>159</v>
      </c>
      <c r="D101" s="35">
        <f t="shared" si="78"/>
        <v>8478.5</v>
      </c>
      <c r="E101" s="34">
        <f>RCF!C$43</f>
        <v>53.323999999999998</v>
      </c>
      <c r="F101" s="35">
        <f t="shared" si="81"/>
        <v>2332.6</v>
      </c>
      <c r="G101" s="103">
        <f>RCF!C$5</f>
        <v>14.670999999999999</v>
      </c>
      <c r="H101" s="35">
        <f t="shared" si="82"/>
        <v>2332.6999999999998</v>
      </c>
      <c r="I101" s="103">
        <f t="shared" si="83"/>
        <v>14.670999999999999</v>
      </c>
      <c r="J101" s="99">
        <f t="shared" si="79"/>
        <v>2566</v>
      </c>
      <c r="K101" s="99">
        <f t="shared" si="79"/>
        <v>3195.8</v>
      </c>
      <c r="L101" s="99">
        <f t="shared" si="79"/>
        <v>3429.1</v>
      </c>
      <c r="M101" s="99">
        <f t="shared" si="79"/>
        <v>3779</v>
      </c>
      <c r="N101" s="99">
        <f t="shared" si="79"/>
        <v>4665.3999999999996</v>
      </c>
      <c r="O101" s="99">
        <f t="shared" si="79"/>
        <v>5015.3</v>
      </c>
      <c r="P101" s="99">
        <f t="shared" si="79"/>
        <v>6998.1</v>
      </c>
      <c r="Q101" s="35">
        <f t="shared" si="84"/>
        <v>2292.6999999999998</v>
      </c>
      <c r="R101" s="103">
        <f>RCF!C$7</f>
        <v>14.42</v>
      </c>
      <c r="S101" s="99">
        <f t="shared" si="70"/>
        <v>2980.5</v>
      </c>
      <c r="T101" s="99">
        <f t="shared" si="70"/>
        <v>3439</v>
      </c>
      <c r="U101" s="35">
        <f t="shared" si="85"/>
        <v>2260.6</v>
      </c>
      <c r="V101" s="103">
        <f>RCF!C$9</f>
        <v>14.218</v>
      </c>
      <c r="W101" s="35">
        <f t="shared" si="86"/>
        <v>2260.6</v>
      </c>
      <c r="X101" s="104">
        <f t="shared" si="87"/>
        <v>14.218</v>
      </c>
      <c r="Y101" s="99">
        <f t="shared" si="77"/>
        <v>2486.6</v>
      </c>
      <c r="Z101" s="99">
        <f t="shared" si="77"/>
        <v>3097</v>
      </c>
      <c r="AA101" s="99">
        <f t="shared" si="77"/>
        <v>3662.1</v>
      </c>
      <c r="AB101" s="99">
        <f t="shared" si="77"/>
        <v>3323</v>
      </c>
      <c r="AC101" s="99">
        <f t="shared" si="77"/>
        <v>4905.5</v>
      </c>
      <c r="AD101" s="99">
        <f t="shared" si="77"/>
        <v>6781.8</v>
      </c>
      <c r="AE101" s="35">
        <f t="shared" si="88"/>
        <v>2297.5</v>
      </c>
      <c r="AF101" s="104">
        <f>RCF!C$13</f>
        <v>14.45</v>
      </c>
      <c r="AG101" s="99">
        <f t="shared" si="72"/>
        <v>3790.9</v>
      </c>
      <c r="AH101" s="99">
        <f t="shared" si="72"/>
        <v>4824.8</v>
      </c>
      <c r="AI101" s="99">
        <f t="shared" si="72"/>
        <v>6892.5</v>
      </c>
      <c r="AJ101" s="35">
        <f t="shared" si="89"/>
        <v>2337.3000000000002</v>
      </c>
      <c r="AK101" s="104">
        <f>RCF!C$25</f>
        <v>14.700000000000001</v>
      </c>
      <c r="AL101" s="35">
        <f t="shared" si="90"/>
        <v>2337.3000000000002</v>
      </c>
      <c r="AM101" s="104">
        <f>RCF!C$59</f>
        <v>14.7</v>
      </c>
      <c r="AN101" s="35">
        <f t="shared" si="91"/>
        <v>2419.9</v>
      </c>
      <c r="AO101" s="104">
        <f>RCF!C$33</f>
        <v>15.22</v>
      </c>
      <c r="AP101" s="99">
        <f t="shared" si="80"/>
        <v>3629.8</v>
      </c>
      <c r="AQ101" s="35">
        <f t="shared" si="92"/>
        <v>2423.1</v>
      </c>
      <c r="AR101" s="104">
        <f>RCF!C$35</f>
        <v>15.24</v>
      </c>
      <c r="AS101" s="99">
        <f t="shared" si="73"/>
        <v>3150</v>
      </c>
      <c r="AT101" s="99">
        <f t="shared" si="73"/>
        <v>3513.4</v>
      </c>
      <c r="AU101" s="35">
        <f t="shared" si="93"/>
        <v>2374.8000000000002</v>
      </c>
      <c r="AV101" s="104">
        <f>RCF!C$37</f>
        <v>14.936</v>
      </c>
      <c r="AW101" s="35">
        <f t="shared" si="94"/>
        <v>2429.1999999999998</v>
      </c>
      <c r="AX101" s="104">
        <f>RCF!C$39</f>
        <v>15.278571428571428</v>
      </c>
      <c r="AY101" s="35">
        <f t="shared" si="95"/>
        <v>2342</v>
      </c>
      <c r="AZ101" s="104">
        <f>RCF!C$41</f>
        <v>14.73</v>
      </c>
    </row>
    <row r="102" spans="1:52" s="53" customFormat="1" x14ac:dyDescent="0.2">
      <c r="A102" s="38">
        <v>2802</v>
      </c>
      <c r="B102" s="39" t="s">
        <v>178</v>
      </c>
      <c r="C102" s="40">
        <v>25</v>
      </c>
      <c r="D102" s="35">
        <f t="shared" si="78"/>
        <v>1333.1</v>
      </c>
      <c r="E102" s="34">
        <f>RCF!C$43</f>
        <v>53.323999999999998</v>
      </c>
      <c r="F102" s="35">
        <f t="shared" si="81"/>
        <v>366.7</v>
      </c>
      <c r="G102" s="103">
        <f>RCF!C$5</f>
        <v>14.670999999999999</v>
      </c>
      <c r="H102" s="35">
        <f t="shared" si="82"/>
        <v>366.8</v>
      </c>
      <c r="I102" s="103">
        <f t="shared" si="83"/>
        <v>14.670999999999999</v>
      </c>
      <c r="J102" s="99">
        <f t="shared" si="79"/>
        <v>403.5</v>
      </c>
      <c r="K102" s="99">
        <f t="shared" si="79"/>
        <v>502.5</v>
      </c>
      <c r="L102" s="99">
        <f t="shared" si="79"/>
        <v>539.20000000000005</v>
      </c>
      <c r="M102" s="99">
        <f t="shared" si="79"/>
        <v>594.20000000000005</v>
      </c>
      <c r="N102" s="99">
        <f t="shared" si="79"/>
        <v>733.6</v>
      </c>
      <c r="O102" s="99">
        <f t="shared" si="79"/>
        <v>788.6</v>
      </c>
      <c r="P102" s="99">
        <f t="shared" si="79"/>
        <v>1100.3</v>
      </c>
      <c r="Q102" s="35">
        <f t="shared" si="84"/>
        <v>360.5</v>
      </c>
      <c r="R102" s="103">
        <f>RCF!C$7</f>
        <v>14.42</v>
      </c>
      <c r="S102" s="99">
        <f t="shared" si="70"/>
        <v>468.6</v>
      </c>
      <c r="T102" s="99">
        <f t="shared" si="70"/>
        <v>540.70000000000005</v>
      </c>
      <c r="U102" s="35">
        <f t="shared" si="85"/>
        <v>355.4</v>
      </c>
      <c r="V102" s="103">
        <f>RCF!C$9</f>
        <v>14.218</v>
      </c>
      <c r="W102" s="35">
        <f t="shared" si="86"/>
        <v>355.4</v>
      </c>
      <c r="X102" s="104">
        <f t="shared" si="87"/>
        <v>14.218</v>
      </c>
      <c r="Y102" s="99">
        <f t="shared" si="77"/>
        <v>390.9</v>
      </c>
      <c r="Z102" s="99">
        <f t="shared" si="77"/>
        <v>486.8</v>
      </c>
      <c r="AA102" s="99">
        <f t="shared" si="77"/>
        <v>575.70000000000005</v>
      </c>
      <c r="AB102" s="99">
        <f t="shared" si="77"/>
        <v>522.4</v>
      </c>
      <c r="AC102" s="99">
        <f t="shared" si="77"/>
        <v>771.2</v>
      </c>
      <c r="AD102" s="99">
        <f t="shared" si="77"/>
        <v>1066.2</v>
      </c>
      <c r="AE102" s="35">
        <f t="shared" si="88"/>
        <v>361.2</v>
      </c>
      <c r="AF102" s="104">
        <f>RCF!C$13</f>
        <v>14.45</v>
      </c>
      <c r="AG102" s="99">
        <f t="shared" si="72"/>
        <v>596</v>
      </c>
      <c r="AH102" s="99">
        <f t="shared" si="72"/>
        <v>758.5</v>
      </c>
      <c r="AI102" s="99">
        <f t="shared" si="72"/>
        <v>1083.5999999999999</v>
      </c>
      <c r="AJ102" s="35">
        <f t="shared" si="89"/>
        <v>367.5</v>
      </c>
      <c r="AK102" s="104">
        <f>RCF!C$25</f>
        <v>14.700000000000001</v>
      </c>
      <c r="AL102" s="35">
        <f t="shared" si="90"/>
        <v>367.5</v>
      </c>
      <c r="AM102" s="104">
        <f>RCF!C$59</f>
        <v>14.7</v>
      </c>
      <c r="AN102" s="35">
        <f t="shared" si="91"/>
        <v>380.5</v>
      </c>
      <c r="AO102" s="104">
        <f>RCF!C$33</f>
        <v>15.22</v>
      </c>
      <c r="AP102" s="99">
        <f t="shared" si="80"/>
        <v>570.70000000000005</v>
      </c>
      <c r="AQ102" s="35">
        <f t="shared" si="92"/>
        <v>381</v>
      </c>
      <c r="AR102" s="104">
        <f>RCF!C$35</f>
        <v>15.24</v>
      </c>
      <c r="AS102" s="99">
        <f t="shared" si="73"/>
        <v>495.3</v>
      </c>
      <c r="AT102" s="99">
        <f t="shared" si="73"/>
        <v>552.4</v>
      </c>
      <c r="AU102" s="35">
        <f t="shared" si="93"/>
        <v>373.4</v>
      </c>
      <c r="AV102" s="104">
        <f>RCF!C$37</f>
        <v>14.936</v>
      </c>
      <c r="AW102" s="35">
        <f t="shared" si="94"/>
        <v>381.9</v>
      </c>
      <c r="AX102" s="104">
        <f>RCF!C$39</f>
        <v>15.278571428571428</v>
      </c>
      <c r="AY102" s="35">
        <f t="shared" si="95"/>
        <v>368.2</v>
      </c>
      <c r="AZ102" s="104">
        <f>RCF!C$41</f>
        <v>14.73</v>
      </c>
    </row>
    <row r="103" spans="1:52" s="53" customFormat="1" x14ac:dyDescent="0.2">
      <c r="A103" s="38" t="s">
        <v>40</v>
      </c>
      <c r="B103" s="39" t="s">
        <v>179</v>
      </c>
      <c r="C103" s="40">
        <v>132</v>
      </c>
      <c r="D103" s="35">
        <f t="shared" si="78"/>
        <v>7038.8</v>
      </c>
      <c r="E103" s="34">
        <f>RCF!C$43</f>
        <v>53.323999999999998</v>
      </c>
      <c r="F103" s="35">
        <f t="shared" si="81"/>
        <v>1936.5</v>
      </c>
      <c r="G103" s="103">
        <f>RCF!C$5</f>
        <v>14.670999999999999</v>
      </c>
      <c r="H103" s="35">
        <f t="shared" si="82"/>
        <v>1936.6</v>
      </c>
      <c r="I103" s="103">
        <f t="shared" si="83"/>
        <v>14.670999999999999</v>
      </c>
      <c r="J103" s="99">
        <f t="shared" si="79"/>
        <v>2130.1999999999998</v>
      </c>
      <c r="K103" s="99">
        <f t="shared" si="79"/>
        <v>2653.1</v>
      </c>
      <c r="L103" s="99">
        <f t="shared" si="79"/>
        <v>2846.8</v>
      </c>
      <c r="M103" s="99">
        <f t="shared" si="79"/>
        <v>3137.2</v>
      </c>
      <c r="N103" s="99">
        <f t="shared" si="79"/>
        <v>3873.1</v>
      </c>
      <c r="O103" s="99">
        <f t="shared" si="79"/>
        <v>4163.6000000000004</v>
      </c>
      <c r="P103" s="99">
        <f t="shared" si="79"/>
        <v>5809.7</v>
      </c>
      <c r="Q103" s="35">
        <f t="shared" si="84"/>
        <v>1903.4</v>
      </c>
      <c r="R103" s="103">
        <f>RCF!C$7</f>
        <v>14.42</v>
      </c>
      <c r="S103" s="99">
        <f t="shared" si="70"/>
        <v>2474.4</v>
      </c>
      <c r="T103" s="99">
        <f t="shared" si="70"/>
        <v>2855.1</v>
      </c>
      <c r="U103" s="35">
        <f t="shared" si="85"/>
        <v>1876.7</v>
      </c>
      <c r="V103" s="103">
        <f>RCF!C$9</f>
        <v>14.218</v>
      </c>
      <c r="W103" s="35">
        <f t="shared" si="86"/>
        <v>1876.7</v>
      </c>
      <c r="X103" s="104">
        <f t="shared" si="87"/>
        <v>14.218</v>
      </c>
      <c r="Y103" s="99">
        <f t="shared" si="77"/>
        <v>2064.3000000000002</v>
      </c>
      <c r="Z103" s="99">
        <f t="shared" si="77"/>
        <v>2571</v>
      </c>
      <c r="AA103" s="99">
        <f t="shared" si="77"/>
        <v>3040.2</v>
      </c>
      <c r="AB103" s="99">
        <f t="shared" si="77"/>
        <v>2758.7</v>
      </c>
      <c r="AC103" s="99">
        <f t="shared" si="77"/>
        <v>4072.4</v>
      </c>
      <c r="AD103" s="99">
        <f t="shared" si="77"/>
        <v>5630.1</v>
      </c>
      <c r="AE103" s="35">
        <f t="shared" si="88"/>
        <v>1907.4</v>
      </c>
      <c r="AF103" s="104">
        <f>RCF!C$13</f>
        <v>14.45</v>
      </c>
      <c r="AG103" s="99">
        <f t="shared" si="72"/>
        <v>3147.2</v>
      </c>
      <c r="AH103" s="99">
        <f t="shared" si="72"/>
        <v>4005.5</v>
      </c>
      <c r="AI103" s="99">
        <f t="shared" si="72"/>
        <v>5722.2</v>
      </c>
      <c r="AJ103" s="35">
        <f t="shared" si="89"/>
        <v>1940.4</v>
      </c>
      <c r="AK103" s="104">
        <f>RCF!C$25</f>
        <v>14.700000000000001</v>
      </c>
      <c r="AL103" s="35">
        <f t="shared" si="90"/>
        <v>1940.4</v>
      </c>
      <c r="AM103" s="104">
        <f>RCF!C$59</f>
        <v>14.7</v>
      </c>
      <c r="AN103" s="35">
        <f t="shared" si="91"/>
        <v>2009</v>
      </c>
      <c r="AO103" s="104">
        <f>RCF!C$33</f>
        <v>15.22</v>
      </c>
      <c r="AP103" s="99">
        <f t="shared" si="80"/>
        <v>3013.5</v>
      </c>
      <c r="AQ103" s="35">
        <f t="shared" si="92"/>
        <v>2011.6</v>
      </c>
      <c r="AR103" s="104">
        <f>RCF!C$35</f>
        <v>15.24</v>
      </c>
      <c r="AS103" s="99">
        <f t="shared" si="73"/>
        <v>2615</v>
      </c>
      <c r="AT103" s="99">
        <f t="shared" si="73"/>
        <v>2916.8</v>
      </c>
      <c r="AU103" s="35">
        <f t="shared" si="93"/>
        <v>1971.5</v>
      </c>
      <c r="AV103" s="104">
        <f>RCF!C$37</f>
        <v>14.936</v>
      </c>
      <c r="AW103" s="35">
        <f t="shared" si="94"/>
        <v>2016.7</v>
      </c>
      <c r="AX103" s="104">
        <f>RCF!C$39</f>
        <v>15.278571428571428</v>
      </c>
      <c r="AY103" s="35">
        <f t="shared" si="95"/>
        <v>1944.3</v>
      </c>
      <c r="AZ103" s="104">
        <f>RCF!C$41</f>
        <v>14.73</v>
      </c>
    </row>
    <row r="104" spans="1:52" s="53" customFormat="1" x14ac:dyDescent="0.2">
      <c r="A104" s="38" t="s">
        <v>43</v>
      </c>
      <c r="B104" s="39" t="s">
        <v>180</v>
      </c>
      <c r="C104" s="40">
        <v>320</v>
      </c>
      <c r="D104" s="35">
        <f t="shared" si="78"/>
        <v>17063.7</v>
      </c>
      <c r="E104" s="34">
        <f>RCF!C$43</f>
        <v>53.323999999999998</v>
      </c>
      <c r="F104" s="35">
        <f t="shared" si="81"/>
        <v>4694.7</v>
      </c>
      <c r="G104" s="103">
        <f>RCF!C$5</f>
        <v>14.670999999999999</v>
      </c>
      <c r="H104" s="35">
        <f t="shared" si="82"/>
        <v>4694.7</v>
      </c>
      <c r="I104" s="103">
        <f t="shared" si="83"/>
        <v>14.670999999999999</v>
      </c>
      <c r="J104" s="99">
        <f t="shared" si="79"/>
        <v>5164.2</v>
      </c>
      <c r="K104" s="99">
        <f t="shared" si="79"/>
        <v>6431.8</v>
      </c>
      <c r="L104" s="99">
        <f t="shared" si="79"/>
        <v>6901.2</v>
      </c>
      <c r="M104" s="99">
        <f t="shared" si="79"/>
        <v>7605.4</v>
      </c>
      <c r="N104" s="99">
        <f t="shared" si="79"/>
        <v>9389.4</v>
      </c>
      <c r="O104" s="99">
        <f t="shared" si="79"/>
        <v>10093.6</v>
      </c>
      <c r="P104" s="99">
        <f t="shared" si="79"/>
        <v>14084.2</v>
      </c>
      <c r="Q104" s="35">
        <f t="shared" si="84"/>
        <v>4614.3999999999996</v>
      </c>
      <c r="R104" s="103">
        <f>RCF!C$7</f>
        <v>14.42</v>
      </c>
      <c r="S104" s="99">
        <f t="shared" si="70"/>
        <v>5998.7</v>
      </c>
      <c r="T104" s="99">
        <f t="shared" si="70"/>
        <v>6921.6</v>
      </c>
      <c r="U104" s="35">
        <f t="shared" si="85"/>
        <v>4549.7</v>
      </c>
      <c r="V104" s="103">
        <f>RCF!C$9</f>
        <v>14.218</v>
      </c>
      <c r="W104" s="35">
        <f t="shared" si="86"/>
        <v>4549.7</v>
      </c>
      <c r="X104" s="104">
        <f t="shared" si="87"/>
        <v>14.218</v>
      </c>
      <c r="Y104" s="99">
        <f t="shared" si="77"/>
        <v>5004.6000000000004</v>
      </c>
      <c r="Z104" s="99">
        <f t="shared" si="77"/>
        <v>6233</v>
      </c>
      <c r="AA104" s="99">
        <f t="shared" si="77"/>
        <v>7370.5</v>
      </c>
      <c r="AB104" s="99">
        <f t="shared" si="77"/>
        <v>6688</v>
      </c>
      <c r="AC104" s="99">
        <f t="shared" si="77"/>
        <v>9872.7999999999993</v>
      </c>
      <c r="AD104" s="99">
        <f t="shared" si="77"/>
        <v>13649.1</v>
      </c>
      <c r="AE104" s="35">
        <f t="shared" si="88"/>
        <v>4624</v>
      </c>
      <c r="AF104" s="104">
        <f>RCF!C$13</f>
        <v>14.45</v>
      </c>
      <c r="AG104" s="99">
        <f t="shared" si="72"/>
        <v>7629.6</v>
      </c>
      <c r="AH104" s="99">
        <f t="shared" si="72"/>
        <v>9710.4</v>
      </c>
      <c r="AI104" s="99">
        <f t="shared" si="72"/>
        <v>13872</v>
      </c>
      <c r="AJ104" s="35">
        <f t="shared" si="89"/>
        <v>4704</v>
      </c>
      <c r="AK104" s="104">
        <f>RCF!C$25</f>
        <v>14.700000000000001</v>
      </c>
      <c r="AL104" s="35">
        <f t="shared" si="90"/>
        <v>4704</v>
      </c>
      <c r="AM104" s="104">
        <f>RCF!C$59</f>
        <v>14.7</v>
      </c>
      <c r="AN104" s="35">
        <f t="shared" si="91"/>
        <v>4870.3999999999996</v>
      </c>
      <c r="AO104" s="104">
        <f>RCF!C$33</f>
        <v>15.22</v>
      </c>
      <c r="AP104" s="99">
        <f t="shared" si="80"/>
        <v>7305.6</v>
      </c>
      <c r="AQ104" s="35">
        <f t="shared" si="92"/>
        <v>4876.8</v>
      </c>
      <c r="AR104" s="104">
        <f>RCF!C$35</f>
        <v>15.24</v>
      </c>
      <c r="AS104" s="99">
        <f t="shared" si="73"/>
        <v>6339.8</v>
      </c>
      <c r="AT104" s="99">
        <f t="shared" si="73"/>
        <v>7071.3</v>
      </c>
      <c r="AU104" s="35">
        <f t="shared" si="93"/>
        <v>4779.5</v>
      </c>
      <c r="AV104" s="104">
        <f>RCF!C$37</f>
        <v>14.936</v>
      </c>
      <c r="AW104" s="35">
        <f t="shared" si="94"/>
        <v>4889.1000000000004</v>
      </c>
      <c r="AX104" s="104">
        <f>RCF!C$39</f>
        <v>15.278571428571428</v>
      </c>
      <c r="AY104" s="35">
        <f t="shared" si="95"/>
        <v>4713.6000000000004</v>
      </c>
      <c r="AZ104" s="104">
        <f>RCF!C$41</f>
        <v>14.73</v>
      </c>
    </row>
    <row r="105" spans="1:52" s="53" customFormat="1" x14ac:dyDescent="0.2">
      <c r="A105" s="38">
        <v>2940</v>
      </c>
      <c r="B105" s="39" t="s">
        <v>181</v>
      </c>
      <c r="C105" s="40">
        <v>187</v>
      </c>
      <c r="D105" s="35">
        <f t="shared" si="78"/>
        <v>9971.6</v>
      </c>
      <c r="E105" s="34">
        <f>RCF!C$43</f>
        <v>53.323999999999998</v>
      </c>
      <c r="F105" s="35">
        <f t="shared" si="81"/>
        <v>2743.4</v>
      </c>
      <c r="G105" s="103">
        <f>RCF!C$5</f>
        <v>14.670999999999999</v>
      </c>
      <c r="H105" s="35">
        <f t="shared" si="82"/>
        <v>2743.5</v>
      </c>
      <c r="I105" s="103">
        <f t="shared" si="83"/>
        <v>14.670999999999999</v>
      </c>
      <c r="J105" s="99">
        <f t="shared" si="79"/>
        <v>3017.8</v>
      </c>
      <c r="K105" s="99">
        <f t="shared" si="79"/>
        <v>3758.6</v>
      </c>
      <c r="L105" s="99">
        <f t="shared" si="79"/>
        <v>4032.9</v>
      </c>
      <c r="M105" s="99">
        <f t="shared" si="79"/>
        <v>4444.3999999999996</v>
      </c>
      <c r="N105" s="99">
        <f t="shared" si="79"/>
        <v>5487</v>
      </c>
      <c r="O105" s="99">
        <f t="shared" si="79"/>
        <v>5898.5</v>
      </c>
      <c r="P105" s="99">
        <f t="shared" si="79"/>
        <v>8230.4</v>
      </c>
      <c r="Q105" s="35">
        <f t="shared" si="84"/>
        <v>2696.5</v>
      </c>
      <c r="R105" s="103">
        <f>RCF!C$7</f>
        <v>14.42</v>
      </c>
      <c r="S105" s="99">
        <f t="shared" si="70"/>
        <v>3505.4</v>
      </c>
      <c r="T105" s="99">
        <f t="shared" si="70"/>
        <v>4044.7</v>
      </c>
      <c r="U105" s="35">
        <f t="shared" si="85"/>
        <v>2658.7</v>
      </c>
      <c r="V105" s="103">
        <f>RCF!C$9</f>
        <v>14.218</v>
      </c>
      <c r="W105" s="35">
        <f t="shared" si="86"/>
        <v>2658.7</v>
      </c>
      <c r="X105" s="104">
        <f t="shared" si="87"/>
        <v>14.218</v>
      </c>
      <c r="Y105" s="99">
        <f t="shared" si="77"/>
        <v>2924.5</v>
      </c>
      <c r="Z105" s="99">
        <f t="shared" si="77"/>
        <v>3642.4</v>
      </c>
      <c r="AA105" s="99">
        <f t="shared" si="77"/>
        <v>4307</v>
      </c>
      <c r="AB105" s="99">
        <f t="shared" si="77"/>
        <v>3908.2</v>
      </c>
      <c r="AC105" s="99">
        <f t="shared" si="77"/>
        <v>5769.3</v>
      </c>
      <c r="AD105" s="99">
        <f t="shared" si="77"/>
        <v>7976.1</v>
      </c>
      <c r="AE105" s="35">
        <f t="shared" si="88"/>
        <v>2702.1</v>
      </c>
      <c r="AF105" s="104">
        <f>RCF!C$13</f>
        <v>14.45</v>
      </c>
      <c r="AG105" s="99">
        <f t="shared" si="72"/>
        <v>4458.5</v>
      </c>
      <c r="AH105" s="99">
        <f t="shared" si="72"/>
        <v>5674.4</v>
      </c>
      <c r="AI105" s="99">
        <f t="shared" si="72"/>
        <v>8106.3</v>
      </c>
      <c r="AJ105" s="35">
        <f t="shared" si="89"/>
        <v>2748.9</v>
      </c>
      <c r="AK105" s="104">
        <f>RCF!C$25</f>
        <v>14.700000000000001</v>
      </c>
      <c r="AL105" s="35">
        <f t="shared" si="90"/>
        <v>2748.9</v>
      </c>
      <c r="AM105" s="104">
        <f>RCF!C$59</f>
        <v>14.7</v>
      </c>
      <c r="AN105" s="35">
        <f t="shared" si="91"/>
        <v>2846.1</v>
      </c>
      <c r="AO105" s="104">
        <f>RCF!C$33</f>
        <v>15.22</v>
      </c>
      <c r="AP105" s="99">
        <f t="shared" si="80"/>
        <v>4269.1000000000004</v>
      </c>
      <c r="AQ105" s="35">
        <f t="shared" si="92"/>
        <v>2849.8</v>
      </c>
      <c r="AR105" s="104">
        <f>RCF!C$35</f>
        <v>15.24</v>
      </c>
      <c r="AS105" s="99">
        <f t="shared" si="73"/>
        <v>3704.7</v>
      </c>
      <c r="AT105" s="99">
        <f t="shared" si="73"/>
        <v>4132.2</v>
      </c>
      <c r="AU105" s="35">
        <f t="shared" si="93"/>
        <v>2793</v>
      </c>
      <c r="AV105" s="104">
        <f>RCF!C$37</f>
        <v>14.936</v>
      </c>
      <c r="AW105" s="35">
        <f t="shared" si="94"/>
        <v>2857</v>
      </c>
      <c r="AX105" s="104">
        <f>RCF!C$39</f>
        <v>15.278571428571428</v>
      </c>
      <c r="AY105" s="35">
        <f t="shared" si="95"/>
        <v>2754.5</v>
      </c>
      <c r="AZ105" s="104">
        <f>RCF!C$41</f>
        <v>14.73</v>
      </c>
    </row>
    <row r="106" spans="1:52" s="53" customFormat="1" x14ac:dyDescent="0.2">
      <c r="A106" s="55" t="s">
        <v>110</v>
      </c>
      <c r="B106" s="39" t="s">
        <v>182</v>
      </c>
      <c r="C106" s="40">
        <v>50</v>
      </c>
      <c r="D106" s="56">
        <f t="shared" si="78"/>
        <v>736.5</v>
      </c>
      <c r="E106" s="57">
        <f>AZ106</f>
        <v>14.73</v>
      </c>
      <c r="F106" s="35">
        <f t="shared" si="81"/>
        <v>733.5</v>
      </c>
      <c r="G106" s="103">
        <f>RCF!C$5</f>
        <v>14.670999999999999</v>
      </c>
      <c r="H106" s="35">
        <f t="shared" si="82"/>
        <v>733.6</v>
      </c>
      <c r="I106" s="103">
        <f t="shared" si="83"/>
        <v>14.670999999999999</v>
      </c>
      <c r="J106" s="99">
        <f t="shared" si="79"/>
        <v>806.9</v>
      </c>
      <c r="K106" s="99">
        <f t="shared" si="79"/>
        <v>1005</v>
      </c>
      <c r="L106" s="99">
        <f t="shared" si="79"/>
        <v>1078.3</v>
      </c>
      <c r="M106" s="99">
        <f t="shared" si="79"/>
        <v>1188.4000000000001</v>
      </c>
      <c r="N106" s="99">
        <f t="shared" si="79"/>
        <v>1467.1</v>
      </c>
      <c r="O106" s="99">
        <f t="shared" si="79"/>
        <v>1577.1</v>
      </c>
      <c r="P106" s="99">
        <f t="shared" si="79"/>
        <v>2200.6999999999998</v>
      </c>
      <c r="Q106" s="35">
        <f t="shared" si="84"/>
        <v>721</v>
      </c>
      <c r="R106" s="103">
        <f>RCF!C$7</f>
        <v>14.42</v>
      </c>
      <c r="S106" s="99">
        <f t="shared" si="70"/>
        <v>937.3</v>
      </c>
      <c r="T106" s="99">
        <f t="shared" si="70"/>
        <v>1081.5</v>
      </c>
      <c r="U106" s="35">
        <f t="shared" si="85"/>
        <v>710.9</v>
      </c>
      <c r="V106" s="103">
        <f>RCF!C$9</f>
        <v>14.218</v>
      </c>
      <c r="W106" s="35">
        <f t="shared" si="86"/>
        <v>710.9</v>
      </c>
      <c r="X106" s="104">
        <f t="shared" si="87"/>
        <v>14.218</v>
      </c>
      <c r="Y106" s="99">
        <f t="shared" si="77"/>
        <v>781.9</v>
      </c>
      <c r="Z106" s="99">
        <f t="shared" si="77"/>
        <v>973.9</v>
      </c>
      <c r="AA106" s="99">
        <f t="shared" si="77"/>
        <v>1151.5999999999999</v>
      </c>
      <c r="AB106" s="99">
        <f t="shared" si="77"/>
        <v>1045</v>
      </c>
      <c r="AC106" s="99">
        <f t="shared" si="77"/>
        <v>1542.6</v>
      </c>
      <c r="AD106" s="99">
        <f t="shared" si="77"/>
        <v>2132.6999999999998</v>
      </c>
      <c r="AE106" s="35">
        <f t="shared" si="88"/>
        <v>722.5</v>
      </c>
      <c r="AF106" s="104">
        <f>RCF!C$13</f>
        <v>14.45</v>
      </c>
      <c r="AG106" s="99">
        <f t="shared" si="72"/>
        <v>1192.0999999999999</v>
      </c>
      <c r="AH106" s="99">
        <f t="shared" si="72"/>
        <v>1517.3</v>
      </c>
      <c r="AI106" s="99">
        <f t="shared" si="72"/>
        <v>2167.5</v>
      </c>
      <c r="AJ106" s="35">
        <f t="shared" si="89"/>
        <v>735</v>
      </c>
      <c r="AK106" s="104">
        <f>RCF!C$25</f>
        <v>14.700000000000001</v>
      </c>
      <c r="AL106" s="35">
        <f t="shared" si="90"/>
        <v>735</v>
      </c>
      <c r="AM106" s="104">
        <f>RCF!C$59</f>
        <v>14.7</v>
      </c>
      <c r="AN106" s="35">
        <f t="shared" si="91"/>
        <v>761</v>
      </c>
      <c r="AO106" s="104">
        <f>RCF!C$33</f>
        <v>15.22</v>
      </c>
      <c r="AP106" s="99">
        <f t="shared" si="80"/>
        <v>1141.5</v>
      </c>
      <c r="AQ106" s="35">
        <f t="shared" si="92"/>
        <v>762</v>
      </c>
      <c r="AR106" s="104">
        <f>RCF!C$35</f>
        <v>15.24</v>
      </c>
      <c r="AS106" s="99">
        <f t="shared" si="73"/>
        <v>990.6</v>
      </c>
      <c r="AT106" s="99">
        <f t="shared" si="73"/>
        <v>1104.9000000000001</v>
      </c>
      <c r="AU106" s="35">
        <f t="shared" si="93"/>
        <v>746.8</v>
      </c>
      <c r="AV106" s="104">
        <f>RCF!C$37</f>
        <v>14.936</v>
      </c>
      <c r="AW106" s="35">
        <f t="shared" si="94"/>
        <v>763.9</v>
      </c>
      <c r="AX106" s="104">
        <f>RCF!C$39</f>
        <v>15.278571428571428</v>
      </c>
      <c r="AY106" s="35">
        <f t="shared" si="95"/>
        <v>736.5</v>
      </c>
      <c r="AZ106" s="104">
        <f>RCF!C$41</f>
        <v>14.73</v>
      </c>
    </row>
    <row r="107" spans="1:52" s="53" customFormat="1" x14ac:dyDescent="0.2">
      <c r="A107" s="38" t="s">
        <v>82</v>
      </c>
      <c r="B107" s="39" t="s">
        <v>183</v>
      </c>
      <c r="C107" s="40">
        <v>173.6</v>
      </c>
      <c r="D107" s="35">
        <f t="shared" si="78"/>
        <v>9257</v>
      </c>
      <c r="E107" s="34">
        <f>RCF!C$43</f>
        <v>53.323999999999998</v>
      </c>
      <c r="F107" s="35">
        <f t="shared" si="81"/>
        <v>2546.8000000000002</v>
      </c>
      <c r="G107" s="103">
        <f>RCF!C$5</f>
        <v>14.670999999999999</v>
      </c>
      <c r="H107" s="35">
        <f t="shared" si="82"/>
        <v>2546.9</v>
      </c>
      <c r="I107" s="103">
        <f t="shared" si="83"/>
        <v>14.670999999999999</v>
      </c>
      <c r="J107" s="99">
        <f t="shared" si="79"/>
        <v>2801.6</v>
      </c>
      <c r="K107" s="99">
        <f t="shared" si="79"/>
        <v>3489.2</v>
      </c>
      <c r="L107" s="99">
        <f t="shared" si="79"/>
        <v>3743.9</v>
      </c>
      <c r="M107" s="99">
        <f t="shared" si="79"/>
        <v>4126</v>
      </c>
      <c r="N107" s="99">
        <f t="shared" si="79"/>
        <v>5093.8</v>
      </c>
      <c r="O107" s="99">
        <f t="shared" si="79"/>
        <v>5475.8</v>
      </c>
      <c r="P107" s="99">
        <f t="shared" si="79"/>
        <v>7640.7</v>
      </c>
      <c r="Q107" s="35">
        <f t="shared" si="84"/>
        <v>2503.3000000000002</v>
      </c>
      <c r="R107" s="103">
        <f>RCF!C$7</f>
        <v>14.42</v>
      </c>
      <c r="S107" s="99">
        <f t="shared" si="70"/>
        <v>3254.2</v>
      </c>
      <c r="T107" s="99">
        <f t="shared" si="70"/>
        <v>3754.9</v>
      </c>
      <c r="U107" s="35">
        <f t="shared" si="85"/>
        <v>2468.1999999999998</v>
      </c>
      <c r="V107" s="103">
        <f>RCF!C$9</f>
        <v>14.218</v>
      </c>
      <c r="W107" s="35">
        <f t="shared" si="86"/>
        <v>2468.1999999999998</v>
      </c>
      <c r="X107" s="104">
        <f t="shared" si="87"/>
        <v>14.218</v>
      </c>
      <c r="Y107" s="99">
        <f t="shared" si="77"/>
        <v>2715</v>
      </c>
      <c r="Z107" s="99">
        <f t="shared" si="77"/>
        <v>3381.4</v>
      </c>
      <c r="AA107" s="99">
        <f t="shared" si="77"/>
        <v>3998.4</v>
      </c>
      <c r="AB107" s="99">
        <f t="shared" si="77"/>
        <v>3628.2</v>
      </c>
      <c r="AC107" s="99">
        <f t="shared" si="77"/>
        <v>5355.9</v>
      </c>
      <c r="AD107" s="99">
        <f t="shared" si="77"/>
        <v>7404.6</v>
      </c>
      <c r="AE107" s="35">
        <f t="shared" si="88"/>
        <v>2508.5</v>
      </c>
      <c r="AF107" s="104">
        <f>RCF!C$13</f>
        <v>14.45</v>
      </c>
      <c r="AG107" s="99">
        <f t="shared" si="72"/>
        <v>4139</v>
      </c>
      <c r="AH107" s="99">
        <f t="shared" si="72"/>
        <v>5267.9</v>
      </c>
      <c r="AI107" s="99">
        <f t="shared" si="72"/>
        <v>7525.5</v>
      </c>
      <c r="AJ107" s="35">
        <f t="shared" si="89"/>
        <v>2551.9</v>
      </c>
      <c r="AK107" s="104">
        <f>RCF!C$25</f>
        <v>14.700000000000001</v>
      </c>
      <c r="AL107" s="35">
        <f t="shared" si="90"/>
        <v>2551.9</v>
      </c>
      <c r="AM107" s="104">
        <f>RCF!C$59</f>
        <v>14.7</v>
      </c>
      <c r="AN107" s="35">
        <f t="shared" si="91"/>
        <v>2642.1</v>
      </c>
      <c r="AO107" s="104">
        <f>RCF!C$33</f>
        <v>15.22</v>
      </c>
      <c r="AP107" s="99">
        <f t="shared" si="80"/>
        <v>3963.1</v>
      </c>
      <c r="AQ107" s="35">
        <f t="shared" si="92"/>
        <v>2645.6</v>
      </c>
      <c r="AR107" s="104">
        <f>RCF!C$35</f>
        <v>15.24</v>
      </c>
      <c r="AS107" s="99">
        <f t="shared" si="73"/>
        <v>3439.2</v>
      </c>
      <c r="AT107" s="99">
        <f t="shared" si="73"/>
        <v>3836.1</v>
      </c>
      <c r="AU107" s="35">
        <f t="shared" si="93"/>
        <v>2592.8000000000002</v>
      </c>
      <c r="AV107" s="104">
        <f>RCF!C$37</f>
        <v>14.936</v>
      </c>
      <c r="AW107" s="35">
        <f t="shared" si="94"/>
        <v>2652.3</v>
      </c>
      <c r="AX107" s="104">
        <f>RCF!C$39</f>
        <v>15.278571428571428</v>
      </c>
      <c r="AY107" s="35">
        <f t="shared" si="95"/>
        <v>2557.1</v>
      </c>
      <c r="AZ107" s="104">
        <f>RCF!C$41</f>
        <v>14.73</v>
      </c>
    </row>
    <row r="108" spans="1:52" s="53" customFormat="1" x14ac:dyDescent="0.2">
      <c r="A108" s="38">
        <v>5732</v>
      </c>
      <c r="B108" s="39" t="s">
        <v>184</v>
      </c>
      <c r="C108" s="40">
        <v>166.8</v>
      </c>
      <c r="D108" s="35">
        <f t="shared" si="78"/>
        <v>8894.4</v>
      </c>
      <c r="E108" s="34">
        <f>RCF!C$43</f>
        <v>53.323999999999998</v>
      </c>
      <c r="F108" s="35">
        <f t="shared" si="81"/>
        <v>2447.1</v>
      </c>
      <c r="G108" s="103">
        <f>RCF!C$5</f>
        <v>14.670999999999999</v>
      </c>
      <c r="H108" s="35">
        <f t="shared" si="82"/>
        <v>2447.1</v>
      </c>
      <c r="I108" s="103">
        <f t="shared" si="83"/>
        <v>14.670999999999999</v>
      </c>
      <c r="J108" s="99">
        <f t="shared" si="79"/>
        <v>2691.8</v>
      </c>
      <c r="K108" s="99">
        <f t="shared" si="79"/>
        <v>3352.6</v>
      </c>
      <c r="L108" s="99">
        <f t="shared" si="79"/>
        <v>3597.3</v>
      </c>
      <c r="M108" s="99">
        <f t="shared" si="79"/>
        <v>3964.3</v>
      </c>
      <c r="N108" s="99">
        <f t="shared" si="79"/>
        <v>4894.2</v>
      </c>
      <c r="O108" s="99">
        <f t="shared" si="79"/>
        <v>5261.3</v>
      </c>
      <c r="P108" s="99">
        <f t="shared" si="79"/>
        <v>7341.4</v>
      </c>
      <c r="Q108" s="35">
        <f t="shared" si="84"/>
        <v>2405.1999999999998</v>
      </c>
      <c r="R108" s="103">
        <f>RCF!C$7</f>
        <v>14.42</v>
      </c>
      <c r="S108" s="99">
        <f t="shared" si="70"/>
        <v>3126.7</v>
      </c>
      <c r="T108" s="99">
        <f t="shared" si="70"/>
        <v>3607.8</v>
      </c>
      <c r="U108" s="35">
        <f t="shared" si="85"/>
        <v>2371.5</v>
      </c>
      <c r="V108" s="103">
        <f>RCF!C$9</f>
        <v>14.218</v>
      </c>
      <c r="W108" s="35">
        <f t="shared" si="86"/>
        <v>2371.5</v>
      </c>
      <c r="X108" s="104">
        <f t="shared" si="87"/>
        <v>14.218</v>
      </c>
      <c r="Y108" s="99">
        <f t="shared" si="77"/>
        <v>2608.6</v>
      </c>
      <c r="Z108" s="99">
        <f t="shared" si="77"/>
        <v>3248.9</v>
      </c>
      <c r="AA108" s="99">
        <f t="shared" si="77"/>
        <v>3841.8</v>
      </c>
      <c r="AB108" s="99">
        <f t="shared" si="77"/>
        <v>3486.1</v>
      </c>
      <c r="AC108" s="99">
        <f t="shared" si="77"/>
        <v>5146.1000000000004</v>
      </c>
      <c r="AD108" s="99">
        <f t="shared" si="77"/>
        <v>7114.5</v>
      </c>
      <c r="AE108" s="35">
        <f t="shared" si="88"/>
        <v>2410.1999999999998</v>
      </c>
      <c r="AF108" s="104">
        <f>RCF!C$13</f>
        <v>14.45</v>
      </c>
      <c r="AG108" s="99">
        <f t="shared" si="72"/>
        <v>3976.8</v>
      </c>
      <c r="AH108" s="99">
        <f t="shared" si="72"/>
        <v>5061.3999999999996</v>
      </c>
      <c r="AI108" s="99">
        <f t="shared" si="72"/>
        <v>7230.6</v>
      </c>
      <c r="AJ108" s="35">
        <f t="shared" si="89"/>
        <v>2451.9</v>
      </c>
      <c r="AK108" s="104">
        <f>RCF!C$25</f>
        <v>14.700000000000001</v>
      </c>
      <c r="AL108" s="35">
        <f t="shared" si="90"/>
        <v>2451.9</v>
      </c>
      <c r="AM108" s="104">
        <f>RCF!C$59</f>
        <v>14.7</v>
      </c>
      <c r="AN108" s="35">
        <f t="shared" si="91"/>
        <v>2538.6</v>
      </c>
      <c r="AO108" s="104">
        <f>RCF!C$33</f>
        <v>15.22</v>
      </c>
      <c r="AP108" s="99">
        <f t="shared" si="80"/>
        <v>3807.9</v>
      </c>
      <c r="AQ108" s="35">
        <f t="shared" si="92"/>
        <v>2542</v>
      </c>
      <c r="AR108" s="104">
        <f>RCF!C$35</f>
        <v>15.24</v>
      </c>
      <c r="AS108" s="99">
        <f t="shared" si="73"/>
        <v>3304.6</v>
      </c>
      <c r="AT108" s="99">
        <f t="shared" si="73"/>
        <v>3685.9</v>
      </c>
      <c r="AU108" s="35">
        <f t="shared" si="93"/>
        <v>2491.3000000000002</v>
      </c>
      <c r="AV108" s="104">
        <f>RCF!C$37</f>
        <v>14.936</v>
      </c>
      <c r="AW108" s="35">
        <f t="shared" si="94"/>
        <v>2548.4</v>
      </c>
      <c r="AX108" s="104">
        <f>RCF!C$39</f>
        <v>15.278571428571428</v>
      </c>
      <c r="AY108" s="35">
        <f t="shared" si="95"/>
        <v>2456.9</v>
      </c>
      <c r="AZ108" s="104">
        <f>RCF!C$41</f>
        <v>14.73</v>
      </c>
    </row>
    <row r="109" spans="1:52" s="53" customFormat="1" x14ac:dyDescent="0.2">
      <c r="A109" s="38">
        <v>5742</v>
      </c>
      <c r="B109" s="39" t="s">
        <v>185</v>
      </c>
      <c r="C109" s="40">
        <v>172</v>
      </c>
      <c r="D109" s="35">
        <f t="shared" si="78"/>
        <v>9171.7000000000007</v>
      </c>
      <c r="E109" s="34">
        <f>RCF!C$43</f>
        <v>53.323999999999998</v>
      </c>
      <c r="F109" s="35">
        <f t="shared" si="81"/>
        <v>2523.4</v>
      </c>
      <c r="G109" s="103">
        <f>RCF!C$5</f>
        <v>14.670999999999999</v>
      </c>
      <c r="H109" s="35">
        <f t="shared" si="82"/>
        <v>2523.4</v>
      </c>
      <c r="I109" s="103">
        <f t="shared" si="83"/>
        <v>14.670999999999999</v>
      </c>
      <c r="J109" s="99">
        <f t="shared" si="79"/>
        <v>2775.8</v>
      </c>
      <c r="K109" s="99">
        <f t="shared" si="79"/>
        <v>3457.1</v>
      </c>
      <c r="L109" s="99">
        <f t="shared" si="79"/>
        <v>3709.4</v>
      </c>
      <c r="M109" s="99">
        <f t="shared" si="79"/>
        <v>4087.9</v>
      </c>
      <c r="N109" s="99">
        <f t="shared" si="79"/>
        <v>5046.8</v>
      </c>
      <c r="O109" s="99">
        <f t="shared" si="79"/>
        <v>5425.3</v>
      </c>
      <c r="P109" s="99">
        <f t="shared" si="79"/>
        <v>7570.2</v>
      </c>
      <c r="Q109" s="35">
        <f t="shared" si="84"/>
        <v>2480.1999999999998</v>
      </c>
      <c r="R109" s="103">
        <f>RCF!C$7</f>
        <v>14.42</v>
      </c>
      <c r="S109" s="99">
        <f t="shared" si="70"/>
        <v>3224.2</v>
      </c>
      <c r="T109" s="99">
        <f t="shared" si="70"/>
        <v>3720.3</v>
      </c>
      <c r="U109" s="35">
        <f t="shared" si="85"/>
        <v>2445.4</v>
      </c>
      <c r="V109" s="103">
        <f>RCF!C$9</f>
        <v>14.218</v>
      </c>
      <c r="W109" s="35">
        <f t="shared" si="86"/>
        <v>2445.4</v>
      </c>
      <c r="X109" s="104">
        <f t="shared" si="87"/>
        <v>14.218</v>
      </c>
      <c r="Y109" s="99">
        <f t="shared" si="77"/>
        <v>2689.9</v>
      </c>
      <c r="Z109" s="99">
        <f t="shared" si="77"/>
        <v>3350.1</v>
      </c>
      <c r="AA109" s="99">
        <f t="shared" si="77"/>
        <v>3961.5</v>
      </c>
      <c r="AB109" s="99">
        <f t="shared" si="77"/>
        <v>3594.7</v>
      </c>
      <c r="AC109" s="99">
        <f t="shared" si="77"/>
        <v>5306.5</v>
      </c>
      <c r="AD109" s="99">
        <f t="shared" si="77"/>
        <v>7336.2</v>
      </c>
      <c r="AE109" s="35">
        <f t="shared" si="88"/>
        <v>2485.4</v>
      </c>
      <c r="AF109" s="104">
        <f>RCF!C$13</f>
        <v>14.45</v>
      </c>
      <c r="AG109" s="99">
        <f t="shared" si="72"/>
        <v>4100.8999999999996</v>
      </c>
      <c r="AH109" s="99">
        <f t="shared" si="72"/>
        <v>5219.3</v>
      </c>
      <c r="AI109" s="99">
        <f t="shared" si="72"/>
        <v>7456.2</v>
      </c>
      <c r="AJ109" s="35">
        <f t="shared" si="89"/>
        <v>2528.4</v>
      </c>
      <c r="AK109" s="104">
        <f>RCF!C$25</f>
        <v>14.700000000000001</v>
      </c>
      <c r="AL109" s="35">
        <f t="shared" si="90"/>
        <v>2528.4</v>
      </c>
      <c r="AM109" s="104">
        <f>RCF!C$59</f>
        <v>14.7</v>
      </c>
      <c r="AN109" s="35">
        <f t="shared" si="91"/>
        <v>2617.8000000000002</v>
      </c>
      <c r="AO109" s="104">
        <f>RCF!C$33</f>
        <v>15.22</v>
      </c>
      <c r="AP109" s="99">
        <f t="shared" si="80"/>
        <v>3926.7</v>
      </c>
      <c r="AQ109" s="35">
        <f t="shared" si="92"/>
        <v>2621.1999999999998</v>
      </c>
      <c r="AR109" s="104">
        <f>RCF!C$35</f>
        <v>15.24</v>
      </c>
      <c r="AS109" s="99">
        <f t="shared" si="73"/>
        <v>3407.5</v>
      </c>
      <c r="AT109" s="99">
        <f t="shared" si="73"/>
        <v>3800.7</v>
      </c>
      <c r="AU109" s="35">
        <f t="shared" si="93"/>
        <v>2568.9</v>
      </c>
      <c r="AV109" s="104">
        <f>RCF!C$37</f>
        <v>14.936</v>
      </c>
      <c r="AW109" s="35">
        <f t="shared" si="94"/>
        <v>2627.9</v>
      </c>
      <c r="AX109" s="104">
        <f>RCF!C$39</f>
        <v>15.278571428571428</v>
      </c>
      <c r="AY109" s="35">
        <f t="shared" si="95"/>
        <v>2533.5</v>
      </c>
      <c r="AZ109" s="104">
        <f>RCF!C$41</f>
        <v>14.73</v>
      </c>
    </row>
    <row r="110" spans="1:52" s="53" customFormat="1" ht="25.5" x14ac:dyDescent="0.2">
      <c r="A110" s="38" t="s">
        <v>38</v>
      </c>
      <c r="B110" s="39" t="s">
        <v>186</v>
      </c>
      <c r="C110" s="40">
        <v>301</v>
      </c>
      <c r="D110" s="35">
        <f t="shared" si="78"/>
        <v>16050.5</v>
      </c>
      <c r="E110" s="34">
        <f>RCF!C$43</f>
        <v>53.323999999999998</v>
      </c>
      <c r="F110" s="35">
        <f t="shared" si="81"/>
        <v>4415.8999999999996</v>
      </c>
      <c r="G110" s="103">
        <f>RCF!C$5</f>
        <v>14.670999999999999</v>
      </c>
      <c r="H110" s="35">
        <f t="shared" si="82"/>
        <v>4416</v>
      </c>
      <c r="I110" s="103">
        <f t="shared" si="83"/>
        <v>14.670999999999999</v>
      </c>
      <c r="J110" s="99">
        <f t="shared" si="79"/>
        <v>4857.6000000000004</v>
      </c>
      <c r="K110" s="99">
        <f t="shared" si="79"/>
        <v>6049.9</v>
      </c>
      <c r="L110" s="99">
        <f t="shared" si="79"/>
        <v>6491.5</v>
      </c>
      <c r="M110" s="99">
        <f t="shared" si="79"/>
        <v>7153.9</v>
      </c>
      <c r="N110" s="99">
        <f t="shared" si="79"/>
        <v>8831.9</v>
      </c>
      <c r="O110" s="99">
        <f t="shared" si="79"/>
        <v>9494.2999999999993</v>
      </c>
      <c r="P110" s="99">
        <f t="shared" si="79"/>
        <v>13247.9</v>
      </c>
      <c r="Q110" s="35">
        <f t="shared" si="84"/>
        <v>4340.3999999999996</v>
      </c>
      <c r="R110" s="103">
        <f>RCF!C$7</f>
        <v>14.42</v>
      </c>
      <c r="S110" s="99">
        <f t="shared" si="70"/>
        <v>5642.5</v>
      </c>
      <c r="T110" s="99">
        <f t="shared" si="70"/>
        <v>6510.6</v>
      </c>
      <c r="U110" s="35">
        <f t="shared" si="85"/>
        <v>4279.6000000000004</v>
      </c>
      <c r="V110" s="103">
        <f>RCF!C$9</f>
        <v>14.218</v>
      </c>
      <c r="W110" s="35">
        <f t="shared" si="86"/>
        <v>4279.6000000000004</v>
      </c>
      <c r="X110" s="104">
        <f t="shared" si="87"/>
        <v>14.218</v>
      </c>
      <c r="Y110" s="99">
        <f t="shared" si="77"/>
        <v>4707.5</v>
      </c>
      <c r="Z110" s="99">
        <f t="shared" si="77"/>
        <v>5863</v>
      </c>
      <c r="AA110" s="99">
        <f t="shared" si="77"/>
        <v>6932.9</v>
      </c>
      <c r="AB110" s="99">
        <f t="shared" si="77"/>
        <v>6291</v>
      </c>
      <c r="AC110" s="99">
        <f t="shared" si="77"/>
        <v>9286.7000000000007</v>
      </c>
      <c r="AD110" s="99">
        <f t="shared" si="77"/>
        <v>12838.8</v>
      </c>
      <c r="AE110" s="35">
        <f t="shared" si="88"/>
        <v>4349.3999999999996</v>
      </c>
      <c r="AF110" s="104">
        <f>RCF!C$13</f>
        <v>14.45</v>
      </c>
      <c r="AG110" s="99">
        <f t="shared" si="72"/>
        <v>7176.5</v>
      </c>
      <c r="AH110" s="99">
        <f t="shared" si="72"/>
        <v>9133.7000000000007</v>
      </c>
      <c r="AI110" s="99">
        <f t="shared" si="72"/>
        <v>13048.2</v>
      </c>
      <c r="AJ110" s="35">
        <f t="shared" si="89"/>
        <v>4424.7</v>
      </c>
      <c r="AK110" s="104">
        <f>RCF!C$25</f>
        <v>14.700000000000001</v>
      </c>
      <c r="AL110" s="35">
        <f t="shared" si="90"/>
        <v>4424.7</v>
      </c>
      <c r="AM110" s="104">
        <f>RCF!C$59</f>
        <v>14.7</v>
      </c>
      <c r="AN110" s="35">
        <f t="shared" si="91"/>
        <v>4581.2</v>
      </c>
      <c r="AO110" s="104">
        <f>RCF!C$33</f>
        <v>15.22</v>
      </c>
      <c r="AP110" s="99">
        <f t="shared" si="80"/>
        <v>6871.8</v>
      </c>
      <c r="AQ110" s="35">
        <f t="shared" si="92"/>
        <v>4587.2</v>
      </c>
      <c r="AR110" s="104">
        <f>RCF!C$35</f>
        <v>15.24</v>
      </c>
      <c r="AS110" s="99">
        <f t="shared" si="73"/>
        <v>5963.3</v>
      </c>
      <c r="AT110" s="99">
        <f t="shared" si="73"/>
        <v>6651.4</v>
      </c>
      <c r="AU110" s="35">
        <f t="shared" si="93"/>
        <v>4495.7</v>
      </c>
      <c r="AV110" s="104">
        <f>RCF!C$37</f>
        <v>14.936</v>
      </c>
      <c r="AW110" s="35">
        <f t="shared" si="94"/>
        <v>4598.8</v>
      </c>
      <c r="AX110" s="104">
        <f>RCF!C$39</f>
        <v>15.278571428571428</v>
      </c>
      <c r="AY110" s="35">
        <f t="shared" si="95"/>
        <v>4433.7</v>
      </c>
      <c r="AZ110" s="104">
        <f>RCF!C$41</f>
        <v>14.73</v>
      </c>
    </row>
    <row r="111" spans="1:52" s="53" customFormat="1" x14ac:dyDescent="0.2">
      <c r="A111" s="38">
        <v>5763</v>
      </c>
      <c r="B111" s="39" t="s">
        <v>187</v>
      </c>
      <c r="C111" s="40">
        <v>344</v>
      </c>
      <c r="D111" s="35">
        <f t="shared" si="78"/>
        <v>18343.5</v>
      </c>
      <c r="E111" s="34">
        <f>RCF!C$43</f>
        <v>53.323999999999998</v>
      </c>
      <c r="F111" s="35">
        <f t="shared" si="81"/>
        <v>5046.8</v>
      </c>
      <c r="G111" s="103">
        <f>RCF!C$5</f>
        <v>14.670999999999999</v>
      </c>
      <c r="H111" s="35">
        <f t="shared" si="82"/>
        <v>5046.8</v>
      </c>
      <c r="I111" s="103">
        <f t="shared" si="83"/>
        <v>14.670999999999999</v>
      </c>
      <c r="J111" s="99">
        <f t="shared" si="79"/>
        <v>5551.5</v>
      </c>
      <c r="K111" s="99">
        <f t="shared" si="79"/>
        <v>6914.1</v>
      </c>
      <c r="L111" s="99">
        <f t="shared" si="79"/>
        <v>7418.8</v>
      </c>
      <c r="M111" s="99">
        <f t="shared" si="79"/>
        <v>8175.9</v>
      </c>
      <c r="N111" s="99">
        <f t="shared" si="79"/>
        <v>10093.6</v>
      </c>
      <c r="O111" s="99">
        <f t="shared" si="79"/>
        <v>10850.7</v>
      </c>
      <c r="P111" s="99">
        <f t="shared" si="79"/>
        <v>15140.5</v>
      </c>
      <c r="Q111" s="35">
        <f t="shared" si="84"/>
        <v>4960.3999999999996</v>
      </c>
      <c r="R111" s="103">
        <f>RCF!C$7</f>
        <v>14.42</v>
      </c>
      <c r="S111" s="99">
        <f t="shared" si="70"/>
        <v>6448.5</v>
      </c>
      <c r="T111" s="99">
        <f t="shared" si="70"/>
        <v>7440.6</v>
      </c>
      <c r="U111" s="35">
        <f t="shared" si="85"/>
        <v>4890.8999999999996</v>
      </c>
      <c r="V111" s="103">
        <f>RCF!C$9</f>
        <v>14.218</v>
      </c>
      <c r="W111" s="35">
        <f t="shared" si="86"/>
        <v>4890.8999999999996</v>
      </c>
      <c r="X111" s="104">
        <f t="shared" si="87"/>
        <v>14.218</v>
      </c>
      <c r="Y111" s="99">
        <f t="shared" si="77"/>
        <v>5379.9</v>
      </c>
      <c r="Z111" s="99">
        <f t="shared" si="77"/>
        <v>6700.5</v>
      </c>
      <c r="AA111" s="99">
        <f t="shared" si="77"/>
        <v>7923.2</v>
      </c>
      <c r="AB111" s="99">
        <f t="shared" si="77"/>
        <v>7189.6</v>
      </c>
      <c r="AC111" s="99">
        <f t="shared" si="77"/>
        <v>10613.2</v>
      </c>
      <c r="AD111" s="99">
        <f t="shared" si="77"/>
        <v>14672.7</v>
      </c>
      <c r="AE111" s="35">
        <f t="shared" si="88"/>
        <v>4970.8</v>
      </c>
      <c r="AF111" s="104">
        <f>RCF!C$13</f>
        <v>14.45</v>
      </c>
      <c r="AG111" s="99">
        <f t="shared" si="72"/>
        <v>8201.7999999999993</v>
      </c>
      <c r="AH111" s="99">
        <f t="shared" si="72"/>
        <v>10438.700000000001</v>
      </c>
      <c r="AI111" s="99">
        <f t="shared" si="72"/>
        <v>14912.4</v>
      </c>
      <c r="AJ111" s="35">
        <f t="shared" si="89"/>
        <v>5056.8</v>
      </c>
      <c r="AK111" s="104">
        <f>RCF!C$25</f>
        <v>14.700000000000001</v>
      </c>
      <c r="AL111" s="35">
        <f t="shared" si="90"/>
        <v>5056.8</v>
      </c>
      <c r="AM111" s="104">
        <f>RCF!C$59</f>
        <v>14.7</v>
      </c>
      <c r="AN111" s="35">
        <f t="shared" si="91"/>
        <v>5235.6000000000004</v>
      </c>
      <c r="AO111" s="104">
        <f>RCF!C$33</f>
        <v>15.22</v>
      </c>
      <c r="AP111" s="99">
        <f t="shared" si="80"/>
        <v>7853.4</v>
      </c>
      <c r="AQ111" s="35">
        <f t="shared" si="92"/>
        <v>5242.5</v>
      </c>
      <c r="AR111" s="104">
        <f>RCF!C$35</f>
        <v>15.24</v>
      </c>
      <c r="AS111" s="99">
        <f t="shared" si="73"/>
        <v>6815.2</v>
      </c>
      <c r="AT111" s="99">
        <f t="shared" si="73"/>
        <v>7601.6</v>
      </c>
      <c r="AU111" s="35">
        <f t="shared" si="93"/>
        <v>5137.8999999999996</v>
      </c>
      <c r="AV111" s="104">
        <f>RCF!C$37</f>
        <v>14.936</v>
      </c>
      <c r="AW111" s="35">
        <f t="shared" si="94"/>
        <v>5255.8</v>
      </c>
      <c r="AX111" s="104">
        <f>RCF!C$39</f>
        <v>15.278571428571428</v>
      </c>
      <c r="AY111" s="35">
        <f t="shared" si="95"/>
        <v>5067.1000000000004</v>
      </c>
      <c r="AZ111" s="104">
        <f>RCF!C$41</f>
        <v>14.73</v>
      </c>
    </row>
    <row r="112" spans="1:52" x14ac:dyDescent="0.2">
      <c r="A112" s="58"/>
      <c r="B112" s="59"/>
      <c r="C112" s="60"/>
      <c r="D112" s="61"/>
      <c r="E112" s="46"/>
      <c r="F112" s="61"/>
      <c r="G112" s="46"/>
      <c r="H112" s="61"/>
      <c r="I112" s="46"/>
      <c r="J112" s="100"/>
      <c r="K112" s="100"/>
      <c r="L112" s="100"/>
      <c r="M112" s="100"/>
      <c r="N112" s="100"/>
      <c r="O112" s="100"/>
      <c r="P112" s="100"/>
      <c r="Q112" s="44"/>
      <c r="R112" s="46"/>
      <c r="S112" s="100"/>
      <c r="T112" s="100"/>
      <c r="U112" s="44"/>
      <c r="V112" s="46"/>
      <c r="W112" s="44"/>
      <c r="X112" s="46"/>
      <c r="Y112" s="101"/>
      <c r="Z112" s="101"/>
      <c r="AA112" s="101"/>
      <c r="AB112" s="101"/>
      <c r="AC112" s="101"/>
      <c r="AD112" s="101"/>
      <c r="AE112" s="62"/>
      <c r="AF112" s="46"/>
      <c r="AG112" s="100"/>
      <c r="AH112" s="100"/>
      <c r="AI112" s="100"/>
      <c r="AJ112" s="61"/>
      <c r="AK112" s="46"/>
      <c r="AL112" s="61"/>
      <c r="AM112" s="46"/>
      <c r="AN112" s="62"/>
      <c r="AO112" s="46"/>
      <c r="AP112" s="100"/>
      <c r="AQ112" s="62"/>
      <c r="AR112" s="46"/>
      <c r="AS112" s="100"/>
      <c r="AT112" s="100"/>
      <c r="AU112" s="61"/>
      <c r="AV112" s="46"/>
      <c r="AW112" s="61"/>
      <c r="AX112" s="46"/>
      <c r="AY112" s="61"/>
      <c r="AZ112" s="46"/>
    </row>
    <row r="113" spans="1:52" x14ac:dyDescent="0.2">
      <c r="A113" s="23"/>
      <c r="B113" s="24" t="s">
        <v>245</v>
      </c>
      <c r="C113" s="25"/>
      <c r="D113" s="26"/>
      <c r="E113" s="27"/>
      <c r="F113" s="26"/>
      <c r="G113" s="27"/>
      <c r="H113" s="26"/>
      <c r="I113" s="27"/>
      <c r="J113" s="27"/>
      <c r="K113" s="27"/>
      <c r="L113" s="27"/>
      <c r="M113" s="27"/>
      <c r="N113" s="27"/>
      <c r="O113" s="27"/>
      <c r="P113" s="27"/>
      <c r="Q113" s="26"/>
      <c r="R113" s="27"/>
      <c r="S113" s="27"/>
      <c r="T113" s="27"/>
      <c r="U113" s="28"/>
      <c r="V113" s="27"/>
      <c r="W113" s="28"/>
      <c r="X113" s="27"/>
      <c r="Y113" s="30"/>
      <c r="Z113" s="29"/>
      <c r="AA113" s="30"/>
      <c r="AB113" s="30"/>
      <c r="AC113" s="30"/>
      <c r="AD113" s="30"/>
      <c r="AE113" s="28"/>
      <c r="AF113" s="27"/>
      <c r="AG113" s="26"/>
      <c r="AH113" s="26"/>
      <c r="AI113" s="31"/>
      <c r="AJ113" s="26"/>
      <c r="AK113" s="26"/>
      <c r="AL113" s="26"/>
      <c r="AM113" s="26"/>
      <c r="AN113" s="28"/>
      <c r="AO113" s="27"/>
      <c r="AP113" s="26"/>
      <c r="AQ113" s="28"/>
      <c r="AR113" s="27"/>
      <c r="AS113" s="26"/>
      <c r="AT113" s="26"/>
      <c r="AU113" s="26"/>
      <c r="AV113" s="27"/>
      <c r="AW113" s="26"/>
      <c r="AX113" s="27"/>
      <c r="AY113" s="27"/>
      <c r="AZ113" s="118"/>
    </row>
    <row r="114" spans="1:52" x14ac:dyDescent="0.2">
      <c r="A114" s="47"/>
      <c r="B114" s="48"/>
      <c r="C114" s="119"/>
      <c r="D114" s="33"/>
      <c r="E114" s="50"/>
      <c r="F114" s="33"/>
      <c r="G114" s="50"/>
      <c r="H114" s="33"/>
      <c r="I114" s="50"/>
      <c r="J114" s="97"/>
      <c r="K114" s="97"/>
      <c r="L114" s="97"/>
      <c r="M114" s="97"/>
      <c r="N114" s="97"/>
      <c r="O114" s="97"/>
      <c r="P114" s="97"/>
      <c r="Q114" s="33"/>
      <c r="R114" s="50"/>
      <c r="S114" s="97"/>
      <c r="T114" s="97"/>
      <c r="U114" s="33"/>
      <c r="V114" s="50"/>
      <c r="W114" s="33"/>
      <c r="X114" s="50"/>
      <c r="Y114" s="120"/>
      <c r="Z114" s="120"/>
      <c r="AA114" s="120"/>
      <c r="AB114" s="120"/>
      <c r="AC114" s="120"/>
      <c r="AD114" s="120"/>
      <c r="AE114" s="51"/>
      <c r="AF114" s="50"/>
      <c r="AG114" s="97"/>
      <c r="AH114" s="97"/>
      <c r="AI114" s="97"/>
      <c r="AJ114" s="121"/>
      <c r="AK114" s="50"/>
      <c r="AL114" s="33"/>
      <c r="AM114" s="50"/>
      <c r="AN114" s="51"/>
      <c r="AO114" s="50"/>
      <c r="AP114" s="97"/>
      <c r="AQ114" s="33"/>
      <c r="AR114" s="50"/>
      <c r="AS114" s="97"/>
      <c r="AT114" s="97"/>
      <c r="AU114" s="33"/>
      <c r="AV114" s="50"/>
      <c r="AW114" s="33"/>
      <c r="AX114" s="50"/>
      <c r="AY114" s="33"/>
      <c r="AZ114" s="50"/>
    </row>
    <row r="115" spans="1:52" x14ac:dyDescent="0.2">
      <c r="A115" s="38">
        <v>258</v>
      </c>
      <c r="B115" s="122" t="s">
        <v>248</v>
      </c>
      <c r="C115" s="35">
        <v>31</v>
      </c>
      <c r="D115" s="123">
        <f t="shared" ref="D115:D145" si="96">ROUND(E115*C115,1)</f>
        <v>1653</v>
      </c>
      <c r="E115" s="166">
        <f>RCF!C$43</f>
        <v>53.323999999999998</v>
      </c>
      <c r="F115" s="123">
        <f t="shared" ref="F115:F145" si="97">ROUNDDOWN($C115*G115,1)</f>
        <v>454.8</v>
      </c>
      <c r="G115" s="167">
        <f>RCF!C$5</f>
        <v>14.670999999999999</v>
      </c>
      <c r="H115" s="123">
        <f t="shared" ref="H115:H145" si="98">ROUND(I115*C115,1)</f>
        <v>454.8</v>
      </c>
      <c r="I115" s="167">
        <f t="shared" ref="I115:I145" si="99">G115</f>
        <v>14.670999999999999</v>
      </c>
      <c r="J115" s="125">
        <f t="shared" ref="J115:P124" si="100">ROUND($C115*$I115*J$6,1)</f>
        <v>500.3</v>
      </c>
      <c r="K115" s="125">
        <f t="shared" si="100"/>
        <v>623.1</v>
      </c>
      <c r="L115" s="125">
        <f t="shared" si="100"/>
        <v>668.6</v>
      </c>
      <c r="M115" s="125">
        <f t="shared" si="100"/>
        <v>736.8</v>
      </c>
      <c r="N115" s="125">
        <f t="shared" si="100"/>
        <v>909.6</v>
      </c>
      <c r="O115" s="125">
        <f t="shared" si="100"/>
        <v>977.8</v>
      </c>
      <c r="P115" s="125">
        <f t="shared" si="100"/>
        <v>1364.4</v>
      </c>
      <c r="Q115" s="123">
        <f t="shared" ref="Q115:Q145" si="101">ROUNDDOWN($C115*R115,1)</f>
        <v>447</v>
      </c>
      <c r="R115" s="167">
        <f>RCF!C$7</f>
        <v>14.42</v>
      </c>
      <c r="S115" s="125">
        <f t="shared" ref="S115:T145" si="102">ROUNDDOWN($Q115*S$6,1)</f>
        <v>581.1</v>
      </c>
      <c r="T115" s="125">
        <f t="shared" si="102"/>
        <v>670.5</v>
      </c>
      <c r="U115" s="123">
        <f t="shared" ref="U115:U145" si="103">ROUNDDOWN($C115*V115,1)</f>
        <v>440.7</v>
      </c>
      <c r="V115" s="167">
        <f>RCF!C$9</f>
        <v>14.218</v>
      </c>
      <c r="W115" s="123">
        <f t="shared" ref="W115:W145" si="104">ROUNDDOWN($C115*X115,1)</f>
        <v>440.7</v>
      </c>
      <c r="X115" s="124">
        <f t="shared" ref="X115:X145" si="105">V115</f>
        <v>14.218</v>
      </c>
      <c r="Y115" s="125">
        <f t="shared" ref="Y115:AD124" si="106">ROUNDDOWN($W115*Y$6,1)</f>
        <v>484.7</v>
      </c>
      <c r="Z115" s="125">
        <f t="shared" si="106"/>
        <v>603.70000000000005</v>
      </c>
      <c r="AA115" s="125">
        <f t="shared" si="106"/>
        <v>713.9</v>
      </c>
      <c r="AB115" s="125">
        <f t="shared" si="106"/>
        <v>647.79999999999995</v>
      </c>
      <c r="AC115" s="125">
        <f t="shared" si="106"/>
        <v>956.3</v>
      </c>
      <c r="AD115" s="125">
        <f t="shared" si="106"/>
        <v>1322.1</v>
      </c>
      <c r="AE115" s="123">
        <f t="shared" ref="AE115:AE145" si="107">ROUNDDOWN($C115*AF115,1)</f>
        <v>447.9</v>
      </c>
      <c r="AF115" s="124">
        <f>RCF!C$13</f>
        <v>14.45</v>
      </c>
      <c r="AG115" s="125">
        <f t="shared" ref="AG115:AI145" si="108">ROUND($AE115*AG$6,1)</f>
        <v>739</v>
      </c>
      <c r="AH115" s="125">
        <f t="shared" si="108"/>
        <v>940.6</v>
      </c>
      <c r="AI115" s="125">
        <f t="shared" si="108"/>
        <v>1343.7</v>
      </c>
      <c r="AJ115" s="123">
        <f t="shared" ref="AJ115:AJ145" si="109">ROUNDDOWN($C115*AK115,1)</f>
        <v>455.7</v>
      </c>
      <c r="AK115" s="124">
        <f>RCF!C$25</f>
        <v>14.700000000000001</v>
      </c>
      <c r="AL115" s="123">
        <f t="shared" ref="AL115:AL145" si="110">ROUNDDOWN($C115*AM115,1)</f>
        <v>455.7</v>
      </c>
      <c r="AM115" s="124">
        <f>RCF!C$59</f>
        <v>14.7</v>
      </c>
      <c r="AN115" s="123">
        <f t="shared" ref="AN115:AN145" si="111">ROUNDDOWN($C115*AO115,1)</f>
        <v>471.8</v>
      </c>
      <c r="AO115" s="124">
        <f>RCF!C$33</f>
        <v>15.22</v>
      </c>
      <c r="AP115" s="125">
        <f t="shared" ref="AP115:AP145" si="112">ROUNDDOWN($AN115*AP$6,1)</f>
        <v>707.7</v>
      </c>
      <c r="AQ115" s="123">
        <f t="shared" ref="AQ115:AQ145" si="113">ROUNDDOWN($C115*AR115,1)</f>
        <v>472.4</v>
      </c>
      <c r="AR115" s="124">
        <f>RCF!C$35</f>
        <v>15.24</v>
      </c>
      <c r="AS115" s="125">
        <f t="shared" ref="AS115:AT145" si="114">ROUNDDOWN($AQ115*AS$6,1)</f>
        <v>614.1</v>
      </c>
      <c r="AT115" s="125">
        <f t="shared" si="114"/>
        <v>684.9</v>
      </c>
      <c r="AU115" s="123">
        <f t="shared" ref="AU115:AU145" si="115">ROUNDDOWN($C115*AV115,1)</f>
        <v>463</v>
      </c>
      <c r="AV115" s="124">
        <f>RCF!C$37</f>
        <v>14.936</v>
      </c>
      <c r="AW115" s="123">
        <f t="shared" ref="AW115:AW145" si="116">ROUNDDOWN($C115*AX115,1)</f>
        <v>473.6</v>
      </c>
      <c r="AX115" s="124">
        <f>RCF!C$39</f>
        <v>15.278571428571428</v>
      </c>
      <c r="AY115" s="123">
        <f t="shared" ref="AY115:AY145" si="117">ROUNDDOWN($C115*AZ115,1)</f>
        <v>456.6</v>
      </c>
      <c r="AZ115" s="124">
        <f>RCF!C$41</f>
        <v>14.73</v>
      </c>
    </row>
    <row r="116" spans="1:52" x14ac:dyDescent="0.2">
      <c r="A116" s="38">
        <v>259</v>
      </c>
      <c r="B116" s="122" t="s">
        <v>246</v>
      </c>
      <c r="C116" s="35">
        <v>43.7</v>
      </c>
      <c r="D116" s="123">
        <f t="shared" si="96"/>
        <v>2330.3000000000002</v>
      </c>
      <c r="E116" s="166">
        <f>RCF!C$43</f>
        <v>53.323999999999998</v>
      </c>
      <c r="F116" s="123">
        <f t="shared" si="97"/>
        <v>641.1</v>
      </c>
      <c r="G116" s="167">
        <f>RCF!C$5</f>
        <v>14.670999999999999</v>
      </c>
      <c r="H116" s="123">
        <f t="shared" si="98"/>
        <v>641.1</v>
      </c>
      <c r="I116" s="167">
        <f t="shared" si="99"/>
        <v>14.670999999999999</v>
      </c>
      <c r="J116" s="125">
        <f t="shared" si="100"/>
        <v>705.2</v>
      </c>
      <c r="K116" s="125">
        <f t="shared" si="100"/>
        <v>878.3</v>
      </c>
      <c r="L116" s="125">
        <f t="shared" si="100"/>
        <v>942.5</v>
      </c>
      <c r="M116" s="125">
        <f t="shared" si="100"/>
        <v>1038.5999999999999</v>
      </c>
      <c r="N116" s="125">
        <f t="shared" si="100"/>
        <v>1282.2</v>
      </c>
      <c r="O116" s="125">
        <f t="shared" si="100"/>
        <v>1378.4</v>
      </c>
      <c r="P116" s="125">
        <f t="shared" si="100"/>
        <v>1923.4</v>
      </c>
      <c r="Q116" s="123">
        <f t="shared" si="101"/>
        <v>630.1</v>
      </c>
      <c r="R116" s="167">
        <f>RCF!C$7</f>
        <v>14.42</v>
      </c>
      <c r="S116" s="125">
        <f t="shared" si="102"/>
        <v>819.1</v>
      </c>
      <c r="T116" s="125">
        <f t="shared" si="102"/>
        <v>945.1</v>
      </c>
      <c r="U116" s="123">
        <f t="shared" si="103"/>
        <v>621.29999999999995</v>
      </c>
      <c r="V116" s="167">
        <f>RCF!C$9</f>
        <v>14.218</v>
      </c>
      <c r="W116" s="123">
        <f t="shared" si="104"/>
        <v>621.29999999999995</v>
      </c>
      <c r="X116" s="124">
        <f t="shared" si="105"/>
        <v>14.218</v>
      </c>
      <c r="Y116" s="125">
        <f t="shared" si="106"/>
        <v>683.4</v>
      </c>
      <c r="Z116" s="125">
        <f t="shared" si="106"/>
        <v>851.1</v>
      </c>
      <c r="AA116" s="125">
        <f t="shared" si="106"/>
        <v>1006.5</v>
      </c>
      <c r="AB116" s="125">
        <f t="shared" si="106"/>
        <v>913.3</v>
      </c>
      <c r="AC116" s="125">
        <f t="shared" si="106"/>
        <v>1348.2</v>
      </c>
      <c r="AD116" s="125">
        <f t="shared" si="106"/>
        <v>1863.9</v>
      </c>
      <c r="AE116" s="123">
        <f t="shared" si="107"/>
        <v>631.4</v>
      </c>
      <c r="AF116" s="124">
        <f>RCF!C$13</f>
        <v>14.45</v>
      </c>
      <c r="AG116" s="125">
        <f t="shared" si="108"/>
        <v>1041.8</v>
      </c>
      <c r="AH116" s="125">
        <f t="shared" si="108"/>
        <v>1325.9</v>
      </c>
      <c r="AI116" s="125">
        <f t="shared" si="108"/>
        <v>1894.2</v>
      </c>
      <c r="AJ116" s="123">
        <f t="shared" si="109"/>
        <v>0</v>
      </c>
      <c r="AK116" s="124">
        <f>RCF!C$31</f>
        <v>0</v>
      </c>
      <c r="AL116" s="123">
        <f t="shared" si="110"/>
        <v>642.29999999999995</v>
      </c>
      <c r="AM116" s="124">
        <f>RCF!C$59</f>
        <v>14.7</v>
      </c>
      <c r="AN116" s="123">
        <f t="shared" si="111"/>
        <v>665.1</v>
      </c>
      <c r="AO116" s="124">
        <f>RCF!C$33</f>
        <v>15.22</v>
      </c>
      <c r="AP116" s="125">
        <f t="shared" si="112"/>
        <v>997.6</v>
      </c>
      <c r="AQ116" s="123">
        <f t="shared" si="113"/>
        <v>665.9</v>
      </c>
      <c r="AR116" s="124">
        <f>RCF!C$35</f>
        <v>15.24</v>
      </c>
      <c r="AS116" s="125">
        <f t="shared" si="114"/>
        <v>865.6</v>
      </c>
      <c r="AT116" s="125">
        <f t="shared" si="114"/>
        <v>965.5</v>
      </c>
      <c r="AU116" s="123">
        <f t="shared" si="115"/>
        <v>652.70000000000005</v>
      </c>
      <c r="AV116" s="124">
        <f>RCF!C$37</f>
        <v>14.936</v>
      </c>
      <c r="AW116" s="123">
        <f t="shared" si="116"/>
        <v>667.6</v>
      </c>
      <c r="AX116" s="124">
        <f>RCF!C$39</f>
        <v>15.278571428571428</v>
      </c>
      <c r="AY116" s="123">
        <f t="shared" si="117"/>
        <v>643.70000000000005</v>
      </c>
      <c r="AZ116" s="124">
        <f>RCF!C$41</f>
        <v>14.73</v>
      </c>
    </row>
    <row r="117" spans="1:52" x14ac:dyDescent="0.2">
      <c r="A117" s="38">
        <v>260</v>
      </c>
      <c r="B117" s="122" t="s">
        <v>249</v>
      </c>
      <c r="C117" s="35">
        <v>55.5</v>
      </c>
      <c r="D117" s="123">
        <f t="shared" si="96"/>
        <v>2959.5</v>
      </c>
      <c r="E117" s="166">
        <f>RCF!C$43</f>
        <v>53.323999999999998</v>
      </c>
      <c r="F117" s="123">
        <f t="shared" si="97"/>
        <v>814.2</v>
      </c>
      <c r="G117" s="167">
        <f>RCF!C$5</f>
        <v>14.670999999999999</v>
      </c>
      <c r="H117" s="123">
        <f t="shared" si="98"/>
        <v>814.2</v>
      </c>
      <c r="I117" s="167">
        <f t="shared" si="99"/>
        <v>14.670999999999999</v>
      </c>
      <c r="J117" s="125">
        <f t="shared" si="100"/>
        <v>895.7</v>
      </c>
      <c r="K117" s="125">
        <f t="shared" si="100"/>
        <v>1115.5</v>
      </c>
      <c r="L117" s="125">
        <f t="shared" si="100"/>
        <v>1196.9000000000001</v>
      </c>
      <c r="M117" s="125">
        <f t="shared" si="100"/>
        <v>1319.1</v>
      </c>
      <c r="N117" s="125">
        <f t="shared" si="100"/>
        <v>1628.5</v>
      </c>
      <c r="O117" s="125">
        <f t="shared" si="100"/>
        <v>1750.6</v>
      </c>
      <c r="P117" s="125">
        <f t="shared" si="100"/>
        <v>2442.6999999999998</v>
      </c>
      <c r="Q117" s="123">
        <f t="shared" si="101"/>
        <v>800.3</v>
      </c>
      <c r="R117" s="167">
        <f>RCF!C$7</f>
        <v>14.42</v>
      </c>
      <c r="S117" s="125">
        <f t="shared" si="102"/>
        <v>1040.3</v>
      </c>
      <c r="T117" s="125">
        <f t="shared" si="102"/>
        <v>1200.4000000000001</v>
      </c>
      <c r="U117" s="123">
        <f t="shared" si="103"/>
        <v>789</v>
      </c>
      <c r="V117" s="167">
        <f>RCF!C$9</f>
        <v>14.218</v>
      </c>
      <c r="W117" s="123">
        <f t="shared" si="104"/>
        <v>789</v>
      </c>
      <c r="X117" s="124">
        <f t="shared" si="105"/>
        <v>14.218</v>
      </c>
      <c r="Y117" s="125">
        <f t="shared" si="106"/>
        <v>867.9</v>
      </c>
      <c r="Z117" s="125">
        <f t="shared" si="106"/>
        <v>1080.9000000000001</v>
      </c>
      <c r="AA117" s="125">
        <f t="shared" si="106"/>
        <v>1278.0999999999999</v>
      </c>
      <c r="AB117" s="125">
        <f t="shared" si="106"/>
        <v>1159.8</v>
      </c>
      <c r="AC117" s="125">
        <f t="shared" si="106"/>
        <v>1712.1</v>
      </c>
      <c r="AD117" s="125">
        <f t="shared" si="106"/>
        <v>2367</v>
      </c>
      <c r="AE117" s="123">
        <f t="shared" si="107"/>
        <v>801.9</v>
      </c>
      <c r="AF117" s="124">
        <f>RCF!C$13</f>
        <v>14.45</v>
      </c>
      <c r="AG117" s="125">
        <f t="shared" si="108"/>
        <v>1323.1</v>
      </c>
      <c r="AH117" s="125">
        <f t="shared" si="108"/>
        <v>1684</v>
      </c>
      <c r="AI117" s="125">
        <f t="shared" si="108"/>
        <v>2405.6999999999998</v>
      </c>
      <c r="AJ117" s="123">
        <f t="shared" si="109"/>
        <v>0</v>
      </c>
      <c r="AK117" s="124">
        <f>RCF!C$31</f>
        <v>0</v>
      </c>
      <c r="AL117" s="123">
        <f t="shared" si="110"/>
        <v>815.8</v>
      </c>
      <c r="AM117" s="124">
        <f>RCF!C$59</f>
        <v>14.7</v>
      </c>
      <c r="AN117" s="123">
        <f t="shared" si="111"/>
        <v>844.7</v>
      </c>
      <c r="AO117" s="124">
        <f>RCF!C$33</f>
        <v>15.22</v>
      </c>
      <c r="AP117" s="125">
        <f t="shared" si="112"/>
        <v>1267</v>
      </c>
      <c r="AQ117" s="123">
        <f t="shared" si="113"/>
        <v>845.8</v>
      </c>
      <c r="AR117" s="124">
        <f>RCF!C$35</f>
        <v>15.24</v>
      </c>
      <c r="AS117" s="125">
        <f t="shared" si="114"/>
        <v>1099.5</v>
      </c>
      <c r="AT117" s="125">
        <f t="shared" si="114"/>
        <v>1226.4000000000001</v>
      </c>
      <c r="AU117" s="123">
        <f t="shared" si="115"/>
        <v>828.9</v>
      </c>
      <c r="AV117" s="124">
        <f>RCF!C$37</f>
        <v>14.936</v>
      </c>
      <c r="AW117" s="123">
        <f t="shared" si="116"/>
        <v>847.9</v>
      </c>
      <c r="AX117" s="124">
        <f>RCF!C$39</f>
        <v>15.278571428571428</v>
      </c>
      <c r="AY117" s="123">
        <f t="shared" si="117"/>
        <v>817.5</v>
      </c>
      <c r="AZ117" s="124">
        <f>RCF!C$41</f>
        <v>14.73</v>
      </c>
    </row>
    <row r="118" spans="1:52" x14ac:dyDescent="0.2">
      <c r="A118" s="38">
        <v>261</v>
      </c>
      <c r="B118" s="122" t="s">
        <v>247</v>
      </c>
      <c r="C118" s="35">
        <v>74.2</v>
      </c>
      <c r="D118" s="123">
        <f t="shared" si="96"/>
        <v>3956.6</v>
      </c>
      <c r="E118" s="166">
        <f>RCF!C$43</f>
        <v>53.323999999999998</v>
      </c>
      <c r="F118" s="123">
        <f t="shared" si="97"/>
        <v>1088.5</v>
      </c>
      <c r="G118" s="167">
        <f>RCF!C$5</f>
        <v>14.670999999999999</v>
      </c>
      <c r="H118" s="123">
        <f t="shared" si="98"/>
        <v>1088.5999999999999</v>
      </c>
      <c r="I118" s="167">
        <f t="shared" si="99"/>
        <v>14.670999999999999</v>
      </c>
      <c r="J118" s="125">
        <f t="shared" si="100"/>
        <v>1197.4000000000001</v>
      </c>
      <c r="K118" s="125">
        <f t="shared" si="100"/>
        <v>1491.4</v>
      </c>
      <c r="L118" s="125">
        <f t="shared" si="100"/>
        <v>1600.2</v>
      </c>
      <c r="M118" s="125">
        <f t="shared" si="100"/>
        <v>1763.5</v>
      </c>
      <c r="N118" s="125">
        <f t="shared" si="100"/>
        <v>2177.1999999999998</v>
      </c>
      <c r="O118" s="125">
        <f t="shared" si="100"/>
        <v>2340.5</v>
      </c>
      <c r="P118" s="125">
        <f t="shared" si="100"/>
        <v>3265.8</v>
      </c>
      <c r="Q118" s="123">
        <f t="shared" si="101"/>
        <v>1069.9000000000001</v>
      </c>
      <c r="R118" s="167">
        <f>RCF!C$7</f>
        <v>14.42</v>
      </c>
      <c r="S118" s="125">
        <f t="shared" si="102"/>
        <v>1390.8</v>
      </c>
      <c r="T118" s="125">
        <f t="shared" si="102"/>
        <v>1604.8</v>
      </c>
      <c r="U118" s="123">
        <f t="shared" si="103"/>
        <v>1054.9000000000001</v>
      </c>
      <c r="V118" s="167">
        <f>RCF!C$9</f>
        <v>14.218</v>
      </c>
      <c r="W118" s="123">
        <f t="shared" si="104"/>
        <v>1054.9000000000001</v>
      </c>
      <c r="X118" s="124">
        <f t="shared" si="105"/>
        <v>14.218</v>
      </c>
      <c r="Y118" s="125">
        <f t="shared" si="106"/>
        <v>1160.3</v>
      </c>
      <c r="Z118" s="125">
        <f t="shared" si="106"/>
        <v>1445.2</v>
      </c>
      <c r="AA118" s="125">
        <f t="shared" si="106"/>
        <v>1708.9</v>
      </c>
      <c r="AB118" s="125">
        <f t="shared" si="106"/>
        <v>1550.7</v>
      </c>
      <c r="AC118" s="125">
        <f t="shared" si="106"/>
        <v>2289.1</v>
      </c>
      <c r="AD118" s="125">
        <f t="shared" si="106"/>
        <v>3164.7</v>
      </c>
      <c r="AE118" s="123">
        <f t="shared" si="107"/>
        <v>1072.0999999999999</v>
      </c>
      <c r="AF118" s="124">
        <f>RCF!C$13</f>
        <v>14.45</v>
      </c>
      <c r="AG118" s="125">
        <f t="shared" si="108"/>
        <v>1769</v>
      </c>
      <c r="AH118" s="125">
        <f t="shared" si="108"/>
        <v>2251.4</v>
      </c>
      <c r="AI118" s="125">
        <f t="shared" si="108"/>
        <v>3216.3</v>
      </c>
      <c r="AJ118" s="123">
        <f t="shared" si="109"/>
        <v>0</v>
      </c>
      <c r="AK118" s="124">
        <f>RCF!C$31</f>
        <v>0</v>
      </c>
      <c r="AL118" s="123">
        <f t="shared" si="110"/>
        <v>1090.7</v>
      </c>
      <c r="AM118" s="124">
        <f>RCF!C$59</f>
        <v>14.7</v>
      </c>
      <c r="AN118" s="123">
        <f t="shared" si="111"/>
        <v>1129.3</v>
      </c>
      <c r="AO118" s="124">
        <f>RCF!C$33</f>
        <v>15.22</v>
      </c>
      <c r="AP118" s="125">
        <f t="shared" si="112"/>
        <v>1693.9</v>
      </c>
      <c r="AQ118" s="123">
        <f t="shared" si="113"/>
        <v>1130.8</v>
      </c>
      <c r="AR118" s="124">
        <f>RCF!C$35</f>
        <v>15.24</v>
      </c>
      <c r="AS118" s="125">
        <f t="shared" si="114"/>
        <v>1470</v>
      </c>
      <c r="AT118" s="125">
        <f t="shared" si="114"/>
        <v>1639.6</v>
      </c>
      <c r="AU118" s="123">
        <f t="shared" si="115"/>
        <v>1108.2</v>
      </c>
      <c r="AV118" s="124">
        <f>RCF!C$37</f>
        <v>14.936</v>
      </c>
      <c r="AW118" s="123">
        <f t="shared" si="116"/>
        <v>1133.5999999999999</v>
      </c>
      <c r="AX118" s="124">
        <f>RCF!C$39</f>
        <v>15.278571428571428</v>
      </c>
      <c r="AY118" s="123">
        <f t="shared" si="117"/>
        <v>1092.9000000000001</v>
      </c>
      <c r="AZ118" s="124">
        <f>RCF!C$41</f>
        <v>14.73</v>
      </c>
    </row>
    <row r="119" spans="1:52" ht="25.5" x14ac:dyDescent="0.2">
      <c r="A119" s="38">
        <v>390</v>
      </c>
      <c r="B119" s="122" t="s">
        <v>250</v>
      </c>
      <c r="C119" s="35">
        <v>255.3</v>
      </c>
      <c r="D119" s="123">
        <f t="shared" si="96"/>
        <v>13613.6</v>
      </c>
      <c r="E119" s="166">
        <f>RCF!C$43</f>
        <v>53.323999999999998</v>
      </c>
      <c r="F119" s="123">
        <f t="shared" si="97"/>
        <v>3745.5</v>
      </c>
      <c r="G119" s="167">
        <f>RCF!C$5</f>
        <v>14.670999999999999</v>
      </c>
      <c r="H119" s="123">
        <f t="shared" si="98"/>
        <v>3745.5</v>
      </c>
      <c r="I119" s="167">
        <f t="shared" si="99"/>
        <v>14.670999999999999</v>
      </c>
      <c r="J119" s="125">
        <f t="shared" si="100"/>
        <v>4120.1000000000004</v>
      </c>
      <c r="K119" s="125">
        <f t="shared" si="100"/>
        <v>5131.3</v>
      </c>
      <c r="L119" s="125">
        <f t="shared" si="100"/>
        <v>5505.9</v>
      </c>
      <c r="M119" s="125">
        <f t="shared" si="100"/>
        <v>6067.7</v>
      </c>
      <c r="N119" s="125">
        <f t="shared" si="100"/>
        <v>7491</v>
      </c>
      <c r="O119" s="125">
        <f t="shared" si="100"/>
        <v>8052.8</v>
      </c>
      <c r="P119" s="125">
        <f t="shared" si="100"/>
        <v>11236.5</v>
      </c>
      <c r="Q119" s="123">
        <f t="shared" si="101"/>
        <v>3681.4</v>
      </c>
      <c r="R119" s="167">
        <f>RCF!C$7</f>
        <v>14.42</v>
      </c>
      <c r="S119" s="125">
        <f t="shared" si="102"/>
        <v>4785.8</v>
      </c>
      <c r="T119" s="125">
        <f t="shared" si="102"/>
        <v>5522.1</v>
      </c>
      <c r="U119" s="123">
        <f t="shared" si="103"/>
        <v>3629.8</v>
      </c>
      <c r="V119" s="167">
        <f>RCF!C$9</f>
        <v>14.218</v>
      </c>
      <c r="W119" s="123">
        <f t="shared" si="104"/>
        <v>3629.8</v>
      </c>
      <c r="X119" s="124">
        <f t="shared" si="105"/>
        <v>14.218</v>
      </c>
      <c r="Y119" s="125">
        <f t="shared" si="106"/>
        <v>3992.7</v>
      </c>
      <c r="Z119" s="125">
        <f t="shared" si="106"/>
        <v>4972.8</v>
      </c>
      <c r="AA119" s="125">
        <f t="shared" si="106"/>
        <v>5880.2</v>
      </c>
      <c r="AB119" s="125">
        <f t="shared" si="106"/>
        <v>5335.8</v>
      </c>
      <c r="AC119" s="125">
        <f t="shared" si="106"/>
        <v>7876.6</v>
      </c>
      <c r="AD119" s="125">
        <f t="shared" si="106"/>
        <v>10889.4</v>
      </c>
      <c r="AE119" s="123">
        <f t="shared" si="107"/>
        <v>3689</v>
      </c>
      <c r="AF119" s="124">
        <f>RCF!C$13</f>
        <v>14.45</v>
      </c>
      <c r="AG119" s="125">
        <f t="shared" si="108"/>
        <v>6086.9</v>
      </c>
      <c r="AH119" s="125">
        <f t="shared" si="108"/>
        <v>7746.9</v>
      </c>
      <c r="AI119" s="125">
        <f t="shared" si="108"/>
        <v>11067</v>
      </c>
      <c r="AJ119" s="123">
        <f t="shared" si="109"/>
        <v>0</v>
      </c>
      <c r="AK119" s="124">
        <f>RCF!C$31</f>
        <v>0</v>
      </c>
      <c r="AL119" s="123">
        <f t="shared" si="110"/>
        <v>3752.9</v>
      </c>
      <c r="AM119" s="124">
        <f>RCF!C$59</f>
        <v>14.7</v>
      </c>
      <c r="AN119" s="123">
        <f t="shared" si="111"/>
        <v>3885.6</v>
      </c>
      <c r="AO119" s="124">
        <f>RCF!C$33</f>
        <v>15.22</v>
      </c>
      <c r="AP119" s="125">
        <f t="shared" si="112"/>
        <v>5828.4</v>
      </c>
      <c r="AQ119" s="123">
        <f t="shared" si="113"/>
        <v>3890.7</v>
      </c>
      <c r="AR119" s="124">
        <f>RCF!C$35</f>
        <v>15.24</v>
      </c>
      <c r="AS119" s="125">
        <f t="shared" si="114"/>
        <v>5057.8999999999996</v>
      </c>
      <c r="AT119" s="125">
        <f t="shared" si="114"/>
        <v>5641.5</v>
      </c>
      <c r="AU119" s="123">
        <f t="shared" si="115"/>
        <v>3813.1</v>
      </c>
      <c r="AV119" s="124">
        <f>RCF!C$37</f>
        <v>14.936</v>
      </c>
      <c r="AW119" s="123">
        <f t="shared" si="116"/>
        <v>3900.6</v>
      </c>
      <c r="AX119" s="124">
        <f>RCF!C$39</f>
        <v>15.278571428571428</v>
      </c>
      <c r="AY119" s="123">
        <f t="shared" si="117"/>
        <v>3760.5</v>
      </c>
      <c r="AZ119" s="124">
        <f>RCF!C$41</f>
        <v>14.73</v>
      </c>
    </row>
    <row r="120" spans="1:52" ht="25.5" x14ac:dyDescent="0.2">
      <c r="A120" s="38">
        <v>392</v>
      </c>
      <c r="B120" s="122" t="s">
        <v>251</v>
      </c>
      <c r="C120" s="35">
        <v>193.5</v>
      </c>
      <c r="D120" s="123">
        <f t="shared" si="96"/>
        <v>10318.200000000001</v>
      </c>
      <c r="E120" s="166">
        <f>RCF!C$43</f>
        <v>53.323999999999998</v>
      </c>
      <c r="F120" s="123">
        <f t="shared" si="97"/>
        <v>2838.8</v>
      </c>
      <c r="G120" s="167">
        <f>RCF!C$5</f>
        <v>14.670999999999999</v>
      </c>
      <c r="H120" s="123">
        <f t="shared" si="98"/>
        <v>2838.8</v>
      </c>
      <c r="I120" s="167">
        <f t="shared" si="99"/>
        <v>14.670999999999999</v>
      </c>
      <c r="J120" s="125">
        <f t="shared" si="100"/>
        <v>3122.7</v>
      </c>
      <c r="K120" s="125">
        <f t="shared" si="100"/>
        <v>3889.2</v>
      </c>
      <c r="L120" s="125">
        <f t="shared" si="100"/>
        <v>4173.1000000000004</v>
      </c>
      <c r="M120" s="125">
        <f t="shared" si="100"/>
        <v>4598.8999999999996</v>
      </c>
      <c r="N120" s="125">
        <f t="shared" si="100"/>
        <v>5677.7</v>
      </c>
      <c r="O120" s="125">
        <f t="shared" si="100"/>
        <v>6103.5</v>
      </c>
      <c r="P120" s="125">
        <f t="shared" si="100"/>
        <v>8516.5</v>
      </c>
      <c r="Q120" s="123">
        <f t="shared" si="101"/>
        <v>2790.2</v>
      </c>
      <c r="R120" s="167">
        <f>RCF!C$7</f>
        <v>14.42</v>
      </c>
      <c r="S120" s="125">
        <f t="shared" si="102"/>
        <v>3627.2</v>
      </c>
      <c r="T120" s="125">
        <f t="shared" si="102"/>
        <v>4185.3</v>
      </c>
      <c r="U120" s="123">
        <f t="shared" si="103"/>
        <v>2751.1</v>
      </c>
      <c r="V120" s="167">
        <f>RCF!C$9</f>
        <v>14.218</v>
      </c>
      <c r="W120" s="123">
        <f t="shared" si="104"/>
        <v>2751.1</v>
      </c>
      <c r="X120" s="124">
        <f t="shared" si="105"/>
        <v>14.218</v>
      </c>
      <c r="Y120" s="125">
        <f t="shared" si="106"/>
        <v>3026.2</v>
      </c>
      <c r="Z120" s="125">
        <f t="shared" si="106"/>
        <v>3769</v>
      </c>
      <c r="AA120" s="125">
        <f t="shared" si="106"/>
        <v>4456.7</v>
      </c>
      <c r="AB120" s="125">
        <f t="shared" si="106"/>
        <v>4044.1</v>
      </c>
      <c r="AC120" s="125">
        <f t="shared" si="106"/>
        <v>5969.8</v>
      </c>
      <c r="AD120" s="125">
        <f t="shared" si="106"/>
        <v>8253.2999999999993</v>
      </c>
      <c r="AE120" s="123">
        <f t="shared" si="107"/>
        <v>2796</v>
      </c>
      <c r="AF120" s="124">
        <f>RCF!C$13</f>
        <v>14.45</v>
      </c>
      <c r="AG120" s="125">
        <f t="shared" si="108"/>
        <v>4613.3999999999996</v>
      </c>
      <c r="AH120" s="125">
        <f t="shared" si="108"/>
        <v>5871.6</v>
      </c>
      <c r="AI120" s="125">
        <f t="shared" si="108"/>
        <v>8388</v>
      </c>
      <c r="AJ120" s="123">
        <f t="shared" si="109"/>
        <v>0</v>
      </c>
      <c r="AK120" s="124">
        <f>RCF!C$31</f>
        <v>0</v>
      </c>
      <c r="AL120" s="123">
        <f t="shared" si="110"/>
        <v>2844.4</v>
      </c>
      <c r="AM120" s="124">
        <f>RCF!C$59</f>
        <v>14.7</v>
      </c>
      <c r="AN120" s="123">
        <f t="shared" si="111"/>
        <v>2945</v>
      </c>
      <c r="AO120" s="124">
        <f>RCF!C$33</f>
        <v>15.22</v>
      </c>
      <c r="AP120" s="125">
        <f t="shared" si="112"/>
        <v>4417.5</v>
      </c>
      <c r="AQ120" s="123">
        <f t="shared" si="113"/>
        <v>2948.9</v>
      </c>
      <c r="AR120" s="124">
        <f>RCF!C$35</f>
        <v>15.24</v>
      </c>
      <c r="AS120" s="125">
        <f t="shared" si="114"/>
        <v>3833.5</v>
      </c>
      <c r="AT120" s="125">
        <f t="shared" si="114"/>
        <v>4275.8999999999996</v>
      </c>
      <c r="AU120" s="123">
        <f t="shared" si="115"/>
        <v>2890.1</v>
      </c>
      <c r="AV120" s="124">
        <f>RCF!C$37</f>
        <v>14.936</v>
      </c>
      <c r="AW120" s="123">
        <f t="shared" si="116"/>
        <v>2956.4</v>
      </c>
      <c r="AX120" s="124">
        <f>RCF!C$39</f>
        <v>15.278571428571428</v>
      </c>
      <c r="AY120" s="123">
        <f t="shared" si="117"/>
        <v>2850.2</v>
      </c>
      <c r="AZ120" s="124">
        <f>RCF!C$41</f>
        <v>14.73</v>
      </c>
    </row>
    <row r="121" spans="1:52" ht="25.5" x14ac:dyDescent="0.2">
      <c r="A121" s="38">
        <v>401</v>
      </c>
      <c r="B121" s="122" t="s">
        <v>252</v>
      </c>
      <c r="C121" s="35">
        <v>208.7</v>
      </c>
      <c r="D121" s="123">
        <f t="shared" si="96"/>
        <v>11128.7</v>
      </c>
      <c r="E121" s="166">
        <f>RCF!C$43</f>
        <v>53.323999999999998</v>
      </c>
      <c r="F121" s="123">
        <f t="shared" si="97"/>
        <v>3061.8</v>
      </c>
      <c r="G121" s="167">
        <f>RCF!C$5</f>
        <v>14.670999999999999</v>
      </c>
      <c r="H121" s="123">
        <f t="shared" si="98"/>
        <v>3061.8</v>
      </c>
      <c r="I121" s="167">
        <f t="shared" si="99"/>
        <v>14.670999999999999</v>
      </c>
      <c r="J121" s="125">
        <f t="shared" si="100"/>
        <v>3368</v>
      </c>
      <c r="K121" s="125">
        <f t="shared" si="100"/>
        <v>4194.7</v>
      </c>
      <c r="L121" s="125">
        <f t="shared" si="100"/>
        <v>4500.8999999999996</v>
      </c>
      <c r="M121" s="125">
        <f t="shared" si="100"/>
        <v>4960.2</v>
      </c>
      <c r="N121" s="125">
        <f t="shared" si="100"/>
        <v>6123.7</v>
      </c>
      <c r="O121" s="125">
        <f t="shared" si="100"/>
        <v>6583</v>
      </c>
      <c r="P121" s="125">
        <f t="shared" si="100"/>
        <v>9185.5</v>
      </c>
      <c r="Q121" s="123">
        <f t="shared" si="101"/>
        <v>3009.4</v>
      </c>
      <c r="R121" s="167">
        <f>RCF!C$7</f>
        <v>14.42</v>
      </c>
      <c r="S121" s="125">
        <f t="shared" si="102"/>
        <v>3912.2</v>
      </c>
      <c r="T121" s="125">
        <f t="shared" si="102"/>
        <v>4514.1000000000004</v>
      </c>
      <c r="U121" s="123">
        <f t="shared" si="103"/>
        <v>2967.2</v>
      </c>
      <c r="V121" s="167">
        <f>RCF!C$9</f>
        <v>14.218</v>
      </c>
      <c r="W121" s="123">
        <f t="shared" si="104"/>
        <v>2967.2</v>
      </c>
      <c r="X121" s="124">
        <f t="shared" si="105"/>
        <v>14.218</v>
      </c>
      <c r="Y121" s="125">
        <f t="shared" si="106"/>
        <v>3263.9</v>
      </c>
      <c r="Z121" s="125">
        <f t="shared" si="106"/>
        <v>4065</v>
      </c>
      <c r="AA121" s="125">
        <f t="shared" si="106"/>
        <v>4806.8</v>
      </c>
      <c r="AB121" s="125">
        <f t="shared" si="106"/>
        <v>4361.7</v>
      </c>
      <c r="AC121" s="125">
        <f t="shared" si="106"/>
        <v>6438.8</v>
      </c>
      <c r="AD121" s="125">
        <f t="shared" si="106"/>
        <v>8901.6</v>
      </c>
      <c r="AE121" s="123">
        <f t="shared" si="107"/>
        <v>3015.7</v>
      </c>
      <c r="AF121" s="124">
        <f>RCF!C$13</f>
        <v>14.45</v>
      </c>
      <c r="AG121" s="125">
        <f t="shared" si="108"/>
        <v>4975.8999999999996</v>
      </c>
      <c r="AH121" s="125">
        <f t="shared" si="108"/>
        <v>6333</v>
      </c>
      <c r="AI121" s="125">
        <f t="shared" si="108"/>
        <v>9047.1</v>
      </c>
      <c r="AJ121" s="123">
        <f t="shared" si="109"/>
        <v>0</v>
      </c>
      <c r="AK121" s="124">
        <f>RCF!C$31</f>
        <v>0</v>
      </c>
      <c r="AL121" s="123">
        <f t="shared" si="110"/>
        <v>3067.8</v>
      </c>
      <c r="AM121" s="124">
        <f>RCF!C$59</f>
        <v>14.7</v>
      </c>
      <c r="AN121" s="123">
        <f t="shared" si="111"/>
        <v>3176.4</v>
      </c>
      <c r="AO121" s="124">
        <f>RCF!C$33</f>
        <v>15.22</v>
      </c>
      <c r="AP121" s="125">
        <f t="shared" si="112"/>
        <v>4764.6000000000004</v>
      </c>
      <c r="AQ121" s="123">
        <f t="shared" si="113"/>
        <v>3180.5</v>
      </c>
      <c r="AR121" s="124">
        <f>RCF!C$35</f>
        <v>15.24</v>
      </c>
      <c r="AS121" s="125">
        <f t="shared" si="114"/>
        <v>4134.6000000000004</v>
      </c>
      <c r="AT121" s="125">
        <f t="shared" si="114"/>
        <v>4611.7</v>
      </c>
      <c r="AU121" s="123">
        <f t="shared" si="115"/>
        <v>3117.1</v>
      </c>
      <c r="AV121" s="124">
        <f>RCF!C$37</f>
        <v>14.936</v>
      </c>
      <c r="AW121" s="123">
        <f t="shared" si="116"/>
        <v>3188.6</v>
      </c>
      <c r="AX121" s="124">
        <f>RCF!C$39</f>
        <v>15.278571428571428</v>
      </c>
      <c r="AY121" s="123">
        <f t="shared" si="117"/>
        <v>3074.1</v>
      </c>
      <c r="AZ121" s="124">
        <f>RCF!C$41</f>
        <v>14.73</v>
      </c>
    </row>
    <row r="122" spans="1:52" ht="25.5" x14ac:dyDescent="0.2">
      <c r="A122" s="38">
        <v>406</v>
      </c>
      <c r="B122" s="122" t="s">
        <v>253</v>
      </c>
      <c r="C122" s="35">
        <v>163.6</v>
      </c>
      <c r="D122" s="123">
        <f t="shared" si="96"/>
        <v>8723.7999999999993</v>
      </c>
      <c r="E122" s="166">
        <f>RCF!C$43</f>
        <v>53.323999999999998</v>
      </c>
      <c r="F122" s="123">
        <f t="shared" si="97"/>
        <v>2400.1</v>
      </c>
      <c r="G122" s="167">
        <f>RCF!C$5</f>
        <v>14.670999999999999</v>
      </c>
      <c r="H122" s="123">
        <f t="shared" si="98"/>
        <v>2400.1999999999998</v>
      </c>
      <c r="I122" s="167">
        <f t="shared" si="99"/>
        <v>14.670999999999999</v>
      </c>
      <c r="J122" s="125">
        <f t="shared" si="100"/>
        <v>2640.2</v>
      </c>
      <c r="K122" s="125">
        <f t="shared" si="100"/>
        <v>3288.2</v>
      </c>
      <c r="L122" s="125">
        <f t="shared" si="100"/>
        <v>3528.3</v>
      </c>
      <c r="M122" s="125">
        <f t="shared" si="100"/>
        <v>3888.3</v>
      </c>
      <c r="N122" s="125">
        <f t="shared" si="100"/>
        <v>4800.3999999999996</v>
      </c>
      <c r="O122" s="125">
        <f t="shared" si="100"/>
        <v>5160.3999999999996</v>
      </c>
      <c r="P122" s="125">
        <f t="shared" si="100"/>
        <v>7200.5</v>
      </c>
      <c r="Q122" s="123">
        <f t="shared" si="101"/>
        <v>2359.1</v>
      </c>
      <c r="R122" s="167">
        <f>RCF!C$7</f>
        <v>14.42</v>
      </c>
      <c r="S122" s="125">
        <f t="shared" si="102"/>
        <v>3066.8</v>
      </c>
      <c r="T122" s="125">
        <f t="shared" si="102"/>
        <v>3538.6</v>
      </c>
      <c r="U122" s="123">
        <f t="shared" si="103"/>
        <v>2326</v>
      </c>
      <c r="V122" s="167">
        <f>RCF!C$9</f>
        <v>14.218</v>
      </c>
      <c r="W122" s="123">
        <f t="shared" si="104"/>
        <v>2326</v>
      </c>
      <c r="X122" s="124">
        <f t="shared" si="105"/>
        <v>14.218</v>
      </c>
      <c r="Y122" s="125">
        <f t="shared" si="106"/>
        <v>2558.6</v>
      </c>
      <c r="Z122" s="125">
        <f t="shared" si="106"/>
        <v>3186.6</v>
      </c>
      <c r="AA122" s="125">
        <f t="shared" si="106"/>
        <v>3768.1</v>
      </c>
      <c r="AB122" s="125">
        <f t="shared" si="106"/>
        <v>3419.2</v>
      </c>
      <c r="AC122" s="125">
        <f t="shared" si="106"/>
        <v>5047.3999999999996</v>
      </c>
      <c r="AD122" s="125">
        <f t="shared" si="106"/>
        <v>6978</v>
      </c>
      <c r="AE122" s="123">
        <f t="shared" si="107"/>
        <v>2364</v>
      </c>
      <c r="AF122" s="124">
        <f>RCF!C$13</f>
        <v>14.45</v>
      </c>
      <c r="AG122" s="125">
        <f t="shared" si="108"/>
        <v>3900.6</v>
      </c>
      <c r="AH122" s="125">
        <f t="shared" si="108"/>
        <v>4964.3999999999996</v>
      </c>
      <c r="AI122" s="125">
        <f t="shared" si="108"/>
        <v>7092</v>
      </c>
      <c r="AJ122" s="123">
        <f t="shared" si="109"/>
        <v>0</v>
      </c>
      <c r="AK122" s="124">
        <f>RCF!C$31</f>
        <v>0</v>
      </c>
      <c r="AL122" s="123">
        <f t="shared" si="110"/>
        <v>2404.9</v>
      </c>
      <c r="AM122" s="124">
        <f>RCF!C$59</f>
        <v>14.7</v>
      </c>
      <c r="AN122" s="123">
        <f t="shared" si="111"/>
        <v>2489.9</v>
      </c>
      <c r="AO122" s="124">
        <f>RCF!C$33</f>
        <v>15.22</v>
      </c>
      <c r="AP122" s="125">
        <f t="shared" si="112"/>
        <v>3734.8</v>
      </c>
      <c r="AQ122" s="123">
        <f t="shared" si="113"/>
        <v>2493.1999999999998</v>
      </c>
      <c r="AR122" s="124">
        <f>RCF!C$35</f>
        <v>15.24</v>
      </c>
      <c r="AS122" s="125">
        <f t="shared" si="114"/>
        <v>3241.1</v>
      </c>
      <c r="AT122" s="125">
        <f t="shared" si="114"/>
        <v>3615.1</v>
      </c>
      <c r="AU122" s="123">
        <f t="shared" si="115"/>
        <v>2443.5</v>
      </c>
      <c r="AV122" s="124">
        <f>RCF!C$37</f>
        <v>14.936</v>
      </c>
      <c r="AW122" s="123">
        <f t="shared" si="116"/>
        <v>2499.5</v>
      </c>
      <c r="AX122" s="124">
        <f>RCF!C$39</f>
        <v>15.278571428571428</v>
      </c>
      <c r="AY122" s="123">
        <f t="shared" si="117"/>
        <v>2409.8000000000002</v>
      </c>
      <c r="AZ122" s="124">
        <f>RCF!C$41</f>
        <v>14.73</v>
      </c>
    </row>
    <row r="123" spans="1:52" ht="25.5" x14ac:dyDescent="0.2">
      <c r="A123" s="38">
        <v>410</v>
      </c>
      <c r="B123" s="122" t="s">
        <v>254</v>
      </c>
      <c r="C123" s="35">
        <v>141.1</v>
      </c>
      <c r="D123" s="123">
        <f t="shared" si="96"/>
        <v>7524</v>
      </c>
      <c r="E123" s="166">
        <f>RCF!C$43</f>
        <v>53.323999999999998</v>
      </c>
      <c r="F123" s="123">
        <f t="shared" si="97"/>
        <v>2070</v>
      </c>
      <c r="G123" s="167">
        <f>RCF!C$5</f>
        <v>14.670999999999999</v>
      </c>
      <c r="H123" s="123">
        <f t="shared" si="98"/>
        <v>2070.1</v>
      </c>
      <c r="I123" s="167">
        <f t="shared" si="99"/>
        <v>14.670999999999999</v>
      </c>
      <c r="J123" s="125">
        <f t="shared" si="100"/>
        <v>2277.1</v>
      </c>
      <c r="K123" s="125">
        <f t="shared" si="100"/>
        <v>2836</v>
      </c>
      <c r="L123" s="125">
        <f t="shared" si="100"/>
        <v>3043</v>
      </c>
      <c r="M123" s="125">
        <f t="shared" si="100"/>
        <v>3353.5</v>
      </c>
      <c r="N123" s="125">
        <f t="shared" si="100"/>
        <v>4140.2</v>
      </c>
      <c r="O123" s="125">
        <f t="shared" si="100"/>
        <v>4450.7</v>
      </c>
      <c r="P123" s="125">
        <f t="shared" si="100"/>
        <v>6210.2</v>
      </c>
      <c r="Q123" s="123">
        <f t="shared" si="101"/>
        <v>2034.6</v>
      </c>
      <c r="R123" s="167">
        <f>RCF!C$7</f>
        <v>14.42</v>
      </c>
      <c r="S123" s="125">
        <f t="shared" si="102"/>
        <v>2644.9</v>
      </c>
      <c r="T123" s="125">
        <f t="shared" si="102"/>
        <v>3051.9</v>
      </c>
      <c r="U123" s="123">
        <f t="shared" si="103"/>
        <v>2006.1</v>
      </c>
      <c r="V123" s="167">
        <f>RCF!C$9</f>
        <v>14.218</v>
      </c>
      <c r="W123" s="123">
        <f t="shared" si="104"/>
        <v>2006.1</v>
      </c>
      <c r="X123" s="124">
        <f t="shared" si="105"/>
        <v>14.218</v>
      </c>
      <c r="Y123" s="125">
        <f t="shared" si="106"/>
        <v>2206.6999999999998</v>
      </c>
      <c r="Z123" s="125">
        <f t="shared" si="106"/>
        <v>2748.3</v>
      </c>
      <c r="AA123" s="125">
        <f t="shared" si="106"/>
        <v>3249.8</v>
      </c>
      <c r="AB123" s="125">
        <f t="shared" si="106"/>
        <v>2948.9</v>
      </c>
      <c r="AC123" s="125">
        <f t="shared" si="106"/>
        <v>4353.2</v>
      </c>
      <c r="AD123" s="125">
        <f t="shared" si="106"/>
        <v>6018.3</v>
      </c>
      <c r="AE123" s="123">
        <f t="shared" si="107"/>
        <v>2038.8</v>
      </c>
      <c r="AF123" s="124">
        <f>RCF!C$13</f>
        <v>14.45</v>
      </c>
      <c r="AG123" s="125">
        <f t="shared" si="108"/>
        <v>3364</v>
      </c>
      <c r="AH123" s="125">
        <f t="shared" si="108"/>
        <v>4281.5</v>
      </c>
      <c r="AI123" s="125">
        <f t="shared" si="108"/>
        <v>6116.4</v>
      </c>
      <c r="AJ123" s="123">
        <f t="shared" si="109"/>
        <v>0</v>
      </c>
      <c r="AK123" s="124">
        <f>RCF!C$31</f>
        <v>0</v>
      </c>
      <c r="AL123" s="123">
        <f t="shared" si="110"/>
        <v>2074.1</v>
      </c>
      <c r="AM123" s="124">
        <f>RCF!C$59</f>
        <v>14.7</v>
      </c>
      <c r="AN123" s="123">
        <f t="shared" si="111"/>
        <v>2147.5</v>
      </c>
      <c r="AO123" s="124">
        <f>RCF!C$33</f>
        <v>15.22</v>
      </c>
      <c r="AP123" s="125">
        <f t="shared" si="112"/>
        <v>3221.2</v>
      </c>
      <c r="AQ123" s="123">
        <f t="shared" si="113"/>
        <v>2150.3000000000002</v>
      </c>
      <c r="AR123" s="124">
        <f>RCF!C$35</f>
        <v>15.24</v>
      </c>
      <c r="AS123" s="125">
        <f t="shared" si="114"/>
        <v>2795.3</v>
      </c>
      <c r="AT123" s="125">
        <f t="shared" si="114"/>
        <v>3117.9</v>
      </c>
      <c r="AU123" s="123">
        <f t="shared" si="115"/>
        <v>2107.4</v>
      </c>
      <c r="AV123" s="124">
        <f>RCF!C$37</f>
        <v>14.936</v>
      </c>
      <c r="AW123" s="123">
        <f t="shared" si="116"/>
        <v>2155.8000000000002</v>
      </c>
      <c r="AX123" s="124">
        <f>RCF!C$39</f>
        <v>15.278571428571428</v>
      </c>
      <c r="AY123" s="123">
        <f t="shared" si="117"/>
        <v>2078.4</v>
      </c>
      <c r="AZ123" s="124">
        <f>RCF!C$41</f>
        <v>14.73</v>
      </c>
    </row>
    <row r="124" spans="1:52" ht="25.5" x14ac:dyDescent="0.2">
      <c r="A124" s="38">
        <v>414</v>
      </c>
      <c r="B124" s="122" t="s">
        <v>255</v>
      </c>
      <c r="C124" s="35">
        <v>169.9</v>
      </c>
      <c r="D124" s="123">
        <f t="shared" si="96"/>
        <v>9059.7000000000007</v>
      </c>
      <c r="E124" s="166">
        <f>RCF!C$43</f>
        <v>53.323999999999998</v>
      </c>
      <c r="F124" s="123">
        <f t="shared" si="97"/>
        <v>2492.6</v>
      </c>
      <c r="G124" s="167">
        <f>RCF!C$5</f>
        <v>14.670999999999999</v>
      </c>
      <c r="H124" s="123">
        <f t="shared" si="98"/>
        <v>2492.6</v>
      </c>
      <c r="I124" s="167">
        <f t="shared" si="99"/>
        <v>14.670999999999999</v>
      </c>
      <c r="J124" s="125">
        <f t="shared" si="100"/>
        <v>2741.9</v>
      </c>
      <c r="K124" s="125">
        <f t="shared" si="100"/>
        <v>3414.9</v>
      </c>
      <c r="L124" s="125">
        <f t="shared" si="100"/>
        <v>3664.1</v>
      </c>
      <c r="M124" s="125">
        <f t="shared" si="100"/>
        <v>4038</v>
      </c>
      <c r="N124" s="125">
        <f t="shared" si="100"/>
        <v>4985.2</v>
      </c>
      <c r="O124" s="125">
        <f t="shared" si="100"/>
        <v>5359.1</v>
      </c>
      <c r="P124" s="125">
        <f t="shared" si="100"/>
        <v>7477.8</v>
      </c>
      <c r="Q124" s="123">
        <f t="shared" si="101"/>
        <v>2449.9</v>
      </c>
      <c r="R124" s="167">
        <f>RCF!C$7</f>
        <v>14.42</v>
      </c>
      <c r="S124" s="125">
        <f t="shared" si="102"/>
        <v>3184.8</v>
      </c>
      <c r="T124" s="125">
        <f t="shared" si="102"/>
        <v>3674.8</v>
      </c>
      <c r="U124" s="123">
        <f t="shared" si="103"/>
        <v>2415.6</v>
      </c>
      <c r="V124" s="167">
        <f>RCF!C$9</f>
        <v>14.218</v>
      </c>
      <c r="W124" s="123">
        <f t="shared" si="104"/>
        <v>2415.6</v>
      </c>
      <c r="X124" s="124">
        <f t="shared" si="105"/>
        <v>14.218</v>
      </c>
      <c r="Y124" s="125">
        <f t="shared" si="106"/>
        <v>2657.1</v>
      </c>
      <c r="Z124" s="125">
        <f t="shared" si="106"/>
        <v>3309.3</v>
      </c>
      <c r="AA124" s="125">
        <f t="shared" si="106"/>
        <v>3913.2</v>
      </c>
      <c r="AB124" s="125">
        <f t="shared" si="106"/>
        <v>3550.9</v>
      </c>
      <c r="AC124" s="125">
        <f t="shared" si="106"/>
        <v>5241.8</v>
      </c>
      <c r="AD124" s="125">
        <f t="shared" si="106"/>
        <v>7246.8</v>
      </c>
      <c r="AE124" s="123">
        <f t="shared" si="107"/>
        <v>2455</v>
      </c>
      <c r="AF124" s="124">
        <f>RCF!C$13</f>
        <v>14.45</v>
      </c>
      <c r="AG124" s="125">
        <f t="shared" si="108"/>
        <v>4050.8</v>
      </c>
      <c r="AH124" s="125">
        <f t="shared" si="108"/>
        <v>5155.5</v>
      </c>
      <c r="AI124" s="125">
        <f t="shared" si="108"/>
        <v>7365</v>
      </c>
      <c r="AJ124" s="123">
        <f t="shared" si="109"/>
        <v>0</v>
      </c>
      <c r="AK124" s="124">
        <f>RCF!C$31</f>
        <v>0</v>
      </c>
      <c r="AL124" s="123">
        <f t="shared" si="110"/>
        <v>2497.5</v>
      </c>
      <c r="AM124" s="124">
        <f>RCF!C$59</f>
        <v>14.7</v>
      </c>
      <c r="AN124" s="123">
        <f t="shared" si="111"/>
        <v>2585.8000000000002</v>
      </c>
      <c r="AO124" s="124">
        <f>RCF!C$33</f>
        <v>15.22</v>
      </c>
      <c r="AP124" s="125">
        <f t="shared" si="112"/>
        <v>3878.7</v>
      </c>
      <c r="AQ124" s="123">
        <f t="shared" si="113"/>
        <v>2589.1999999999998</v>
      </c>
      <c r="AR124" s="124">
        <f>RCF!C$35</f>
        <v>15.24</v>
      </c>
      <c r="AS124" s="125">
        <f t="shared" si="114"/>
        <v>3365.9</v>
      </c>
      <c r="AT124" s="125">
        <f t="shared" si="114"/>
        <v>3754.3</v>
      </c>
      <c r="AU124" s="123">
        <f t="shared" si="115"/>
        <v>2537.6</v>
      </c>
      <c r="AV124" s="124">
        <f>RCF!C$37</f>
        <v>14.936</v>
      </c>
      <c r="AW124" s="123">
        <f t="shared" si="116"/>
        <v>2595.8000000000002</v>
      </c>
      <c r="AX124" s="124">
        <f>RCF!C$39</f>
        <v>15.278571428571428</v>
      </c>
      <c r="AY124" s="123">
        <f t="shared" si="117"/>
        <v>2502.6</v>
      </c>
      <c r="AZ124" s="124">
        <f>RCF!C$41</f>
        <v>14.73</v>
      </c>
    </row>
    <row r="125" spans="1:52" ht="25.5" x14ac:dyDescent="0.2">
      <c r="A125" s="38">
        <v>419</v>
      </c>
      <c r="B125" s="122" t="s">
        <v>256</v>
      </c>
      <c r="C125" s="35">
        <v>354.49</v>
      </c>
      <c r="D125" s="123">
        <f t="shared" si="96"/>
        <v>18902.8</v>
      </c>
      <c r="E125" s="166">
        <f>RCF!C$43</f>
        <v>53.323999999999998</v>
      </c>
      <c r="F125" s="123">
        <f t="shared" si="97"/>
        <v>5200.7</v>
      </c>
      <c r="G125" s="167">
        <f>RCF!C$5</f>
        <v>14.670999999999999</v>
      </c>
      <c r="H125" s="123">
        <f t="shared" si="98"/>
        <v>5200.7</v>
      </c>
      <c r="I125" s="167">
        <f t="shared" si="99"/>
        <v>14.670999999999999</v>
      </c>
      <c r="J125" s="125">
        <f t="shared" ref="J125:P134" si="118">ROUND($C125*$I125*J$6,1)</f>
        <v>5720.8</v>
      </c>
      <c r="K125" s="125">
        <f t="shared" si="118"/>
        <v>7125</v>
      </c>
      <c r="L125" s="125">
        <f t="shared" si="118"/>
        <v>7645.1</v>
      </c>
      <c r="M125" s="125">
        <f t="shared" si="118"/>
        <v>8425.2000000000007</v>
      </c>
      <c r="N125" s="125">
        <f t="shared" si="118"/>
        <v>10401.4</v>
      </c>
      <c r="O125" s="125">
        <f t="shared" si="118"/>
        <v>11181.6</v>
      </c>
      <c r="P125" s="125">
        <f t="shared" si="118"/>
        <v>15602.2</v>
      </c>
      <c r="Q125" s="123">
        <f t="shared" si="101"/>
        <v>5111.7</v>
      </c>
      <c r="R125" s="167">
        <f>RCF!C$7</f>
        <v>14.42</v>
      </c>
      <c r="S125" s="125">
        <f t="shared" si="102"/>
        <v>6645.2</v>
      </c>
      <c r="T125" s="125">
        <f t="shared" si="102"/>
        <v>7667.5</v>
      </c>
      <c r="U125" s="123">
        <f t="shared" si="103"/>
        <v>5040.1000000000004</v>
      </c>
      <c r="V125" s="167">
        <f>RCF!C$9</f>
        <v>14.218</v>
      </c>
      <c r="W125" s="123">
        <f t="shared" si="104"/>
        <v>5040.1000000000004</v>
      </c>
      <c r="X125" s="124">
        <f t="shared" si="105"/>
        <v>14.218</v>
      </c>
      <c r="Y125" s="125">
        <f t="shared" ref="Y125:AD134" si="119">ROUNDDOWN($W125*Y$6,1)</f>
        <v>5544.1</v>
      </c>
      <c r="Z125" s="125">
        <f t="shared" si="119"/>
        <v>6904.9</v>
      </c>
      <c r="AA125" s="125">
        <f t="shared" si="119"/>
        <v>8164.9</v>
      </c>
      <c r="AB125" s="125">
        <f t="shared" si="119"/>
        <v>7408.9</v>
      </c>
      <c r="AC125" s="125">
        <f t="shared" si="119"/>
        <v>10937</v>
      </c>
      <c r="AD125" s="125">
        <f t="shared" si="119"/>
        <v>15120.3</v>
      </c>
      <c r="AE125" s="123">
        <f t="shared" si="107"/>
        <v>5122.3</v>
      </c>
      <c r="AF125" s="124">
        <f>RCF!C$13</f>
        <v>14.45</v>
      </c>
      <c r="AG125" s="125">
        <f t="shared" si="108"/>
        <v>8451.7999999999993</v>
      </c>
      <c r="AH125" s="125">
        <f t="shared" si="108"/>
        <v>10756.8</v>
      </c>
      <c r="AI125" s="125">
        <f t="shared" si="108"/>
        <v>15366.9</v>
      </c>
      <c r="AJ125" s="123">
        <f t="shared" si="109"/>
        <v>0</v>
      </c>
      <c r="AK125" s="124">
        <f>RCF!C$31</f>
        <v>0</v>
      </c>
      <c r="AL125" s="123">
        <f t="shared" si="110"/>
        <v>5211</v>
      </c>
      <c r="AM125" s="124">
        <f>RCF!C$59</f>
        <v>14.7</v>
      </c>
      <c r="AN125" s="123">
        <f t="shared" si="111"/>
        <v>5395.3</v>
      </c>
      <c r="AO125" s="124">
        <f>RCF!C$33</f>
        <v>15.22</v>
      </c>
      <c r="AP125" s="125">
        <f t="shared" si="112"/>
        <v>8092.9</v>
      </c>
      <c r="AQ125" s="123">
        <f t="shared" si="113"/>
        <v>5402.4</v>
      </c>
      <c r="AR125" s="124">
        <f>RCF!C$35</f>
        <v>15.24</v>
      </c>
      <c r="AS125" s="125">
        <f t="shared" si="114"/>
        <v>7023.1</v>
      </c>
      <c r="AT125" s="125">
        <f t="shared" si="114"/>
        <v>7833.4</v>
      </c>
      <c r="AU125" s="123">
        <f t="shared" si="115"/>
        <v>5294.6</v>
      </c>
      <c r="AV125" s="124">
        <f>RCF!C$37</f>
        <v>14.936</v>
      </c>
      <c r="AW125" s="123">
        <f t="shared" si="116"/>
        <v>5416.1</v>
      </c>
      <c r="AX125" s="124">
        <f>RCF!C$39</f>
        <v>15.278571428571428</v>
      </c>
      <c r="AY125" s="123">
        <f t="shared" si="117"/>
        <v>5221.6000000000004</v>
      </c>
      <c r="AZ125" s="124">
        <f>RCF!C$41</f>
        <v>14.73</v>
      </c>
    </row>
    <row r="126" spans="1:52" ht="25.5" x14ac:dyDescent="0.2">
      <c r="A126" s="38">
        <v>420</v>
      </c>
      <c r="B126" s="122" t="s">
        <v>257</v>
      </c>
      <c r="C126" s="35">
        <v>560</v>
      </c>
      <c r="D126" s="123">
        <f t="shared" si="96"/>
        <v>29861.4</v>
      </c>
      <c r="E126" s="166">
        <f>RCF!C$43</f>
        <v>53.323999999999998</v>
      </c>
      <c r="F126" s="123">
        <f t="shared" si="97"/>
        <v>8215.7000000000007</v>
      </c>
      <c r="G126" s="167">
        <f>RCF!C$5</f>
        <v>14.670999999999999</v>
      </c>
      <c r="H126" s="123">
        <f t="shared" si="98"/>
        <v>8215.7999999999993</v>
      </c>
      <c r="I126" s="167">
        <f t="shared" si="99"/>
        <v>14.670999999999999</v>
      </c>
      <c r="J126" s="125">
        <f t="shared" si="118"/>
        <v>9037.2999999999993</v>
      </c>
      <c r="K126" s="125">
        <f t="shared" si="118"/>
        <v>11255.6</v>
      </c>
      <c r="L126" s="125">
        <f t="shared" si="118"/>
        <v>12077.2</v>
      </c>
      <c r="M126" s="125">
        <f t="shared" si="118"/>
        <v>13309.5</v>
      </c>
      <c r="N126" s="125">
        <f t="shared" si="118"/>
        <v>16431.5</v>
      </c>
      <c r="O126" s="125">
        <f t="shared" si="118"/>
        <v>17663.900000000001</v>
      </c>
      <c r="P126" s="125">
        <f t="shared" si="118"/>
        <v>24647.3</v>
      </c>
      <c r="Q126" s="123">
        <f t="shared" si="101"/>
        <v>8075.2</v>
      </c>
      <c r="R126" s="167">
        <f>RCF!C$7</f>
        <v>14.42</v>
      </c>
      <c r="S126" s="125">
        <f t="shared" si="102"/>
        <v>10497.7</v>
      </c>
      <c r="T126" s="125">
        <f t="shared" si="102"/>
        <v>12112.8</v>
      </c>
      <c r="U126" s="123">
        <f t="shared" si="103"/>
        <v>7962</v>
      </c>
      <c r="V126" s="167">
        <f>RCF!C$9</f>
        <v>14.218</v>
      </c>
      <c r="W126" s="123">
        <f t="shared" si="104"/>
        <v>7962</v>
      </c>
      <c r="X126" s="124">
        <f t="shared" si="105"/>
        <v>14.218</v>
      </c>
      <c r="Y126" s="125">
        <f t="shared" si="119"/>
        <v>8758.2000000000007</v>
      </c>
      <c r="Z126" s="125">
        <f t="shared" si="119"/>
        <v>10907.9</v>
      </c>
      <c r="AA126" s="125">
        <f t="shared" si="119"/>
        <v>12898.4</v>
      </c>
      <c r="AB126" s="125">
        <f t="shared" si="119"/>
        <v>11704.1</v>
      </c>
      <c r="AC126" s="125">
        <f t="shared" si="119"/>
        <v>17277.5</v>
      </c>
      <c r="AD126" s="125">
        <f t="shared" si="119"/>
        <v>23886</v>
      </c>
      <c r="AE126" s="123">
        <f t="shared" si="107"/>
        <v>8092</v>
      </c>
      <c r="AF126" s="124">
        <f>RCF!C$13</f>
        <v>14.45</v>
      </c>
      <c r="AG126" s="125">
        <f t="shared" si="108"/>
        <v>13351.8</v>
      </c>
      <c r="AH126" s="125">
        <f t="shared" si="108"/>
        <v>16993.2</v>
      </c>
      <c r="AI126" s="125">
        <f t="shared" si="108"/>
        <v>24276</v>
      </c>
      <c r="AJ126" s="123">
        <f t="shared" si="109"/>
        <v>0</v>
      </c>
      <c r="AK126" s="124">
        <f>RCF!C$31</f>
        <v>0</v>
      </c>
      <c r="AL126" s="123">
        <f t="shared" si="110"/>
        <v>8232</v>
      </c>
      <c r="AM126" s="124">
        <f>RCF!C$59</f>
        <v>14.7</v>
      </c>
      <c r="AN126" s="123">
        <f t="shared" si="111"/>
        <v>8523.2000000000007</v>
      </c>
      <c r="AO126" s="124">
        <f>RCF!C$33</f>
        <v>15.22</v>
      </c>
      <c r="AP126" s="125">
        <f t="shared" si="112"/>
        <v>12784.8</v>
      </c>
      <c r="AQ126" s="123">
        <f t="shared" si="113"/>
        <v>8534.4</v>
      </c>
      <c r="AR126" s="124">
        <f>RCF!C$35</f>
        <v>15.24</v>
      </c>
      <c r="AS126" s="125">
        <f t="shared" si="114"/>
        <v>11094.7</v>
      </c>
      <c r="AT126" s="125">
        <f t="shared" si="114"/>
        <v>12374.8</v>
      </c>
      <c r="AU126" s="123">
        <f t="shared" si="115"/>
        <v>8364.1</v>
      </c>
      <c r="AV126" s="124">
        <f>RCF!C$37</f>
        <v>14.936</v>
      </c>
      <c r="AW126" s="123">
        <f t="shared" si="116"/>
        <v>8556</v>
      </c>
      <c r="AX126" s="124">
        <f>RCF!C$39</f>
        <v>15.278571428571428</v>
      </c>
      <c r="AY126" s="123">
        <f t="shared" si="117"/>
        <v>8248.7999999999993</v>
      </c>
      <c r="AZ126" s="124">
        <f>RCF!C$41</f>
        <v>14.73</v>
      </c>
    </row>
    <row r="127" spans="1:52" ht="25.5" x14ac:dyDescent="0.2">
      <c r="A127" s="38">
        <v>422</v>
      </c>
      <c r="B127" s="122" t="s">
        <v>258</v>
      </c>
      <c r="C127" s="35">
        <v>392.3</v>
      </c>
      <c r="D127" s="123">
        <f t="shared" si="96"/>
        <v>20919</v>
      </c>
      <c r="E127" s="166">
        <f>RCF!C$43</f>
        <v>53.323999999999998</v>
      </c>
      <c r="F127" s="123">
        <f t="shared" si="97"/>
        <v>5755.4</v>
      </c>
      <c r="G127" s="167">
        <f>RCF!C$5</f>
        <v>14.670999999999999</v>
      </c>
      <c r="H127" s="123">
        <f t="shared" si="98"/>
        <v>5755.4</v>
      </c>
      <c r="I127" s="167">
        <f t="shared" si="99"/>
        <v>14.670999999999999</v>
      </c>
      <c r="J127" s="125">
        <f t="shared" si="118"/>
        <v>6331</v>
      </c>
      <c r="K127" s="125">
        <f t="shared" si="118"/>
        <v>7884.9</v>
      </c>
      <c r="L127" s="125">
        <f t="shared" si="118"/>
        <v>8460.5</v>
      </c>
      <c r="M127" s="125">
        <f t="shared" si="118"/>
        <v>9323.7999999999993</v>
      </c>
      <c r="N127" s="125">
        <f t="shared" si="118"/>
        <v>11510.9</v>
      </c>
      <c r="O127" s="125">
        <f t="shared" si="118"/>
        <v>12374.2</v>
      </c>
      <c r="P127" s="125">
        <f t="shared" si="118"/>
        <v>17266.3</v>
      </c>
      <c r="Q127" s="123">
        <f t="shared" si="101"/>
        <v>5656.9</v>
      </c>
      <c r="R127" s="167">
        <f>RCF!C$7</f>
        <v>14.42</v>
      </c>
      <c r="S127" s="125">
        <f t="shared" si="102"/>
        <v>7353.9</v>
      </c>
      <c r="T127" s="125">
        <f t="shared" si="102"/>
        <v>8485.2999999999993</v>
      </c>
      <c r="U127" s="123">
        <f t="shared" si="103"/>
        <v>5577.7</v>
      </c>
      <c r="V127" s="167">
        <f>RCF!C$9</f>
        <v>14.218</v>
      </c>
      <c r="W127" s="123">
        <f t="shared" si="104"/>
        <v>5577.7</v>
      </c>
      <c r="X127" s="124">
        <f t="shared" si="105"/>
        <v>14.218</v>
      </c>
      <c r="Y127" s="125">
        <f t="shared" si="119"/>
        <v>6135.4</v>
      </c>
      <c r="Z127" s="125">
        <f t="shared" si="119"/>
        <v>7641.4</v>
      </c>
      <c r="AA127" s="125">
        <f t="shared" si="119"/>
        <v>9035.7999999999993</v>
      </c>
      <c r="AB127" s="125">
        <f t="shared" si="119"/>
        <v>8199.2000000000007</v>
      </c>
      <c r="AC127" s="125">
        <f t="shared" si="119"/>
        <v>12103.6</v>
      </c>
      <c r="AD127" s="125">
        <f t="shared" si="119"/>
        <v>16733.099999999999</v>
      </c>
      <c r="AE127" s="123">
        <f t="shared" si="107"/>
        <v>5668.7</v>
      </c>
      <c r="AF127" s="124">
        <f>RCF!C$13</f>
        <v>14.45</v>
      </c>
      <c r="AG127" s="125">
        <f t="shared" si="108"/>
        <v>9353.4</v>
      </c>
      <c r="AH127" s="125">
        <f t="shared" si="108"/>
        <v>11904.3</v>
      </c>
      <c r="AI127" s="125">
        <f t="shared" si="108"/>
        <v>17006.099999999999</v>
      </c>
      <c r="AJ127" s="123">
        <f t="shared" si="109"/>
        <v>0</v>
      </c>
      <c r="AK127" s="124">
        <f>RCF!C$31</f>
        <v>0</v>
      </c>
      <c r="AL127" s="123">
        <f t="shared" si="110"/>
        <v>5766.8</v>
      </c>
      <c r="AM127" s="124">
        <f>RCF!C$59</f>
        <v>14.7</v>
      </c>
      <c r="AN127" s="123">
        <f t="shared" si="111"/>
        <v>5970.8</v>
      </c>
      <c r="AO127" s="124">
        <f>RCF!C$33</f>
        <v>15.22</v>
      </c>
      <c r="AP127" s="125">
        <f t="shared" si="112"/>
        <v>8956.2000000000007</v>
      </c>
      <c r="AQ127" s="123">
        <f t="shared" si="113"/>
        <v>5978.6</v>
      </c>
      <c r="AR127" s="124">
        <f>RCF!C$35</f>
        <v>15.24</v>
      </c>
      <c r="AS127" s="125">
        <f t="shared" si="114"/>
        <v>7772.1</v>
      </c>
      <c r="AT127" s="125">
        <f t="shared" si="114"/>
        <v>8668.9</v>
      </c>
      <c r="AU127" s="123">
        <f t="shared" si="115"/>
        <v>5859.3</v>
      </c>
      <c r="AV127" s="124">
        <f>RCF!C$37</f>
        <v>14.936</v>
      </c>
      <c r="AW127" s="123">
        <f t="shared" si="116"/>
        <v>5993.7</v>
      </c>
      <c r="AX127" s="124">
        <f>RCF!C$39</f>
        <v>15.278571428571428</v>
      </c>
      <c r="AY127" s="123">
        <f t="shared" si="117"/>
        <v>5778.5</v>
      </c>
      <c r="AZ127" s="124">
        <f>RCF!C$41</f>
        <v>14.73</v>
      </c>
    </row>
    <row r="128" spans="1:52" ht="25.5" x14ac:dyDescent="0.2">
      <c r="A128" s="38">
        <v>430</v>
      </c>
      <c r="B128" s="122" t="s">
        <v>259</v>
      </c>
      <c r="C128" s="35">
        <v>293.2</v>
      </c>
      <c r="D128" s="123">
        <f t="shared" si="96"/>
        <v>15634.6</v>
      </c>
      <c r="E128" s="166">
        <f>RCF!C$43</f>
        <v>53.323999999999998</v>
      </c>
      <c r="F128" s="123">
        <f t="shared" si="97"/>
        <v>4301.5</v>
      </c>
      <c r="G128" s="167">
        <f>RCF!C$5</f>
        <v>14.670999999999999</v>
      </c>
      <c r="H128" s="123">
        <f t="shared" si="98"/>
        <v>4301.5</v>
      </c>
      <c r="I128" s="167">
        <f t="shared" si="99"/>
        <v>14.670999999999999</v>
      </c>
      <c r="J128" s="125">
        <f t="shared" si="118"/>
        <v>4731.7</v>
      </c>
      <c r="K128" s="125">
        <f t="shared" si="118"/>
        <v>5893.1</v>
      </c>
      <c r="L128" s="125">
        <f t="shared" si="118"/>
        <v>6323.3</v>
      </c>
      <c r="M128" s="125">
        <f t="shared" si="118"/>
        <v>6968.5</v>
      </c>
      <c r="N128" s="125">
        <f t="shared" si="118"/>
        <v>8603.1</v>
      </c>
      <c r="O128" s="125">
        <f t="shared" si="118"/>
        <v>9248.2999999999993</v>
      </c>
      <c r="P128" s="125">
        <f t="shared" si="118"/>
        <v>12904.6</v>
      </c>
      <c r="Q128" s="123">
        <f t="shared" si="101"/>
        <v>4227.8999999999996</v>
      </c>
      <c r="R128" s="167">
        <f>RCF!C$7</f>
        <v>14.42</v>
      </c>
      <c r="S128" s="125">
        <f t="shared" si="102"/>
        <v>5496.2</v>
      </c>
      <c r="T128" s="125">
        <f t="shared" si="102"/>
        <v>6341.8</v>
      </c>
      <c r="U128" s="123">
        <f t="shared" si="103"/>
        <v>4168.7</v>
      </c>
      <c r="V128" s="167">
        <f>RCF!C$9</f>
        <v>14.218</v>
      </c>
      <c r="W128" s="123">
        <f t="shared" si="104"/>
        <v>4168.7</v>
      </c>
      <c r="X128" s="124">
        <f t="shared" si="105"/>
        <v>14.218</v>
      </c>
      <c r="Y128" s="125">
        <f t="shared" si="119"/>
        <v>4585.5</v>
      </c>
      <c r="Z128" s="125">
        <f t="shared" si="119"/>
        <v>5711.1</v>
      </c>
      <c r="AA128" s="125">
        <f t="shared" si="119"/>
        <v>6753.2</v>
      </c>
      <c r="AB128" s="125">
        <f t="shared" si="119"/>
        <v>6127.9</v>
      </c>
      <c r="AC128" s="125">
        <f t="shared" si="119"/>
        <v>9046</v>
      </c>
      <c r="AD128" s="125">
        <f t="shared" si="119"/>
        <v>12506.1</v>
      </c>
      <c r="AE128" s="123">
        <f t="shared" si="107"/>
        <v>4236.7</v>
      </c>
      <c r="AF128" s="124">
        <f>RCF!C$13</f>
        <v>14.45</v>
      </c>
      <c r="AG128" s="125">
        <f t="shared" si="108"/>
        <v>6990.6</v>
      </c>
      <c r="AH128" s="125">
        <f t="shared" si="108"/>
        <v>8897.1</v>
      </c>
      <c r="AI128" s="125">
        <f t="shared" si="108"/>
        <v>12710.1</v>
      </c>
      <c r="AJ128" s="123">
        <f t="shared" si="109"/>
        <v>0</v>
      </c>
      <c r="AK128" s="124">
        <f>RCF!C$31</f>
        <v>0</v>
      </c>
      <c r="AL128" s="123">
        <f t="shared" si="110"/>
        <v>4310</v>
      </c>
      <c r="AM128" s="124">
        <f>RCF!C$59</f>
        <v>14.7</v>
      </c>
      <c r="AN128" s="123">
        <f t="shared" si="111"/>
        <v>4462.5</v>
      </c>
      <c r="AO128" s="124">
        <f>RCF!C$33</f>
        <v>15.22</v>
      </c>
      <c r="AP128" s="125">
        <f t="shared" si="112"/>
        <v>6693.7</v>
      </c>
      <c r="AQ128" s="123">
        <f t="shared" si="113"/>
        <v>4468.3</v>
      </c>
      <c r="AR128" s="124">
        <f>RCF!C$35</f>
        <v>15.24</v>
      </c>
      <c r="AS128" s="125">
        <f t="shared" si="114"/>
        <v>5808.7</v>
      </c>
      <c r="AT128" s="125">
        <f t="shared" si="114"/>
        <v>6479</v>
      </c>
      <c r="AU128" s="123">
        <f t="shared" si="115"/>
        <v>4379.2</v>
      </c>
      <c r="AV128" s="124">
        <f>RCF!C$37</f>
        <v>14.936</v>
      </c>
      <c r="AW128" s="123">
        <f t="shared" si="116"/>
        <v>4479.6000000000004</v>
      </c>
      <c r="AX128" s="124">
        <f>RCF!C$39</f>
        <v>15.278571428571428</v>
      </c>
      <c r="AY128" s="123">
        <f t="shared" si="117"/>
        <v>4318.8</v>
      </c>
      <c r="AZ128" s="124">
        <f>RCF!C$41</f>
        <v>14.73</v>
      </c>
    </row>
    <row r="129" spans="1:52" ht="25.5" x14ac:dyDescent="0.2">
      <c r="A129" s="38">
        <v>434</v>
      </c>
      <c r="B129" s="122" t="s">
        <v>260</v>
      </c>
      <c r="C129" s="35">
        <v>207</v>
      </c>
      <c r="D129" s="123">
        <f t="shared" si="96"/>
        <v>11038.1</v>
      </c>
      <c r="E129" s="166">
        <f>RCF!C$43</f>
        <v>53.323999999999998</v>
      </c>
      <c r="F129" s="123">
        <f t="shared" si="97"/>
        <v>3036.8</v>
      </c>
      <c r="G129" s="167">
        <f>RCF!C$5</f>
        <v>14.670999999999999</v>
      </c>
      <c r="H129" s="123">
        <f t="shared" si="98"/>
        <v>3036.9</v>
      </c>
      <c r="I129" s="167">
        <f t="shared" si="99"/>
        <v>14.670999999999999</v>
      </c>
      <c r="J129" s="125">
        <f t="shared" si="118"/>
        <v>3340.6</v>
      </c>
      <c r="K129" s="125">
        <f t="shared" si="118"/>
        <v>4160.5</v>
      </c>
      <c r="L129" s="125">
        <f t="shared" si="118"/>
        <v>4464.2</v>
      </c>
      <c r="M129" s="125">
        <f t="shared" si="118"/>
        <v>4919.8</v>
      </c>
      <c r="N129" s="125">
        <f t="shared" si="118"/>
        <v>6073.8</v>
      </c>
      <c r="O129" s="125">
        <f t="shared" si="118"/>
        <v>6529.3</v>
      </c>
      <c r="P129" s="125">
        <f t="shared" si="118"/>
        <v>9110.7000000000007</v>
      </c>
      <c r="Q129" s="123">
        <f t="shared" si="101"/>
        <v>2984.9</v>
      </c>
      <c r="R129" s="167">
        <f>RCF!C$7</f>
        <v>14.42</v>
      </c>
      <c r="S129" s="125">
        <f t="shared" si="102"/>
        <v>3880.3</v>
      </c>
      <c r="T129" s="125">
        <f t="shared" si="102"/>
        <v>4477.3</v>
      </c>
      <c r="U129" s="123">
        <f t="shared" si="103"/>
        <v>2943.1</v>
      </c>
      <c r="V129" s="167">
        <f>RCF!C$9</f>
        <v>14.218</v>
      </c>
      <c r="W129" s="123">
        <f t="shared" si="104"/>
        <v>2943.1</v>
      </c>
      <c r="X129" s="124">
        <f t="shared" si="105"/>
        <v>14.218</v>
      </c>
      <c r="Y129" s="125">
        <f t="shared" si="119"/>
        <v>3237.4</v>
      </c>
      <c r="Z129" s="125">
        <f t="shared" si="119"/>
        <v>4032</v>
      </c>
      <c r="AA129" s="125">
        <f t="shared" si="119"/>
        <v>4767.8</v>
      </c>
      <c r="AB129" s="125">
        <f t="shared" si="119"/>
        <v>4326.3</v>
      </c>
      <c r="AC129" s="125">
        <f t="shared" si="119"/>
        <v>6386.5</v>
      </c>
      <c r="AD129" s="125">
        <f t="shared" si="119"/>
        <v>8829.2999999999993</v>
      </c>
      <c r="AE129" s="123">
        <f t="shared" si="107"/>
        <v>2991.1</v>
      </c>
      <c r="AF129" s="124">
        <f>RCF!C$13</f>
        <v>14.45</v>
      </c>
      <c r="AG129" s="125">
        <f t="shared" si="108"/>
        <v>4935.3</v>
      </c>
      <c r="AH129" s="125">
        <f t="shared" si="108"/>
        <v>6281.3</v>
      </c>
      <c r="AI129" s="125">
        <f t="shared" si="108"/>
        <v>8973.2999999999993</v>
      </c>
      <c r="AJ129" s="123">
        <f t="shared" si="109"/>
        <v>0</v>
      </c>
      <c r="AK129" s="124">
        <f>RCF!C$31</f>
        <v>0</v>
      </c>
      <c r="AL129" s="123">
        <f t="shared" si="110"/>
        <v>3042.9</v>
      </c>
      <c r="AM129" s="124">
        <f>RCF!C$59</f>
        <v>14.7</v>
      </c>
      <c r="AN129" s="123">
        <f t="shared" si="111"/>
        <v>3150.5</v>
      </c>
      <c r="AO129" s="124">
        <f>RCF!C$33</f>
        <v>15.22</v>
      </c>
      <c r="AP129" s="125">
        <f t="shared" si="112"/>
        <v>4725.7</v>
      </c>
      <c r="AQ129" s="123">
        <f t="shared" si="113"/>
        <v>3154.6</v>
      </c>
      <c r="AR129" s="124">
        <f>RCF!C$35</f>
        <v>15.24</v>
      </c>
      <c r="AS129" s="125">
        <f t="shared" si="114"/>
        <v>4100.8999999999996</v>
      </c>
      <c r="AT129" s="125">
        <f t="shared" si="114"/>
        <v>4574.1000000000004</v>
      </c>
      <c r="AU129" s="123">
        <f t="shared" si="115"/>
        <v>3091.7</v>
      </c>
      <c r="AV129" s="124">
        <f>RCF!C$37</f>
        <v>14.936</v>
      </c>
      <c r="AW129" s="123">
        <f t="shared" si="116"/>
        <v>3162.6</v>
      </c>
      <c r="AX129" s="124">
        <f>RCF!C$39</f>
        <v>15.278571428571428</v>
      </c>
      <c r="AY129" s="123">
        <f t="shared" si="117"/>
        <v>3049.1</v>
      </c>
      <c r="AZ129" s="124">
        <f>RCF!C$41</f>
        <v>14.73</v>
      </c>
    </row>
    <row r="130" spans="1:52" ht="25.5" x14ac:dyDescent="0.2">
      <c r="A130" s="38">
        <v>442</v>
      </c>
      <c r="B130" s="122" t="s">
        <v>261</v>
      </c>
      <c r="C130" s="35">
        <v>154.69999999999999</v>
      </c>
      <c r="D130" s="123">
        <f t="shared" si="96"/>
        <v>8249.2000000000007</v>
      </c>
      <c r="E130" s="166">
        <f>RCF!C$43</f>
        <v>53.323999999999998</v>
      </c>
      <c r="F130" s="123">
        <f t="shared" si="97"/>
        <v>2269.6</v>
      </c>
      <c r="G130" s="167">
        <f>RCF!C$5</f>
        <v>14.670999999999999</v>
      </c>
      <c r="H130" s="123">
        <f t="shared" si="98"/>
        <v>2269.6</v>
      </c>
      <c r="I130" s="167">
        <f t="shared" si="99"/>
        <v>14.670999999999999</v>
      </c>
      <c r="J130" s="125">
        <f t="shared" si="118"/>
        <v>2496.6</v>
      </c>
      <c r="K130" s="125">
        <f t="shared" si="118"/>
        <v>3109.4</v>
      </c>
      <c r="L130" s="125">
        <f t="shared" si="118"/>
        <v>3336.3</v>
      </c>
      <c r="M130" s="125">
        <f t="shared" si="118"/>
        <v>3676.8</v>
      </c>
      <c r="N130" s="125">
        <f t="shared" si="118"/>
        <v>4539.2</v>
      </c>
      <c r="O130" s="125">
        <f t="shared" si="118"/>
        <v>4879.6000000000004</v>
      </c>
      <c r="P130" s="125">
        <f t="shared" si="118"/>
        <v>6808.8</v>
      </c>
      <c r="Q130" s="123">
        <f t="shared" si="101"/>
        <v>2230.6999999999998</v>
      </c>
      <c r="R130" s="167">
        <f>RCF!C$7</f>
        <v>14.42</v>
      </c>
      <c r="S130" s="125">
        <f t="shared" si="102"/>
        <v>2899.9</v>
      </c>
      <c r="T130" s="125">
        <f t="shared" si="102"/>
        <v>3346</v>
      </c>
      <c r="U130" s="123">
        <f t="shared" si="103"/>
        <v>2199.5</v>
      </c>
      <c r="V130" s="167">
        <f>RCF!C$9</f>
        <v>14.218</v>
      </c>
      <c r="W130" s="123">
        <f t="shared" si="104"/>
        <v>2199.5</v>
      </c>
      <c r="X130" s="124">
        <f t="shared" si="105"/>
        <v>14.218</v>
      </c>
      <c r="Y130" s="125">
        <f t="shared" si="119"/>
        <v>2419.4</v>
      </c>
      <c r="Z130" s="125">
        <f t="shared" si="119"/>
        <v>3013.3</v>
      </c>
      <c r="AA130" s="125">
        <f t="shared" si="119"/>
        <v>3563.1</v>
      </c>
      <c r="AB130" s="125">
        <f t="shared" si="119"/>
        <v>3233.2</v>
      </c>
      <c r="AC130" s="125">
        <f t="shared" si="119"/>
        <v>4772.8999999999996</v>
      </c>
      <c r="AD130" s="125">
        <f t="shared" si="119"/>
        <v>6598.5</v>
      </c>
      <c r="AE130" s="123">
        <f t="shared" si="107"/>
        <v>2235.4</v>
      </c>
      <c r="AF130" s="124">
        <f>RCF!C$13</f>
        <v>14.45</v>
      </c>
      <c r="AG130" s="125">
        <f t="shared" si="108"/>
        <v>3688.4</v>
      </c>
      <c r="AH130" s="125">
        <f t="shared" si="108"/>
        <v>4694.3</v>
      </c>
      <c r="AI130" s="125">
        <f t="shared" si="108"/>
        <v>6706.2</v>
      </c>
      <c r="AJ130" s="123">
        <f t="shared" si="109"/>
        <v>0</v>
      </c>
      <c r="AK130" s="124">
        <f>RCF!C$31</f>
        <v>0</v>
      </c>
      <c r="AL130" s="123">
        <f t="shared" si="110"/>
        <v>2274</v>
      </c>
      <c r="AM130" s="124">
        <f>RCF!C$59</f>
        <v>14.7</v>
      </c>
      <c r="AN130" s="123">
        <f t="shared" si="111"/>
        <v>2354.5</v>
      </c>
      <c r="AO130" s="124">
        <f>RCF!C$33</f>
        <v>15.22</v>
      </c>
      <c r="AP130" s="125">
        <f t="shared" si="112"/>
        <v>3531.7</v>
      </c>
      <c r="AQ130" s="123">
        <f t="shared" si="113"/>
        <v>2357.6</v>
      </c>
      <c r="AR130" s="124">
        <f>RCF!C$35</f>
        <v>15.24</v>
      </c>
      <c r="AS130" s="125">
        <f t="shared" si="114"/>
        <v>3064.8</v>
      </c>
      <c r="AT130" s="125">
        <f t="shared" si="114"/>
        <v>3418.5</v>
      </c>
      <c r="AU130" s="123">
        <f t="shared" si="115"/>
        <v>2310.5</v>
      </c>
      <c r="AV130" s="124">
        <f>RCF!C$37</f>
        <v>14.936</v>
      </c>
      <c r="AW130" s="123">
        <f t="shared" si="116"/>
        <v>2363.5</v>
      </c>
      <c r="AX130" s="124">
        <f>RCF!C$39</f>
        <v>15.278571428571428</v>
      </c>
      <c r="AY130" s="123">
        <f t="shared" si="117"/>
        <v>2278.6999999999998</v>
      </c>
      <c r="AZ130" s="124">
        <f>RCF!C$41</f>
        <v>14.73</v>
      </c>
    </row>
    <row r="131" spans="1:52" ht="25.5" x14ac:dyDescent="0.2">
      <c r="A131" s="38">
        <v>444</v>
      </c>
      <c r="B131" s="122" t="s">
        <v>262</v>
      </c>
      <c r="C131" s="35">
        <v>144.5</v>
      </c>
      <c r="D131" s="123">
        <f t="shared" si="96"/>
        <v>7705.3</v>
      </c>
      <c r="E131" s="166">
        <f>RCF!C$43</f>
        <v>53.323999999999998</v>
      </c>
      <c r="F131" s="123">
        <f t="shared" si="97"/>
        <v>2119.9</v>
      </c>
      <c r="G131" s="167">
        <f>RCF!C$5</f>
        <v>14.670999999999999</v>
      </c>
      <c r="H131" s="123">
        <f t="shared" si="98"/>
        <v>2120</v>
      </c>
      <c r="I131" s="167">
        <f t="shared" si="99"/>
        <v>14.670999999999999</v>
      </c>
      <c r="J131" s="125">
        <f t="shared" si="118"/>
        <v>2332</v>
      </c>
      <c r="K131" s="125">
        <f t="shared" si="118"/>
        <v>2904.3</v>
      </c>
      <c r="L131" s="125">
        <f t="shared" si="118"/>
        <v>3116.3</v>
      </c>
      <c r="M131" s="125">
        <f t="shared" si="118"/>
        <v>3434.3</v>
      </c>
      <c r="N131" s="125">
        <f t="shared" si="118"/>
        <v>4239.8999999999996</v>
      </c>
      <c r="O131" s="125">
        <f t="shared" si="118"/>
        <v>4557.8999999999996</v>
      </c>
      <c r="P131" s="125">
        <f t="shared" si="118"/>
        <v>6359.9</v>
      </c>
      <c r="Q131" s="123">
        <f t="shared" si="101"/>
        <v>2083.6</v>
      </c>
      <c r="R131" s="167">
        <f>RCF!C$7</f>
        <v>14.42</v>
      </c>
      <c r="S131" s="125">
        <f t="shared" si="102"/>
        <v>2708.6</v>
      </c>
      <c r="T131" s="125">
        <f t="shared" si="102"/>
        <v>3125.4</v>
      </c>
      <c r="U131" s="123">
        <f t="shared" si="103"/>
        <v>2054.5</v>
      </c>
      <c r="V131" s="167">
        <f>RCF!C$9</f>
        <v>14.218</v>
      </c>
      <c r="W131" s="123">
        <f t="shared" si="104"/>
        <v>2054.5</v>
      </c>
      <c r="X131" s="124">
        <f t="shared" si="105"/>
        <v>14.218</v>
      </c>
      <c r="Y131" s="125">
        <f t="shared" si="119"/>
        <v>2259.9</v>
      </c>
      <c r="Z131" s="125">
        <f t="shared" si="119"/>
        <v>2814.6</v>
      </c>
      <c r="AA131" s="125">
        <f t="shared" si="119"/>
        <v>3328.2</v>
      </c>
      <c r="AB131" s="125">
        <f t="shared" si="119"/>
        <v>3020.1</v>
      </c>
      <c r="AC131" s="125">
        <f t="shared" si="119"/>
        <v>4458.2</v>
      </c>
      <c r="AD131" s="125">
        <f t="shared" si="119"/>
        <v>6163.5</v>
      </c>
      <c r="AE131" s="123">
        <f t="shared" si="107"/>
        <v>2088</v>
      </c>
      <c r="AF131" s="124">
        <f>RCF!C$13</f>
        <v>14.45</v>
      </c>
      <c r="AG131" s="125">
        <f t="shared" si="108"/>
        <v>3445.2</v>
      </c>
      <c r="AH131" s="125">
        <f t="shared" si="108"/>
        <v>4384.8</v>
      </c>
      <c r="AI131" s="125">
        <f t="shared" si="108"/>
        <v>6264</v>
      </c>
      <c r="AJ131" s="123">
        <f t="shared" si="109"/>
        <v>0</v>
      </c>
      <c r="AK131" s="124">
        <f>RCF!C$31</f>
        <v>0</v>
      </c>
      <c r="AL131" s="123">
        <f t="shared" si="110"/>
        <v>2124.1</v>
      </c>
      <c r="AM131" s="124">
        <f>RCF!C$59</f>
        <v>14.7</v>
      </c>
      <c r="AN131" s="123">
        <f t="shared" si="111"/>
        <v>2199.1999999999998</v>
      </c>
      <c r="AO131" s="124">
        <f>RCF!C$33</f>
        <v>15.22</v>
      </c>
      <c r="AP131" s="125">
        <f t="shared" si="112"/>
        <v>3298.8</v>
      </c>
      <c r="AQ131" s="123">
        <f t="shared" si="113"/>
        <v>2202.1</v>
      </c>
      <c r="AR131" s="124">
        <f>RCF!C$35</f>
        <v>15.24</v>
      </c>
      <c r="AS131" s="125">
        <f t="shared" si="114"/>
        <v>2862.7</v>
      </c>
      <c r="AT131" s="125">
        <f t="shared" si="114"/>
        <v>3193</v>
      </c>
      <c r="AU131" s="123">
        <f t="shared" si="115"/>
        <v>2158.1999999999998</v>
      </c>
      <c r="AV131" s="124">
        <f>RCF!C$37</f>
        <v>14.936</v>
      </c>
      <c r="AW131" s="123">
        <f t="shared" si="116"/>
        <v>2207.6999999999998</v>
      </c>
      <c r="AX131" s="124">
        <f>RCF!C$39</f>
        <v>15.278571428571428</v>
      </c>
      <c r="AY131" s="123">
        <f t="shared" si="117"/>
        <v>2128.4</v>
      </c>
      <c r="AZ131" s="124">
        <f>RCF!C$41</f>
        <v>14.73</v>
      </c>
    </row>
    <row r="132" spans="1:52" ht="25.5" x14ac:dyDescent="0.2">
      <c r="A132" s="38">
        <v>446</v>
      </c>
      <c r="B132" s="122" t="s">
        <v>263</v>
      </c>
      <c r="C132" s="35">
        <v>178.2</v>
      </c>
      <c r="D132" s="123">
        <f t="shared" si="96"/>
        <v>9502.2999999999993</v>
      </c>
      <c r="E132" s="166">
        <f>RCF!C$43</f>
        <v>53.323999999999998</v>
      </c>
      <c r="F132" s="123">
        <f t="shared" si="97"/>
        <v>2614.3000000000002</v>
      </c>
      <c r="G132" s="167">
        <f>RCF!C$5</f>
        <v>14.670999999999999</v>
      </c>
      <c r="H132" s="123">
        <f t="shared" si="98"/>
        <v>2614.4</v>
      </c>
      <c r="I132" s="167">
        <f t="shared" si="99"/>
        <v>14.670999999999999</v>
      </c>
      <c r="J132" s="125">
        <f t="shared" si="118"/>
        <v>2875.8</v>
      </c>
      <c r="K132" s="125">
        <f t="shared" si="118"/>
        <v>3581.7</v>
      </c>
      <c r="L132" s="125">
        <f t="shared" si="118"/>
        <v>3843.1</v>
      </c>
      <c r="M132" s="125">
        <f t="shared" si="118"/>
        <v>4235.3</v>
      </c>
      <c r="N132" s="125">
        <f t="shared" si="118"/>
        <v>5228.7</v>
      </c>
      <c r="O132" s="125">
        <f t="shared" si="118"/>
        <v>5620.9</v>
      </c>
      <c r="P132" s="125">
        <f t="shared" si="118"/>
        <v>7843.1</v>
      </c>
      <c r="Q132" s="123">
        <f t="shared" si="101"/>
        <v>2569.6</v>
      </c>
      <c r="R132" s="167">
        <f>RCF!C$7</f>
        <v>14.42</v>
      </c>
      <c r="S132" s="125">
        <f t="shared" si="102"/>
        <v>3340.4</v>
      </c>
      <c r="T132" s="125">
        <f t="shared" si="102"/>
        <v>3854.4</v>
      </c>
      <c r="U132" s="123">
        <f t="shared" si="103"/>
        <v>2533.6</v>
      </c>
      <c r="V132" s="167">
        <f>RCF!C$9</f>
        <v>14.218</v>
      </c>
      <c r="W132" s="123">
        <f t="shared" si="104"/>
        <v>2533.6</v>
      </c>
      <c r="X132" s="124">
        <f t="shared" si="105"/>
        <v>14.218</v>
      </c>
      <c r="Y132" s="125">
        <f t="shared" si="119"/>
        <v>2786.9</v>
      </c>
      <c r="Z132" s="125">
        <f t="shared" si="119"/>
        <v>3471</v>
      </c>
      <c r="AA132" s="125">
        <f t="shared" si="119"/>
        <v>4104.3999999999996</v>
      </c>
      <c r="AB132" s="125">
        <f t="shared" si="119"/>
        <v>3724.3</v>
      </c>
      <c r="AC132" s="125">
        <f t="shared" si="119"/>
        <v>5497.9</v>
      </c>
      <c r="AD132" s="125">
        <f t="shared" si="119"/>
        <v>7600.8</v>
      </c>
      <c r="AE132" s="123">
        <f t="shared" si="107"/>
        <v>2574.9</v>
      </c>
      <c r="AF132" s="124">
        <f>RCF!C$13</f>
        <v>14.45</v>
      </c>
      <c r="AG132" s="125">
        <f t="shared" si="108"/>
        <v>4248.6000000000004</v>
      </c>
      <c r="AH132" s="125">
        <f t="shared" si="108"/>
        <v>5407.3</v>
      </c>
      <c r="AI132" s="125">
        <f t="shared" si="108"/>
        <v>7724.7</v>
      </c>
      <c r="AJ132" s="123">
        <f t="shared" si="109"/>
        <v>0</v>
      </c>
      <c r="AK132" s="124">
        <f>RCF!C$31</f>
        <v>0</v>
      </c>
      <c r="AL132" s="123">
        <f t="shared" si="110"/>
        <v>2619.5</v>
      </c>
      <c r="AM132" s="124">
        <f>RCF!C$59</f>
        <v>14.7</v>
      </c>
      <c r="AN132" s="123">
        <f t="shared" si="111"/>
        <v>2712.2</v>
      </c>
      <c r="AO132" s="124">
        <f>RCF!C$33</f>
        <v>15.22</v>
      </c>
      <c r="AP132" s="125">
        <f t="shared" si="112"/>
        <v>4068.3</v>
      </c>
      <c r="AQ132" s="123">
        <f t="shared" si="113"/>
        <v>2715.7</v>
      </c>
      <c r="AR132" s="124">
        <f>RCF!C$35</f>
        <v>15.24</v>
      </c>
      <c r="AS132" s="125">
        <f t="shared" si="114"/>
        <v>3530.4</v>
      </c>
      <c r="AT132" s="125">
        <f t="shared" si="114"/>
        <v>3937.7</v>
      </c>
      <c r="AU132" s="123">
        <f t="shared" si="115"/>
        <v>2661.5</v>
      </c>
      <c r="AV132" s="124">
        <f>RCF!C$37</f>
        <v>14.936</v>
      </c>
      <c r="AW132" s="123">
        <f t="shared" si="116"/>
        <v>2722.6</v>
      </c>
      <c r="AX132" s="124">
        <f>RCF!C$39</f>
        <v>15.278571428571428</v>
      </c>
      <c r="AY132" s="123">
        <f t="shared" si="117"/>
        <v>2624.8</v>
      </c>
      <c r="AZ132" s="124">
        <f>RCF!C$41</f>
        <v>14.73</v>
      </c>
    </row>
    <row r="133" spans="1:52" ht="25.5" x14ac:dyDescent="0.2">
      <c r="A133" s="38">
        <v>466</v>
      </c>
      <c r="B133" s="122" t="s">
        <v>264</v>
      </c>
      <c r="C133" s="35">
        <v>210.9</v>
      </c>
      <c r="D133" s="123">
        <f t="shared" si="96"/>
        <v>11246</v>
      </c>
      <c r="E133" s="166">
        <f>RCF!C$43</f>
        <v>53.323999999999998</v>
      </c>
      <c r="F133" s="123">
        <f t="shared" si="97"/>
        <v>3094.1</v>
      </c>
      <c r="G133" s="167">
        <f>RCF!C$5</f>
        <v>14.670999999999999</v>
      </c>
      <c r="H133" s="123">
        <f t="shared" si="98"/>
        <v>3094.1</v>
      </c>
      <c r="I133" s="167">
        <f t="shared" si="99"/>
        <v>14.670999999999999</v>
      </c>
      <c r="J133" s="125">
        <f t="shared" si="118"/>
        <v>3403.5</v>
      </c>
      <c r="K133" s="125">
        <f t="shared" si="118"/>
        <v>4238.8999999999996</v>
      </c>
      <c r="L133" s="125">
        <f t="shared" si="118"/>
        <v>4548.3</v>
      </c>
      <c r="M133" s="125">
        <f t="shared" si="118"/>
        <v>5012.5</v>
      </c>
      <c r="N133" s="125">
        <f t="shared" si="118"/>
        <v>6188.2</v>
      </c>
      <c r="O133" s="125">
        <f t="shared" si="118"/>
        <v>6652.3</v>
      </c>
      <c r="P133" s="125">
        <f t="shared" si="118"/>
        <v>9282.2999999999993</v>
      </c>
      <c r="Q133" s="123">
        <f t="shared" si="101"/>
        <v>3041.1</v>
      </c>
      <c r="R133" s="167">
        <f>RCF!C$7</f>
        <v>14.42</v>
      </c>
      <c r="S133" s="125">
        <f t="shared" si="102"/>
        <v>3953.4</v>
      </c>
      <c r="T133" s="125">
        <f t="shared" si="102"/>
        <v>4561.6000000000004</v>
      </c>
      <c r="U133" s="123">
        <f t="shared" si="103"/>
        <v>2998.5</v>
      </c>
      <c r="V133" s="167">
        <f>RCF!C$9</f>
        <v>14.218</v>
      </c>
      <c r="W133" s="123">
        <f t="shared" si="104"/>
        <v>2998.5</v>
      </c>
      <c r="X133" s="124">
        <f t="shared" si="105"/>
        <v>14.218</v>
      </c>
      <c r="Y133" s="125">
        <f t="shared" si="119"/>
        <v>3298.3</v>
      </c>
      <c r="Z133" s="125">
        <f t="shared" si="119"/>
        <v>4107.8999999999996</v>
      </c>
      <c r="AA133" s="125">
        <f t="shared" si="119"/>
        <v>4857.5</v>
      </c>
      <c r="AB133" s="125">
        <f t="shared" si="119"/>
        <v>4407.7</v>
      </c>
      <c r="AC133" s="125">
        <f t="shared" si="119"/>
        <v>6506.7</v>
      </c>
      <c r="AD133" s="125">
        <f t="shared" si="119"/>
        <v>8995.5</v>
      </c>
      <c r="AE133" s="123">
        <f t="shared" si="107"/>
        <v>3047.5</v>
      </c>
      <c r="AF133" s="124">
        <f>RCF!C$13</f>
        <v>14.45</v>
      </c>
      <c r="AG133" s="125">
        <f t="shared" si="108"/>
        <v>5028.3999999999996</v>
      </c>
      <c r="AH133" s="125">
        <f t="shared" si="108"/>
        <v>6399.8</v>
      </c>
      <c r="AI133" s="125">
        <f t="shared" si="108"/>
        <v>9142.5</v>
      </c>
      <c r="AJ133" s="123">
        <f t="shared" si="109"/>
        <v>0</v>
      </c>
      <c r="AK133" s="124">
        <f>RCF!C$31</f>
        <v>0</v>
      </c>
      <c r="AL133" s="123">
        <f t="shared" si="110"/>
        <v>3100.2</v>
      </c>
      <c r="AM133" s="124">
        <f>RCF!C$59</f>
        <v>14.7</v>
      </c>
      <c r="AN133" s="123">
        <f t="shared" si="111"/>
        <v>3209.8</v>
      </c>
      <c r="AO133" s="124">
        <f>RCF!C$33</f>
        <v>15.22</v>
      </c>
      <c r="AP133" s="125">
        <f t="shared" si="112"/>
        <v>4814.7</v>
      </c>
      <c r="AQ133" s="123">
        <f t="shared" si="113"/>
        <v>3214.1</v>
      </c>
      <c r="AR133" s="124">
        <f>RCF!C$35</f>
        <v>15.24</v>
      </c>
      <c r="AS133" s="125">
        <f t="shared" si="114"/>
        <v>4178.3</v>
      </c>
      <c r="AT133" s="125">
        <f t="shared" si="114"/>
        <v>4660.3999999999996</v>
      </c>
      <c r="AU133" s="123">
        <f t="shared" si="115"/>
        <v>3150</v>
      </c>
      <c r="AV133" s="124">
        <f>RCF!C$37</f>
        <v>14.936</v>
      </c>
      <c r="AW133" s="123">
        <f t="shared" si="116"/>
        <v>3222.2</v>
      </c>
      <c r="AX133" s="124">
        <f>RCF!C$39</f>
        <v>15.278571428571428</v>
      </c>
      <c r="AY133" s="123">
        <f t="shared" si="117"/>
        <v>3106.5</v>
      </c>
      <c r="AZ133" s="124">
        <f>RCF!C$41</f>
        <v>14.73</v>
      </c>
    </row>
    <row r="134" spans="1:52" x14ac:dyDescent="0.2">
      <c r="A134" s="38">
        <v>644</v>
      </c>
      <c r="B134" s="122" t="s">
        <v>267</v>
      </c>
      <c r="C134" s="35">
        <v>49.7</v>
      </c>
      <c r="D134" s="123">
        <f t="shared" si="96"/>
        <v>2650.2</v>
      </c>
      <c r="E134" s="166">
        <f>RCF!C$43</f>
        <v>53.323999999999998</v>
      </c>
      <c r="F134" s="123">
        <f t="shared" si="97"/>
        <v>729.1</v>
      </c>
      <c r="G134" s="167">
        <f>RCF!C$5</f>
        <v>14.670999999999999</v>
      </c>
      <c r="H134" s="123">
        <f t="shared" si="98"/>
        <v>729.1</v>
      </c>
      <c r="I134" s="167">
        <f t="shared" si="99"/>
        <v>14.670999999999999</v>
      </c>
      <c r="J134" s="125">
        <f t="shared" si="118"/>
        <v>802.1</v>
      </c>
      <c r="K134" s="125">
        <f t="shared" si="118"/>
        <v>998.9</v>
      </c>
      <c r="L134" s="125">
        <f t="shared" si="118"/>
        <v>1071.8</v>
      </c>
      <c r="M134" s="125">
        <f t="shared" si="118"/>
        <v>1181.2</v>
      </c>
      <c r="N134" s="125">
        <f t="shared" si="118"/>
        <v>1458.3</v>
      </c>
      <c r="O134" s="125">
        <f t="shared" si="118"/>
        <v>1567.7</v>
      </c>
      <c r="P134" s="125">
        <f t="shared" si="118"/>
        <v>2187.4</v>
      </c>
      <c r="Q134" s="123">
        <f t="shared" si="101"/>
        <v>716.6</v>
      </c>
      <c r="R134" s="167">
        <f>RCF!C$7</f>
        <v>14.42</v>
      </c>
      <c r="S134" s="125">
        <f t="shared" si="102"/>
        <v>931.5</v>
      </c>
      <c r="T134" s="125">
        <f t="shared" si="102"/>
        <v>1074.9000000000001</v>
      </c>
      <c r="U134" s="123">
        <f t="shared" si="103"/>
        <v>706.6</v>
      </c>
      <c r="V134" s="167">
        <f>RCF!C$9</f>
        <v>14.218</v>
      </c>
      <c r="W134" s="123">
        <f t="shared" si="104"/>
        <v>706.6</v>
      </c>
      <c r="X134" s="124">
        <f t="shared" si="105"/>
        <v>14.218</v>
      </c>
      <c r="Y134" s="125">
        <f t="shared" si="119"/>
        <v>777.2</v>
      </c>
      <c r="Z134" s="125">
        <f t="shared" si="119"/>
        <v>968</v>
      </c>
      <c r="AA134" s="125">
        <f t="shared" si="119"/>
        <v>1144.5999999999999</v>
      </c>
      <c r="AB134" s="125">
        <f t="shared" si="119"/>
        <v>1038.7</v>
      </c>
      <c r="AC134" s="125">
        <f t="shared" si="119"/>
        <v>1533.3</v>
      </c>
      <c r="AD134" s="125">
        <f t="shared" si="119"/>
        <v>2119.8000000000002</v>
      </c>
      <c r="AE134" s="123">
        <f t="shared" si="107"/>
        <v>718.1</v>
      </c>
      <c r="AF134" s="124">
        <f>RCF!C$13</f>
        <v>14.45</v>
      </c>
      <c r="AG134" s="125">
        <f t="shared" si="108"/>
        <v>1184.9000000000001</v>
      </c>
      <c r="AH134" s="125">
        <f t="shared" si="108"/>
        <v>1508</v>
      </c>
      <c r="AI134" s="125">
        <f t="shared" si="108"/>
        <v>2154.3000000000002</v>
      </c>
      <c r="AJ134" s="123">
        <f t="shared" si="109"/>
        <v>0</v>
      </c>
      <c r="AK134" s="124">
        <f>RCF!C$31</f>
        <v>0</v>
      </c>
      <c r="AL134" s="123">
        <f t="shared" si="110"/>
        <v>730.5</v>
      </c>
      <c r="AM134" s="124">
        <f>RCF!C$59</f>
        <v>14.7</v>
      </c>
      <c r="AN134" s="123">
        <f t="shared" si="111"/>
        <v>756.4</v>
      </c>
      <c r="AO134" s="124">
        <f>RCF!C$33</f>
        <v>15.22</v>
      </c>
      <c r="AP134" s="125">
        <f t="shared" si="112"/>
        <v>1134.5999999999999</v>
      </c>
      <c r="AQ134" s="123">
        <f t="shared" si="113"/>
        <v>757.4</v>
      </c>
      <c r="AR134" s="124">
        <f>RCF!C$35</f>
        <v>15.24</v>
      </c>
      <c r="AS134" s="125">
        <f t="shared" si="114"/>
        <v>984.6</v>
      </c>
      <c r="AT134" s="125">
        <f t="shared" si="114"/>
        <v>1098.2</v>
      </c>
      <c r="AU134" s="123">
        <f t="shared" si="115"/>
        <v>742.3</v>
      </c>
      <c r="AV134" s="124">
        <f>RCF!C$37</f>
        <v>14.936</v>
      </c>
      <c r="AW134" s="123">
        <f t="shared" si="116"/>
        <v>759.3</v>
      </c>
      <c r="AX134" s="124">
        <f>RCF!C$39</f>
        <v>15.278571428571428</v>
      </c>
      <c r="AY134" s="123">
        <f t="shared" si="117"/>
        <v>732</v>
      </c>
      <c r="AZ134" s="124">
        <f>RCF!C$41</f>
        <v>14.73</v>
      </c>
    </row>
    <row r="135" spans="1:52" x14ac:dyDescent="0.2">
      <c r="A135" s="38">
        <v>647</v>
      </c>
      <c r="B135" s="122" t="s">
        <v>268</v>
      </c>
      <c r="C135" s="35">
        <v>41.7</v>
      </c>
      <c r="D135" s="123">
        <f t="shared" si="96"/>
        <v>2223.6</v>
      </c>
      <c r="E135" s="166">
        <f>RCF!C$43</f>
        <v>53.323999999999998</v>
      </c>
      <c r="F135" s="123">
        <f t="shared" si="97"/>
        <v>611.70000000000005</v>
      </c>
      <c r="G135" s="167">
        <f>RCF!C$5</f>
        <v>14.670999999999999</v>
      </c>
      <c r="H135" s="123">
        <f t="shared" si="98"/>
        <v>611.79999999999995</v>
      </c>
      <c r="I135" s="167">
        <f t="shared" si="99"/>
        <v>14.670999999999999</v>
      </c>
      <c r="J135" s="125">
        <f t="shared" ref="J135:P145" si="120">ROUND($C135*$I135*J$6,1)</f>
        <v>673</v>
      </c>
      <c r="K135" s="125">
        <f t="shared" si="120"/>
        <v>838.1</v>
      </c>
      <c r="L135" s="125">
        <f t="shared" si="120"/>
        <v>899.3</v>
      </c>
      <c r="M135" s="125">
        <f t="shared" si="120"/>
        <v>991.1</v>
      </c>
      <c r="N135" s="125">
        <f t="shared" si="120"/>
        <v>1223.5999999999999</v>
      </c>
      <c r="O135" s="125">
        <f t="shared" si="120"/>
        <v>1315.3</v>
      </c>
      <c r="P135" s="125">
        <f t="shared" si="120"/>
        <v>1835.3</v>
      </c>
      <c r="Q135" s="123">
        <f t="shared" si="101"/>
        <v>601.29999999999995</v>
      </c>
      <c r="R135" s="167">
        <f>RCF!C$7</f>
        <v>14.42</v>
      </c>
      <c r="S135" s="125">
        <f t="shared" si="102"/>
        <v>781.6</v>
      </c>
      <c r="T135" s="125">
        <f t="shared" si="102"/>
        <v>901.9</v>
      </c>
      <c r="U135" s="123">
        <f t="shared" si="103"/>
        <v>592.79999999999995</v>
      </c>
      <c r="V135" s="167">
        <f>RCF!C$9</f>
        <v>14.218</v>
      </c>
      <c r="W135" s="123">
        <f t="shared" si="104"/>
        <v>592.79999999999995</v>
      </c>
      <c r="X135" s="124">
        <f t="shared" si="105"/>
        <v>14.218</v>
      </c>
      <c r="Y135" s="125">
        <f t="shared" ref="Y135:AD145" si="121">ROUNDDOWN($W135*Y$6,1)</f>
        <v>652</v>
      </c>
      <c r="Z135" s="125">
        <f t="shared" si="121"/>
        <v>812.1</v>
      </c>
      <c r="AA135" s="125">
        <f t="shared" si="121"/>
        <v>960.3</v>
      </c>
      <c r="AB135" s="125">
        <f t="shared" si="121"/>
        <v>871.4</v>
      </c>
      <c r="AC135" s="125">
        <f t="shared" si="121"/>
        <v>1286.3</v>
      </c>
      <c r="AD135" s="125">
        <f t="shared" si="121"/>
        <v>1778.4</v>
      </c>
      <c r="AE135" s="123">
        <f t="shared" si="107"/>
        <v>602.5</v>
      </c>
      <c r="AF135" s="124">
        <f>RCF!C$13</f>
        <v>14.45</v>
      </c>
      <c r="AG135" s="125">
        <f t="shared" si="108"/>
        <v>994.1</v>
      </c>
      <c r="AH135" s="125">
        <f t="shared" si="108"/>
        <v>1265.3</v>
      </c>
      <c r="AI135" s="125">
        <f t="shared" si="108"/>
        <v>1807.5</v>
      </c>
      <c r="AJ135" s="123">
        <f t="shared" si="109"/>
        <v>0</v>
      </c>
      <c r="AK135" s="124">
        <f>RCF!C$31</f>
        <v>0</v>
      </c>
      <c r="AL135" s="123">
        <f t="shared" si="110"/>
        <v>612.9</v>
      </c>
      <c r="AM135" s="124">
        <f>RCF!C$59</f>
        <v>14.7</v>
      </c>
      <c r="AN135" s="123">
        <f t="shared" si="111"/>
        <v>634.6</v>
      </c>
      <c r="AO135" s="124">
        <f>RCF!C$33</f>
        <v>15.22</v>
      </c>
      <c r="AP135" s="125">
        <f t="shared" si="112"/>
        <v>951.9</v>
      </c>
      <c r="AQ135" s="123">
        <f t="shared" si="113"/>
        <v>635.5</v>
      </c>
      <c r="AR135" s="124">
        <f>RCF!C$35</f>
        <v>15.24</v>
      </c>
      <c r="AS135" s="125">
        <f t="shared" si="114"/>
        <v>826.1</v>
      </c>
      <c r="AT135" s="125">
        <f t="shared" si="114"/>
        <v>921.4</v>
      </c>
      <c r="AU135" s="123">
        <f t="shared" si="115"/>
        <v>622.79999999999995</v>
      </c>
      <c r="AV135" s="124">
        <f>RCF!C$37</f>
        <v>14.936</v>
      </c>
      <c r="AW135" s="123">
        <f t="shared" si="116"/>
        <v>637.1</v>
      </c>
      <c r="AX135" s="124">
        <f>RCF!C$39</f>
        <v>15.278571428571428</v>
      </c>
      <c r="AY135" s="123">
        <f t="shared" si="117"/>
        <v>614.20000000000005</v>
      </c>
      <c r="AZ135" s="124">
        <f>RCF!C$41</f>
        <v>14.73</v>
      </c>
    </row>
    <row r="136" spans="1:52" x14ac:dyDescent="0.2">
      <c r="A136" s="38">
        <v>648</v>
      </c>
      <c r="B136" s="122" t="s">
        <v>269</v>
      </c>
      <c r="C136" s="35">
        <v>109</v>
      </c>
      <c r="D136" s="123">
        <f t="shared" si="96"/>
        <v>5812.3</v>
      </c>
      <c r="E136" s="166">
        <f>RCF!C$43</f>
        <v>53.323999999999998</v>
      </c>
      <c r="F136" s="123">
        <f t="shared" si="97"/>
        <v>1599.1</v>
      </c>
      <c r="G136" s="167">
        <f>RCF!C$5</f>
        <v>14.670999999999999</v>
      </c>
      <c r="H136" s="123">
        <f t="shared" si="98"/>
        <v>1599.1</v>
      </c>
      <c r="I136" s="167">
        <f t="shared" si="99"/>
        <v>14.670999999999999</v>
      </c>
      <c r="J136" s="125">
        <f t="shared" si="120"/>
        <v>1759.1</v>
      </c>
      <c r="K136" s="125">
        <f t="shared" si="120"/>
        <v>2190.8000000000002</v>
      </c>
      <c r="L136" s="125">
        <f t="shared" si="120"/>
        <v>2350.6999999999998</v>
      </c>
      <c r="M136" s="125">
        <f t="shared" si="120"/>
        <v>2590.6</v>
      </c>
      <c r="N136" s="125">
        <f t="shared" si="120"/>
        <v>3198.3</v>
      </c>
      <c r="O136" s="125">
        <f t="shared" si="120"/>
        <v>3438.1</v>
      </c>
      <c r="P136" s="125">
        <f t="shared" si="120"/>
        <v>4797.3999999999996</v>
      </c>
      <c r="Q136" s="123">
        <f t="shared" si="101"/>
        <v>1571.7</v>
      </c>
      <c r="R136" s="167">
        <f>RCF!C$7</f>
        <v>14.42</v>
      </c>
      <c r="S136" s="125">
        <f t="shared" si="102"/>
        <v>2043.2</v>
      </c>
      <c r="T136" s="125">
        <f t="shared" si="102"/>
        <v>2357.5</v>
      </c>
      <c r="U136" s="123">
        <f t="shared" si="103"/>
        <v>1549.7</v>
      </c>
      <c r="V136" s="167">
        <f>RCF!C$9</f>
        <v>14.218</v>
      </c>
      <c r="W136" s="123">
        <f t="shared" si="104"/>
        <v>1549.7</v>
      </c>
      <c r="X136" s="124">
        <f t="shared" si="105"/>
        <v>14.218</v>
      </c>
      <c r="Y136" s="125">
        <f t="shared" si="121"/>
        <v>1704.6</v>
      </c>
      <c r="Z136" s="125">
        <f t="shared" si="121"/>
        <v>2123</v>
      </c>
      <c r="AA136" s="125">
        <f t="shared" si="121"/>
        <v>2510.5</v>
      </c>
      <c r="AB136" s="125">
        <f t="shared" si="121"/>
        <v>2278</v>
      </c>
      <c r="AC136" s="125">
        <f t="shared" si="121"/>
        <v>3362.8</v>
      </c>
      <c r="AD136" s="125">
        <f t="shared" si="121"/>
        <v>4649.1000000000004</v>
      </c>
      <c r="AE136" s="123">
        <f t="shared" si="107"/>
        <v>1575</v>
      </c>
      <c r="AF136" s="124">
        <f>RCF!C$13</f>
        <v>14.45</v>
      </c>
      <c r="AG136" s="125">
        <f t="shared" si="108"/>
        <v>2598.8000000000002</v>
      </c>
      <c r="AH136" s="125">
        <f t="shared" si="108"/>
        <v>3307.5</v>
      </c>
      <c r="AI136" s="125">
        <f t="shared" si="108"/>
        <v>4725</v>
      </c>
      <c r="AJ136" s="123">
        <f t="shared" si="109"/>
        <v>0</v>
      </c>
      <c r="AK136" s="124">
        <f>RCF!C$31</f>
        <v>0</v>
      </c>
      <c r="AL136" s="123">
        <f t="shared" si="110"/>
        <v>1602.3</v>
      </c>
      <c r="AM136" s="124">
        <f>RCF!C$59</f>
        <v>14.7</v>
      </c>
      <c r="AN136" s="123">
        <f t="shared" si="111"/>
        <v>1658.9</v>
      </c>
      <c r="AO136" s="124">
        <f>RCF!C$33</f>
        <v>15.22</v>
      </c>
      <c r="AP136" s="125">
        <f t="shared" si="112"/>
        <v>2488.3000000000002</v>
      </c>
      <c r="AQ136" s="123">
        <f t="shared" si="113"/>
        <v>1661.1</v>
      </c>
      <c r="AR136" s="124">
        <f>RCF!C$35</f>
        <v>15.24</v>
      </c>
      <c r="AS136" s="125">
        <f t="shared" si="114"/>
        <v>2159.4</v>
      </c>
      <c r="AT136" s="125">
        <f t="shared" si="114"/>
        <v>2408.5</v>
      </c>
      <c r="AU136" s="123">
        <f t="shared" si="115"/>
        <v>1628</v>
      </c>
      <c r="AV136" s="124">
        <f>RCF!C$37</f>
        <v>14.936</v>
      </c>
      <c r="AW136" s="123">
        <f t="shared" si="116"/>
        <v>1665.3</v>
      </c>
      <c r="AX136" s="124">
        <f>RCF!C$39</f>
        <v>15.278571428571428</v>
      </c>
      <c r="AY136" s="123">
        <f t="shared" si="117"/>
        <v>1605.5</v>
      </c>
      <c r="AZ136" s="124">
        <f>RCF!C$41</f>
        <v>14.73</v>
      </c>
    </row>
    <row r="137" spans="1:52" x14ac:dyDescent="0.2">
      <c r="A137" s="38">
        <v>651</v>
      </c>
      <c r="B137" s="122" t="s">
        <v>270</v>
      </c>
      <c r="C137" s="35">
        <v>122.8</v>
      </c>
      <c r="D137" s="123">
        <f t="shared" si="96"/>
        <v>6548.2</v>
      </c>
      <c r="E137" s="166">
        <f>RCF!C$43</f>
        <v>53.323999999999998</v>
      </c>
      <c r="F137" s="123">
        <f t="shared" si="97"/>
        <v>1801.5</v>
      </c>
      <c r="G137" s="167">
        <f>RCF!C$5</f>
        <v>14.670999999999999</v>
      </c>
      <c r="H137" s="123">
        <f t="shared" si="98"/>
        <v>1801.6</v>
      </c>
      <c r="I137" s="167">
        <f t="shared" si="99"/>
        <v>14.670999999999999</v>
      </c>
      <c r="J137" s="125">
        <f t="shared" si="120"/>
        <v>1981.8</v>
      </c>
      <c r="K137" s="125">
        <f t="shared" si="120"/>
        <v>2468.1999999999998</v>
      </c>
      <c r="L137" s="125">
        <f t="shared" si="120"/>
        <v>2648.4</v>
      </c>
      <c r="M137" s="125">
        <f t="shared" si="120"/>
        <v>2918.6</v>
      </c>
      <c r="N137" s="125">
        <f t="shared" si="120"/>
        <v>3603.2</v>
      </c>
      <c r="O137" s="125">
        <f t="shared" si="120"/>
        <v>3873.4</v>
      </c>
      <c r="P137" s="125">
        <f t="shared" si="120"/>
        <v>5404.8</v>
      </c>
      <c r="Q137" s="123">
        <f t="shared" si="101"/>
        <v>1770.7</v>
      </c>
      <c r="R137" s="167">
        <f>RCF!C$7</f>
        <v>14.42</v>
      </c>
      <c r="S137" s="125">
        <f t="shared" si="102"/>
        <v>2301.9</v>
      </c>
      <c r="T137" s="125">
        <f t="shared" si="102"/>
        <v>2656</v>
      </c>
      <c r="U137" s="123">
        <f t="shared" si="103"/>
        <v>1745.9</v>
      </c>
      <c r="V137" s="167">
        <f>RCF!C$9</f>
        <v>14.218</v>
      </c>
      <c r="W137" s="123">
        <f t="shared" si="104"/>
        <v>1745.9</v>
      </c>
      <c r="X137" s="124">
        <f t="shared" si="105"/>
        <v>14.218</v>
      </c>
      <c r="Y137" s="125">
        <f t="shared" si="121"/>
        <v>1920.4</v>
      </c>
      <c r="Z137" s="125">
        <f t="shared" si="121"/>
        <v>2391.8000000000002</v>
      </c>
      <c r="AA137" s="125">
        <f t="shared" si="121"/>
        <v>2828.3</v>
      </c>
      <c r="AB137" s="125">
        <f t="shared" si="121"/>
        <v>2566.4</v>
      </c>
      <c r="AC137" s="125">
        <f t="shared" si="121"/>
        <v>3788.6</v>
      </c>
      <c r="AD137" s="125">
        <f t="shared" si="121"/>
        <v>5237.7</v>
      </c>
      <c r="AE137" s="123">
        <f t="shared" si="107"/>
        <v>1774.4</v>
      </c>
      <c r="AF137" s="124">
        <f>RCF!C$13</f>
        <v>14.45</v>
      </c>
      <c r="AG137" s="125">
        <f t="shared" si="108"/>
        <v>2927.8</v>
      </c>
      <c r="AH137" s="125">
        <f t="shared" si="108"/>
        <v>3726.2</v>
      </c>
      <c r="AI137" s="125">
        <f t="shared" si="108"/>
        <v>5323.2</v>
      </c>
      <c r="AJ137" s="123">
        <f t="shared" si="109"/>
        <v>0</v>
      </c>
      <c r="AK137" s="124">
        <f>RCF!C$31</f>
        <v>0</v>
      </c>
      <c r="AL137" s="123">
        <f t="shared" si="110"/>
        <v>1805.1</v>
      </c>
      <c r="AM137" s="124">
        <f>RCF!C$59</f>
        <v>14.7</v>
      </c>
      <c r="AN137" s="123">
        <f t="shared" si="111"/>
        <v>1869</v>
      </c>
      <c r="AO137" s="124">
        <f>RCF!C$33</f>
        <v>15.22</v>
      </c>
      <c r="AP137" s="125">
        <f t="shared" si="112"/>
        <v>2803.5</v>
      </c>
      <c r="AQ137" s="123">
        <f t="shared" si="113"/>
        <v>1871.4</v>
      </c>
      <c r="AR137" s="124">
        <f>RCF!C$35</f>
        <v>15.24</v>
      </c>
      <c r="AS137" s="125">
        <f t="shared" si="114"/>
        <v>2432.8000000000002</v>
      </c>
      <c r="AT137" s="125">
        <f t="shared" si="114"/>
        <v>2713.5</v>
      </c>
      <c r="AU137" s="123">
        <f t="shared" si="115"/>
        <v>1834.1</v>
      </c>
      <c r="AV137" s="124">
        <f>RCF!C$37</f>
        <v>14.936</v>
      </c>
      <c r="AW137" s="123">
        <f t="shared" si="116"/>
        <v>1876.2</v>
      </c>
      <c r="AX137" s="124">
        <f>RCF!C$39</f>
        <v>15.278571428571428</v>
      </c>
      <c r="AY137" s="123">
        <f t="shared" si="117"/>
        <v>1808.8</v>
      </c>
      <c r="AZ137" s="124">
        <f>RCF!C$41</f>
        <v>14.73</v>
      </c>
    </row>
    <row r="138" spans="1:52" x14ac:dyDescent="0.2">
      <c r="A138" s="38">
        <v>652</v>
      </c>
      <c r="B138" s="122" t="s">
        <v>271</v>
      </c>
      <c r="C138" s="35">
        <v>45.3</v>
      </c>
      <c r="D138" s="123">
        <f t="shared" si="96"/>
        <v>2415.6</v>
      </c>
      <c r="E138" s="166">
        <f>RCF!C$43</f>
        <v>53.323999999999998</v>
      </c>
      <c r="F138" s="123">
        <f t="shared" si="97"/>
        <v>664.5</v>
      </c>
      <c r="G138" s="167">
        <f>RCF!C$5</f>
        <v>14.670999999999999</v>
      </c>
      <c r="H138" s="123">
        <f t="shared" si="98"/>
        <v>664.6</v>
      </c>
      <c r="I138" s="167">
        <f t="shared" si="99"/>
        <v>14.670999999999999</v>
      </c>
      <c r="J138" s="125">
        <f t="shared" si="120"/>
        <v>731.1</v>
      </c>
      <c r="K138" s="125">
        <f t="shared" si="120"/>
        <v>910.5</v>
      </c>
      <c r="L138" s="125">
        <f t="shared" si="120"/>
        <v>977</v>
      </c>
      <c r="M138" s="125">
        <f t="shared" si="120"/>
        <v>1076.5999999999999</v>
      </c>
      <c r="N138" s="125">
        <f t="shared" si="120"/>
        <v>1329.2</v>
      </c>
      <c r="O138" s="125">
        <f t="shared" si="120"/>
        <v>1428.9</v>
      </c>
      <c r="P138" s="125">
        <f t="shared" si="120"/>
        <v>1993.8</v>
      </c>
      <c r="Q138" s="123">
        <f t="shared" si="101"/>
        <v>653.20000000000005</v>
      </c>
      <c r="R138" s="167">
        <f>RCF!C$7</f>
        <v>14.42</v>
      </c>
      <c r="S138" s="125">
        <f t="shared" si="102"/>
        <v>849.1</v>
      </c>
      <c r="T138" s="125">
        <f t="shared" si="102"/>
        <v>979.8</v>
      </c>
      <c r="U138" s="123">
        <f t="shared" si="103"/>
        <v>644</v>
      </c>
      <c r="V138" s="167">
        <f>RCF!C$9</f>
        <v>14.218</v>
      </c>
      <c r="W138" s="123">
        <f t="shared" si="104"/>
        <v>644</v>
      </c>
      <c r="X138" s="124">
        <f t="shared" si="105"/>
        <v>14.218</v>
      </c>
      <c r="Y138" s="125">
        <f t="shared" si="121"/>
        <v>708.4</v>
      </c>
      <c r="Z138" s="125">
        <f t="shared" si="121"/>
        <v>882.2</v>
      </c>
      <c r="AA138" s="125">
        <f t="shared" si="121"/>
        <v>1043.2</v>
      </c>
      <c r="AB138" s="125">
        <f t="shared" si="121"/>
        <v>946.6</v>
      </c>
      <c r="AC138" s="125">
        <f t="shared" si="121"/>
        <v>1397.4</v>
      </c>
      <c r="AD138" s="125">
        <f t="shared" si="121"/>
        <v>1932</v>
      </c>
      <c r="AE138" s="123">
        <f t="shared" si="107"/>
        <v>654.5</v>
      </c>
      <c r="AF138" s="124">
        <f>RCF!C$13</f>
        <v>14.45</v>
      </c>
      <c r="AG138" s="125">
        <f t="shared" si="108"/>
        <v>1079.9000000000001</v>
      </c>
      <c r="AH138" s="125">
        <f t="shared" si="108"/>
        <v>1374.5</v>
      </c>
      <c r="AI138" s="125">
        <f t="shared" si="108"/>
        <v>1963.5</v>
      </c>
      <c r="AJ138" s="123">
        <f t="shared" si="109"/>
        <v>0</v>
      </c>
      <c r="AK138" s="124">
        <f>RCF!C$31</f>
        <v>0</v>
      </c>
      <c r="AL138" s="123">
        <f t="shared" si="110"/>
        <v>665.9</v>
      </c>
      <c r="AM138" s="124">
        <f>RCF!C$59</f>
        <v>14.7</v>
      </c>
      <c r="AN138" s="123">
        <f t="shared" si="111"/>
        <v>689.4</v>
      </c>
      <c r="AO138" s="124">
        <f>RCF!C$33</f>
        <v>15.22</v>
      </c>
      <c r="AP138" s="125">
        <f t="shared" si="112"/>
        <v>1034.0999999999999</v>
      </c>
      <c r="AQ138" s="123">
        <f t="shared" si="113"/>
        <v>690.3</v>
      </c>
      <c r="AR138" s="124">
        <f>RCF!C$35</f>
        <v>15.24</v>
      </c>
      <c r="AS138" s="125">
        <f t="shared" si="114"/>
        <v>897.3</v>
      </c>
      <c r="AT138" s="125">
        <f t="shared" si="114"/>
        <v>1000.9</v>
      </c>
      <c r="AU138" s="123">
        <f t="shared" si="115"/>
        <v>676.6</v>
      </c>
      <c r="AV138" s="124">
        <f>RCF!C$37</f>
        <v>14.936</v>
      </c>
      <c r="AW138" s="123">
        <f t="shared" si="116"/>
        <v>692.1</v>
      </c>
      <c r="AX138" s="124">
        <f>RCF!C$39</f>
        <v>15.278571428571428</v>
      </c>
      <c r="AY138" s="123">
        <f t="shared" si="117"/>
        <v>667.2</v>
      </c>
      <c r="AZ138" s="124">
        <f>RCF!C$41</f>
        <v>14.73</v>
      </c>
    </row>
    <row r="139" spans="1:52" x14ac:dyDescent="0.2">
      <c r="A139" s="38">
        <v>653</v>
      </c>
      <c r="B139" s="122" t="s">
        <v>272</v>
      </c>
      <c r="C139" s="35">
        <v>186.9</v>
      </c>
      <c r="D139" s="123">
        <f t="shared" si="96"/>
        <v>9966.2999999999993</v>
      </c>
      <c r="E139" s="166">
        <f>RCF!C$43</f>
        <v>53.323999999999998</v>
      </c>
      <c r="F139" s="123">
        <f t="shared" si="97"/>
        <v>2742</v>
      </c>
      <c r="G139" s="167">
        <f>RCF!C$5</f>
        <v>14.670999999999999</v>
      </c>
      <c r="H139" s="123">
        <f t="shared" si="98"/>
        <v>2742</v>
      </c>
      <c r="I139" s="167">
        <f t="shared" si="99"/>
        <v>14.670999999999999</v>
      </c>
      <c r="J139" s="125">
        <f t="shared" si="120"/>
        <v>3016.2</v>
      </c>
      <c r="K139" s="125">
        <f t="shared" si="120"/>
        <v>3756.6</v>
      </c>
      <c r="L139" s="125">
        <f t="shared" si="120"/>
        <v>4030.8</v>
      </c>
      <c r="M139" s="125">
        <f t="shared" si="120"/>
        <v>4442.1000000000004</v>
      </c>
      <c r="N139" s="125">
        <f t="shared" si="120"/>
        <v>5484</v>
      </c>
      <c r="O139" s="125">
        <f t="shared" si="120"/>
        <v>5895.3</v>
      </c>
      <c r="P139" s="125">
        <f t="shared" si="120"/>
        <v>8226</v>
      </c>
      <c r="Q139" s="123">
        <f t="shared" si="101"/>
        <v>2695</v>
      </c>
      <c r="R139" s="167">
        <f>RCF!C$7</f>
        <v>14.42</v>
      </c>
      <c r="S139" s="125">
        <f t="shared" si="102"/>
        <v>3503.5</v>
      </c>
      <c r="T139" s="125">
        <f t="shared" si="102"/>
        <v>4042.5</v>
      </c>
      <c r="U139" s="123">
        <f t="shared" si="103"/>
        <v>2657.3</v>
      </c>
      <c r="V139" s="167">
        <f>RCF!C$9</f>
        <v>14.218</v>
      </c>
      <c r="W139" s="123">
        <f t="shared" si="104"/>
        <v>2657.3</v>
      </c>
      <c r="X139" s="124">
        <f t="shared" si="105"/>
        <v>14.218</v>
      </c>
      <c r="Y139" s="125">
        <f t="shared" si="121"/>
        <v>2923</v>
      </c>
      <c r="Z139" s="125">
        <f t="shared" si="121"/>
        <v>3640.5</v>
      </c>
      <c r="AA139" s="125">
        <f t="shared" si="121"/>
        <v>4304.8</v>
      </c>
      <c r="AB139" s="125">
        <f t="shared" si="121"/>
        <v>3906.2</v>
      </c>
      <c r="AC139" s="125">
        <f t="shared" si="121"/>
        <v>5766.3</v>
      </c>
      <c r="AD139" s="125">
        <f t="shared" si="121"/>
        <v>7971.9</v>
      </c>
      <c r="AE139" s="123">
        <f t="shared" si="107"/>
        <v>2700.7</v>
      </c>
      <c r="AF139" s="124">
        <f>RCF!C$13</f>
        <v>14.45</v>
      </c>
      <c r="AG139" s="125">
        <f t="shared" si="108"/>
        <v>4456.2</v>
      </c>
      <c r="AH139" s="125">
        <f t="shared" si="108"/>
        <v>5671.5</v>
      </c>
      <c r="AI139" s="125">
        <f t="shared" si="108"/>
        <v>8102.1</v>
      </c>
      <c r="AJ139" s="123">
        <f t="shared" si="109"/>
        <v>0</v>
      </c>
      <c r="AK139" s="124">
        <f>RCF!C$31</f>
        <v>0</v>
      </c>
      <c r="AL139" s="123">
        <f t="shared" si="110"/>
        <v>2747.4</v>
      </c>
      <c r="AM139" s="124">
        <f>RCF!C$59</f>
        <v>14.7</v>
      </c>
      <c r="AN139" s="123">
        <f t="shared" si="111"/>
        <v>2844.6</v>
      </c>
      <c r="AO139" s="124">
        <f>RCF!C$33</f>
        <v>15.22</v>
      </c>
      <c r="AP139" s="125">
        <f t="shared" si="112"/>
        <v>4266.8999999999996</v>
      </c>
      <c r="AQ139" s="123">
        <f t="shared" si="113"/>
        <v>2848.3</v>
      </c>
      <c r="AR139" s="124">
        <f>RCF!C$35</f>
        <v>15.24</v>
      </c>
      <c r="AS139" s="125">
        <f t="shared" si="114"/>
        <v>3702.7</v>
      </c>
      <c r="AT139" s="125">
        <f t="shared" si="114"/>
        <v>4130</v>
      </c>
      <c r="AU139" s="123">
        <f t="shared" si="115"/>
        <v>2791.5</v>
      </c>
      <c r="AV139" s="124">
        <f>RCF!C$37</f>
        <v>14.936</v>
      </c>
      <c r="AW139" s="123">
        <f t="shared" si="116"/>
        <v>2855.5</v>
      </c>
      <c r="AX139" s="124">
        <f>RCF!C$39</f>
        <v>15.278571428571428</v>
      </c>
      <c r="AY139" s="123">
        <f t="shared" si="117"/>
        <v>2753</v>
      </c>
      <c r="AZ139" s="124">
        <f>RCF!C$41</f>
        <v>14.73</v>
      </c>
    </row>
    <row r="140" spans="1:52" x14ac:dyDescent="0.2">
      <c r="A140" s="38">
        <v>654</v>
      </c>
      <c r="B140" s="122" t="s">
        <v>273</v>
      </c>
      <c r="C140" s="35">
        <v>120.6</v>
      </c>
      <c r="D140" s="123">
        <f t="shared" si="96"/>
        <v>6430.9</v>
      </c>
      <c r="E140" s="166">
        <f>RCF!C$43</f>
        <v>53.323999999999998</v>
      </c>
      <c r="F140" s="123">
        <f t="shared" si="97"/>
        <v>1769.3</v>
      </c>
      <c r="G140" s="167">
        <f>RCF!C$5</f>
        <v>14.670999999999999</v>
      </c>
      <c r="H140" s="123">
        <f t="shared" si="98"/>
        <v>1769.3</v>
      </c>
      <c r="I140" s="167">
        <f t="shared" si="99"/>
        <v>14.670999999999999</v>
      </c>
      <c r="J140" s="125">
        <f t="shared" si="120"/>
        <v>1946.3</v>
      </c>
      <c r="K140" s="125">
        <f t="shared" si="120"/>
        <v>2424</v>
      </c>
      <c r="L140" s="125">
        <f t="shared" si="120"/>
        <v>2600.9</v>
      </c>
      <c r="M140" s="125">
        <f t="shared" si="120"/>
        <v>2866.3</v>
      </c>
      <c r="N140" s="125">
        <f t="shared" si="120"/>
        <v>3538.6</v>
      </c>
      <c r="O140" s="125">
        <f t="shared" si="120"/>
        <v>3804</v>
      </c>
      <c r="P140" s="125">
        <f t="shared" si="120"/>
        <v>5308</v>
      </c>
      <c r="Q140" s="123">
        <f t="shared" si="101"/>
        <v>1739</v>
      </c>
      <c r="R140" s="167">
        <f>RCF!C$7</f>
        <v>14.42</v>
      </c>
      <c r="S140" s="125">
        <f t="shared" si="102"/>
        <v>2260.6999999999998</v>
      </c>
      <c r="T140" s="125">
        <f t="shared" si="102"/>
        <v>2608.5</v>
      </c>
      <c r="U140" s="123">
        <f t="shared" si="103"/>
        <v>1714.6</v>
      </c>
      <c r="V140" s="167">
        <f>RCF!C$9</f>
        <v>14.218</v>
      </c>
      <c r="W140" s="123">
        <f t="shared" si="104"/>
        <v>1714.6</v>
      </c>
      <c r="X140" s="124">
        <f t="shared" si="105"/>
        <v>14.218</v>
      </c>
      <c r="Y140" s="125">
        <f t="shared" si="121"/>
        <v>1886</v>
      </c>
      <c r="Z140" s="125">
        <f t="shared" si="121"/>
        <v>2349</v>
      </c>
      <c r="AA140" s="125">
        <f t="shared" si="121"/>
        <v>2777.6</v>
      </c>
      <c r="AB140" s="125">
        <f t="shared" si="121"/>
        <v>2520.4</v>
      </c>
      <c r="AC140" s="125">
        <f t="shared" si="121"/>
        <v>3720.6</v>
      </c>
      <c r="AD140" s="125">
        <f t="shared" si="121"/>
        <v>5143.8</v>
      </c>
      <c r="AE140" s="123">
        <f t="shared" si="107"/>
        <v>1742.6</v>
      </c>
      <c r="AF140" s="124">
        <f>RCF!C$13</f>
        <v>14.45</v>
      </c>
      <c r="AG140" s="125">
        <f t="shared" si="108"/>
        <v>2875.3</v>
      </c>
      <c r="AH140" s="125">
        <f t="shared" si="108"/>
        <v>3659.5</v>
      </c>
      <c r="AI140" s="125">
        <f t="shared" si="108"/>
        <v>5227.8</v>
      </c>
      <c r="AJ140" s="123">
        <f t="shared" si="109"/>
        <v>0</v>
      </c>
      <c r="AK140" s="124">
        <f>RCF!C$31</f>
        <v>0</v>
      </c>
      <c r="AL140" s="123">
        <f t="shared" si="110"/>
        <v>1772.8</v>
      </c>
      <c r="AM140" s="124">
        <f>RCF!C$59</f>
        <v>14.7</v>
      </c>
      <c r="AN140" s="123">
        <f t="shared" si="111"/>
        <v>1835.5</v>
      </c>
      <c r="AO140" s="124">
        <f>RCF!C$33</f>
        <v>15.22</v>
      </c>
      <c r="AP140" s="125">
        <f t="shared" si="112"/>
        <v>2753.2</v>
      </c>
      <c r="AQ140" s="123">
        <f t="shared" si="113"/>
        <v>1837.9</v>
      </c>
      <c r="AR140" s="124">
        <f>RCF!C$35</f>
        <v>15.24</v>
      </c>
      <c r="AS140" s="125">
        <f t="shared" si="114"/>
        <v>2389.1999999999998</v>
      </c>
      <c r="AT140" s="125">
        <f t="shared" si="114"/>
        <v>2664.9</v>
      </c>
      <c r="AU140" s="123">
        <f t="shared" si="115"/>
        <v>1801.2</v>
      </c>
      <c r="AV140" s="124">
        <f>RCF!C$37</f>
        <v>14.936</v>
      </c>
      <c r="AW140" s="123">
        <f t="shared" si="116"/>
        <v>1842.5</v>
      </c>
      <c r="AX140" s="124">
        <f>RCF!C$39</f>
        <v>15.278571428571428</v>
      </c>
      <c r="AY140" s="123">
        <f t="shared" si="117"/>
        <v>1776.4</v>
      </c>
      <c r="AZ140" s="124">
        <f>RCF!C$41</f>
        <v>14.73</v>
      </c>
    </row>
    <row r="141" spans="1:52" x14ac:dyDescent="0.2">
      <c r="A141" s="38">
        <v>655</v>
      </c>
      <c r="B141" s="122" t="s">
        <v>274</v>
      </c>
      <c r="C141" s="35">
        <v>40</v>
      </c>
      <c r="D141" s="123">
        <f t="shared" si="96"/>
        <v>2133</v>
      </c>
      <c r="E141" s="166">
        <f>RCF!C$43</f>
        <v>53.323999999999998</v>
      </c>
      <c r="F141" s="123">
        <f t="shared" si="97"/>
        <v>586.79999999999995</v>
      </c>
      <c r="G141" s="167">
        <f>RCF!C$5</f>
        <v>14.670999999999999</v>
      </c>
      <c r="H141" s="123">
        <f t="shared" si="98"/>
        <v>586.79999999999995</v>
      </c>
      <c r="I141" s="167">
        <f t="shared" si="99"/>
        <v>14.670999999999999</v>
      </c>
      <c r="J141" s="125">
        <f t="shared" si="120"/>
        <v>645.5</v>
      </c>
      <c r="K141" s="125">
        <f t="shared" si="120"/>
        <v>804</v>
      </c>
      <c r="L141" s="125">
        <f t="shared" si="120"/>
        <v>862.7</v>
      </c>
      <c r="M141" s="125">
        <f t="shared" si="120"/>
        <v>950.7</v>
      </c>
      <c r="N141" s="125">
        <f t="shared" si="120"/>
        <v>1173.7</v>
      </c>
      <c r="O141" s="125">
        <f t="shared" si="120"/>
        <v>1261.7</v>
      </c>
      <c r="P141" s="125">
        <f t="shared" si="120"/>
        <v>1760.5</v>
      </c>
      <c r="Q141" s="123">
        <f t="shared" si="101"/>
        <v>576.79999999999995</v>
      </c>
      <c r="R141" s="167">
        <f>RCF!C$7</f>
        <v>14.42</v>
      </c>
      <c r="S141" s="125">
        <f t="shared" si="102"/>
        <v>749.8</v>
      </c>
      <c r="T141" s="125">
        <f t="shared" si="102"/>
        <v>865.2</v>
      </c>
      <c r="U141" s="123">
        <f t="shared" si="103"/>
        <v>568.70000000000005</v>
      </c>
      <c r="V141" s="167">
        <f>RCF!C$9</f>
        <v>14.218</v>
      </c>
      <c r="W141" s="123">
        <f t="shared" si="104"/>
        <v>568.70000000000005</v>
      </c>
      <c r="X141" s="124">
        <f t="shared" si="105"/>
        <v>14.218</v>
      </c>
      <c r="Y141" s="125">
        <f t="shared" si="121"/>
        <v>625.5</v>
      </c>
      <c r="Z141" s="125">
        <f t="shared" si="121"/>
        <v>779.1</v>
      </c>
      <c r="AA141" s="125">
        <f t="shared" si="121"/>
        <v>921.2</v>
      </c>
      <c r="AB141" s="125">
        <f t="shared" si="121"/>
        <v>835.9</v>
      </c>
      <c r="AC141" s="125">
        <f t="shared" si="121"/>
        <v>1234</v>
      </c>
      <c r="AD141" s="125">
        <f t="shared" si="121"/>
        <v>1706.1</v>
      </c>
      <c r="AE141" s="123">
        <f t="shared" si="107"/>
        <v>578</v>
      </c>
      <c r="AF141" s="124">
        <f>RCF!C$13</f>
        <v>14.45</v>
      </c>
      <c r="AG141" s="125">
        <f t="shared" si="108"/>
        <v>953.7</v>
      </c>
      <c r="AH141" s="125">
        <f t="shared" si="108"/>
        <v>1213.8</v>
      </c>
      <c r="AI141" s="125">
        <f t="shared" si="108"/>
        <v>1734</v>
      </c>
      <c r="AJ141" s="123">
        <f t="shared" si="109"/>
        <v>0</v>
      </c>
      <c r="AK141" s="124">
        <f>RCF!C$31</f>
        <v>0</v>
      </c>
      <c r="AL141" s="123">
        <f t="shared" si="110"/>
        <v>588</v>
      </c>
      <c r="AM141" s="124">
        <f>RCF!C$59</f>
        <v>14.7</v>
      </c>
      <c r="AN141" s="123">
        <f t="shared" si="111"/>
        <v>608.79999999999995</v>
      </c>
      <c r="AO141" s="124">
        <f>RCF!C$33</f>
        <v>15.22</v>
      </c>
      <c r="AP141" s="125">
        <f t="shared" si="112"/>
        <v>913.2</v>
      </c>
      <c r="AQ141" s="123">
        <f t="shared" si="113"/>
        <v>609.6</v>
      </c>
      <c r="AR141" s="124">
        <f>RCF!C$35</f>
        <v>15.24</v>
      </c>
      <c r="AS141" s="125">
        <f t="shared" si="114"/>
        <v>792.4</v>
      </c>
      <c r="AT141" s="125">
        <f t="shared" si="114"/>
        <v>883.9</v>
      </c>
      <c r="AU141" s="123">
        <f t="shared" si="115"/>
        <v>597.4</v>
      </c>
      <c r="AV141" s="124">
        <f>RCF!C$37</f>
        <v>14.936</v>
      </c>
      <c r="AW141" s="123">
        <f t="shared" si="116"/>
        <v>611.1</v>
      </c>
      <c r="AX141" s="124">
        <f>RCF!C$39</f>
        <v>15.278571428571428</v>
      </c>
      <c r="AY141" s="123">
        <f t="shared" si="117"/>
        <v>589.20000000000005</v>
      </c>
      <c r="AZ141" s="124">
        <f>RCF!C$41</f>
        <v>14.73</v>
      </c>
    </row>
    <row r="142" spans="1:52" x14ac:dyDescent="0.2">
      <c r="A142" s="38">
        <v>656</v>
      </c>
      <c r="B142" s="122" t="s">
        <v>275</v>
      </c>
      <c r="C142" s="35">
        <v>94.2</v>
      </c>
      <c r="D142" s="123">
        <f t="shared" si="96"/>
        <v>5023.1000000000004</v>
      </c>
      <c r="E142" s="166">
        <f>RCF!C$43</f>
        <v>53.323999999999998</v>
      </c>
      <c r="F142" s="123">
        <f t="shared" si="97"/>
        <v>1382</v>
      </c>
      <c r="G142" s="167">
        <f>RCF!C$5</f>
        <v>14.670999999999999</v>
      </c>
      <c r="H142" s="123">
        <f t="shared" si="98"/>
        <v>1382</v>
      </c>
      <c r="I142" s="167">
        <f t="shared" si="99"/>
        <v>14.670999999999999</v>
      </c>
      <c r="J142" s="125">
        <f t="shared" si="120"/>
        <v>1520.2</v>
      </c>
      <c r="K142" s="125">
        <f t="shared" si="120"/>
        <v>1893.4</v>
      </c>
      <c r="L142" s="125">
        <f t="shared" si="120"/>
        <v>2031.6</v>
      </c>
      <c r="M142" s="125">
        <f t="shared" si="120"/>
        <v>2238.9</v>
      </c>
      <c r="N142" s="125">
        <f t="shared" si="120"/>
        <v>2764</v>
      </c>
      <c r="O142" s="125">
        <f t="shared" si="120"/>
        <v>2971.3</v>
      </c>
      <c r="P142" s="125">
        <f t="shared" si="120"/>
        <v>4146</v>
      </c>
      <c r="Q142" s="123">
        <f t="shared" si="101"/>
        <v>1358.3</v>
      </c>
      <c r="R142" s="167">
        <f>RCF!C$7</f>
        <v>14.42</v>
      </c>
      <c r="S142" s="125">
        <f t="shared" si="102"/>
        <v>1765.7</v>
      </c>
      <c r="T142" s="125">
        <f t="shared" si="102"/>
        <v>2037.4</v>
      </c>
      <c r="U142" s="123">
        <f t="shared" si="103"/>
        <v>1339.3</v>
      </c>
      <c r="V142" s="167">
        <f>RCF!C$9</f>
        <v>14.218</v>
      </c>
      <c r="W142" s="123">
        <f t="shared" si="104"/>
        <v>1339.3</v>
      </c>
      <c r="X142" s="124">
        <f t="shared" si="105"/>
        <v>14.218</v>
      </c>
      <c r="Y142" s="125">
        <f t="shared" si="121"/>
        <v>1473.2</v>
      </c>
      <c r="Z142" s="125">
        <f t="shared" si="121"/>
        <v>1834.8</v>
      </c>
      <c r="AA142" s="125">
        <f t="shared" si="121"/>
        <v>2169.6</v>
      </c>
      <c r="AB142" s="125">
        <f t="shared" si="121"/>
        <v>1968.7</v>
      </c>
      <c r="AC142" s="125">
        <f t="shared" si="121"/>
        <v>2906.2</v>
      </c>
      <c r="AD142" s="125">
        <f t="shared" si="121"/>
        <v>4017.9</v>
      </c>
      <c r="AE142" s="123">
        <f t="shared" si="107"/>
        <v>1361.1</v>
      </c>
      <c r="AF142" s="124">
        <f>RCF!C$13</f>
        <v>14.45</v>
      </c>
      <c r="AG142" s="125">
        <f t="shared" si="108"/>
        <v>2245.8000000000002</v>
      </c>
      <c r="AH142" s="125">
        <f t="shared" si="108"/>
        <v>2858.3</v>
      </c>
      <c r="AI142" s="125">
        <f t="shared" si="108"/>
        <v>4083.3</v>
      </c>
      <c r="AJ142" s="123">
        <f t="shared" si="109"/>
        <v>0</v>
      </c>
      <c r="AK142" s="124">
        <f>RCF!C$31</f>
        <v>0</v>
      </c>
      <c r="AL142" s="123">
        <f t="shared" si="110"/>
        <v>1384.7</v>
      </c>
      <c r="AM142" s="124">
        <f>RCF!C$59</f>
        <v>14.7</v>
      </c>
      <c r="AN142" s="123">
        <f t="shared" si="111"/>
        <v>1433.7</v>
      </c>
      <c r="AO142" s="124">
        <f>RCF!C$33</f>
        <v>15.22</v>
      </c>
      <c r="AP142" s="125">
        <f t="shared" si="112"/>
        <v>2150.5</v>
      </c>
      <c r="AQ142" s="123">
        <f t="shared" si="113"/>
        <v>1435.6</v>
      </c>
      <c r="AR142" s="124">
        <f>RCF!C$35</f>
        <v>15.24</v>
      </c>
      <c r="AS142" s="125">
        <f t="shared" si="114"/>
        <v>1866.2</v>
      </c>
      <c r="AT142" s="125">
        <f t="shared" si="114"/>
        <v>2081.6</v>
      </c>
      <c r="AU142" s="123">
        <f t="shared" si="115"/>
        <v>1406.9</v>
      </c>
      <c r="AV142" s="124">
        <f>RCF!C$37</f>
        <v>14.936</v>
      </c>
      <c r="AW142" s="123">
        <f t="shared" si="116"/>
        <v>1439.2</v>
      </c>
      <c r="AX142" s="124">
        <f>RCF!C$39</f>
        <v>15.278571428571428</v>
      </c>
      <c r="AY142" s="123">
        <f t="shared" si="117"/>
        <v>1387.5</v>
      </c>
      <c r="AZ142" s="124">
        <f>RCF!C$41</f>
        <v>14.73</v>
      </c>
    </row>
    <row r="143" spans="1:52" x14ac:dyDescent="0.2">
      <c r="A143" s="38">
        <v>657</v>
      </c>
      <c r="B143" s="122" t="s">
        <v>276</v>
      </c>
      <c r="C143" s="35">
        <v>110.5</v>
      </c>
      <c r="D143" s="123">
        <f t="shared" si="96"/>
        <v>5892.3</v>
      </c>
      <c r="E143" s="166">
        <f>RCF!C$43</f>
        <v>53.323999999999998</v>
      </c>
      <c r="F143" s="123">
        <f t="shared" si="97"/>
        <v>1621.1</v>
      </c>
      <c r="G143" s="167">
        <f>RCF!C$5</f>
        <v>14.670999999999999</v>
      </c>
      <c r="H143" s="123">
        <f t="shared" si="98"/>
        <v>1621.1</v>
      </c>
      <c r="I143" s="167">
        <f t="shared" si="99"/>
        <v>14.670999999999999</v>
      </c>
      <c r="J143" s="125">
        <f t="shared" si="120"/>
        <v>1783.3</v>
      </c>
      <c r="K143" s="125">
        <f t="shared" si="120"/>
        <v>2221</v>
      </c>
      <c r="L143" s="125">
        <f t="shared" si="120"/>
        <v>2383.1</v>
      </c>
      <c r="M143" s="125">
        <f t="shared" si="120"/>
        <v>2626.3</v>
      </c>
      <c r="N143" s="125">
        <f t="shared" si="120"/>
        <v>3242.3</v>
      </c>
      <c r="O143" s="125">
        <f t="shared" si="120"/>
        <v>3485.5</v>
      </c>
      <c r="P143" s="125">
        <f t="shared" si="120"/>
        <v>4863.3999999999996</v>
      </c>
      <c r="Q143" s="123">
        <f t="shared" si="101"/>
        <v>1593.4</v>
      </c>
      <c r="R143" s="167">
        <f>RCF!C$7</f>
        <v>14.42</v>
      </c>
      <c r="S143" s="125">
        <f t="shared" si="102"/>
        <v>2071.4</v>
      </c>
      <c r="T143" s="125">
        <f t="shared" si="102"/>
        <v>2390.1</v>
      </c>
      <c r="U143" s="123">
        <f t="shared" si="103"/>
        <v>1571</v>
      </c>
      <c r="V143" s="167">
        <f>RCF!C$9</f>
        <v>14.218</v>
      </c>
      <c r="W143" s="123">
        <f t="shared" si="104"/>
        <v>1571</v>
      </c>
      <c r="X143" s="124">
        <f t="shared" si="105"/>
        <v>14.218</v>
      </c>
      <c r="Y143" s="125">
        <f t="shared" si="121"/>
        <v>1728.1</v>
      </c>
      <c r="Z143" s="125">
        <f t="shared" si="121"/>
        <v>2152.1999999999998</v>
      </c>
      <c r="AA143" s="125">
        <f t="shared" si="121"/>
        <v>2545</v>
      </c>
      <c r="AB143" s="125">
        <f t="shared" si="121"/>
        <v>2309.3000000000002</v>
      </c>
      <c r="AC143" s="125">
        <f t="shared" si="121"/>
        <v>3409</v>
      </c>
      <c r="AD143" s="125">
        <f t="shared" si="121"/>
        <v>4713</v>
      </c>
      <c r="AE143" s="123">
        <f t="shared" si="107"/>
        <v>1596.7</v>
      </c>
      <c r="AF143" s="124">
        <f>RCF!C$13</f>
        <v>14.45</v>
      </c>
      <c r="AG143" s="125">
        <f t="shared" si="108"/>
        <v>2634.6</v>
      </c>
      <c r="AH143" s="125">
        <f t="shared" si="108"/>
        <v>3353.1</v>
      </c>
      <c r="AI143" s="125">
        <f t="shared" si="108"/>
        <v>4790.1000000000004</v>
      </c>
      <c r="AJ143" s="123">
        <f t="shared" si="109"/>
        <v>0</v>
      </c>
      <c r="AK143" s="124">
        <f>RCF!C$31</f>
        <v>0</v>
      </c>
      <c r="AL143" s="123">
        <f t="shared" si="110"/>
        <v>1624.3</v>
      </c>
      <c r="AM143" s="124">
        <f>RCF!C$59</f>
        <v>14.7</v>
      </c>
      <c r="AN143" s="123">
        <f t="shared" si="111"/>
        <v>1681.8</v>
      </c>
      <c r="AO143" s="124">
        <f>RCF!C$33</f>
        <v>15.22</v>
      </c>
      <c r="AP143" s="125">
        <f t="shared" si="112"/>
        <v>2522.6999999999998</v>
      </c>
      <c r="AQ143" s="123">
        <f t="shared" si="113"/>
        <v>1684</v>
      </c>
      <c r="AR143" s="124">
        <f>RCF!C$35</f>
        <v>15.24</v>
      </c>
      <c r="AS143" s="125">
        <f t="shared" si="114"/>
        <v>2189.1999999999998</v>
      </c>
      <c r="AT143" s="125">
        <f t="shared" si="114"/>
        <v>2441.8000000000002</v>
      </c>
      <c r="AU143" s="123">
        <f t="shared" si="115"/>
        <v>1650.4</v>
      </c>
      <c r="AV143" s="124">
        <f>RCF!C$37</f>
        <v>14.936</v>
      </c>
      <c r="AW143" s="123">
        <f t="shared" si="116"/>
        <v>1688.2</v>
      </c>
      <c r="AX143" s="124">
        <f>RCF!C$39</f>
        <v>15.278571428571428</v>
      </c>
      <c r="AY143" s="123">
        <f t="shared" si="117"/>
        <v>1627.6</v>
      </c>
      <c r="AZ143" s="124">
        <f>RCF!C$41</f>
        <v>14.73</v>
      </c>
    </row>
    <row r="144" spans="1:52" x14ac:dyDescent="0.2">
      <c r="A144" s="38">
        <v>883</v>
      </c>
      <c r="B144" s="122" t="s">
        <v>265</v>
      </c>
      <c r="C144" s="35">
        <v>44.4</v>
      </c>
      <c r="D144" s="123">
        <f t="shared" si="96"/>
        <v>2367.6</v>
      </c>
      <c r="E144" s="166">
        <f>RCF!C$43</f>
        <v>53.323999999999998</v>
      </c>
      <c r="F144" s="123">
        <f t="shared" si="97"/>
        <v>651.29999999999995</v>
      </c>
      <c r="G144" s="167">
        <f>RCF!C$5</f>
        <v>14.670999999999999</v>
      </c>
      <c r="H144" s="123">
        <f t="shared" si="98"/>
        <v>651.4</v>
      </c>
      <c r="I144" s="167">
        <f t="shared" si="99"/>
        <v>14.670999999999999</v>
      </c>
      <c r="J144" s="125">
        <f t="shared" si="120"/>
        <v>716.5</v>
      </c>
      <c r="K144" s="125">
        <f t="shared" si="120"/>
        <v>892.4</v>
      </c>
      <c r="L144" s="125">
        <f t="shared" si="120"/>
        <v>957.5</v>
      </c>
      <c r="M144" s="125">
        <f t="shared" si="120"/>
        <v>1055.3</v>
      </c>
      <c r="N144" s="125">
        <f t="shared" si="120"/>
        <v>1302.8</v>
      </c>
      <c r="O144" s="125">
        <f t="shared" si="120"/>
        <v>1400.5</v>
      </c>
      <c r="P144" s="125">
        <f t="shared" si="120"/>
        <v>1954.2</v>
      </c>
      <c r="Q144" s="123">
        <f t="shared" si="101"/>
        <v>640.20000000000005</v>
      </c>
      <c r="R144" s="167">
        <f>RCF!C$7</f>
        <v>14.42</v>
      </c>
      <c r="S144" s="125">
        <f t="shared" si="102"/>
        <v>832.2</v>
      </c>
      <c r="T144" s="125">
        <f t="shared" si="102"/>
        <v>960.3</v>
      </c>
      <c r="U144" s="123">
        <f t="shared" si="103"/>
        <v>631.20000000000005</v>
      </c>
      <c r="V144" s="167">
        <f>RCF!C$9</f>
        <v>14.218</v>
      </c>
      <c r="W144" s="123">
        <f t="shared" si="104"/>
        <v>631.20000000000005</v>
      </c>
      <c r="X144" s="124">
        <f t="shared" si="105"/>
        <v>14.218</v>
      </c>
      <c r="Y144" s="125">
        <f t="shared" si="121"/>
        <v>694.3</v>
      </c>
      <c r="Z144" s="125">
        <f t="shared" si="121"/>
        <v>864.7</v>
      </c>
      <c r="AA144" s="125">
        <f t="shared" si="121"/>
        <v>1022.5</v>
      </c>
      <c r="AB144" s="125">
        <f t="shared" si="121"/>
        <v>927.8</v>
      </c>
      <c r="AC144" s="125">
        <f t="shared" si="121"/>
        <v>1369.7</v>
      </c>
      <c r="AD144" s="125">
        <f t="shared" si="121"/>
        <v>1893.6</v>
      </c>
      <c r="AE144" s="123">
        <f t="shared" si="107"/>
        <v>641.5</v>
      </c>
      <c r="AF144" s="124">
        <f>RCF!C$13</f>
        <v>14.45</v>
      </c>
      <c r="AG144" s="125">
        <f t="shared" si="108"/>
        <v>1058.5</v>
      </c>
      <c r="AH144" s="125">
        <f t="shared" si="108"/>
        <v>1347.2</v>
      </c>
      <c r="AI144" s="125">
        <f t="shared" si="108"/>
        <v>1924.5</v>
      </c>
      <c r="AJ144" s="123">
        <f t="shared" si="109"/>
        <v>0</v>
      </c>
      <c r="AK144" s="124">
        <f>RCF!C$31</f>
        <v>0</v>
      </c>
      <c r="AL144" s="123">
        <f t="shared" si="110"/>
        <v>652.6</v>
      </c>
      <c r="AM144" s="124">
        <f>RCF!C$59</f>
        <v>14.7</v>
      </c>
      <c r="AN144" s="123">
        <f t="shared" si="111"/>
        <v>675.7</v>
      </c>
      <c r="AO144" s="124">
        <f>RCF!C$33</f>
        <v>15.22</v>
      </c>
      <c r="AP144" s="125">
        <f t="shared" si="112"/>
        <v>1013.5</v>
      </c>
      <c r="AQ144" s="123">
        <f t="shared" si="113"/>
        <v>676.6</v>
      </c>
      <c r="AR144" s="124">
        <f>RCF!C$35</f>
        <v>15.24</v>
      </c>
      <c r="AS144" s="125">
        <f t="shared" si="114"/>
        <v>879.5</v>
      </c>
      <c r="AT144" s="125">
        <f t="shared" si="114"/>
        <v>981</v>
      </c>
      <c r="AU144" s="123">
        <f t="shared" si="115"/>
        <v>663.1</v>
      </c>
      <c r="AV144" s="124">
        <f>RCF!C$37</f>
        <v>14.936</v>
      </c>
      <c r="AW144" s="123">
        <f t="shared" si="116"/>
        <v>678.3</v>
      </c>
      <c r="AX144" s="124">
        <f>RCF!C$39</f>
        <v>15.278571428571428</v>
      </c>
      <c r="AY144" s="123">
        <f t="shared" si="117"/>
        <v>654</v>
      </c>
      <c r="AZ144" s="124">
        <f>RCF!C$41</f>
        <v>14.73</v>
      </c>
    </row>
    <row r="145" spans="1:52" x14ac:dyDescent="0.2">
      <c r="A145" s="38">
        <v>884</v>
      </c>
      <c r="B145" s="122" t="s">
        <v>266</v>
      </c>
      <c r="C145" s="35">
        <v>127</v>
      </c>
      <c r="D145" s="123">
        <f t="shared" si="96"/>
        <v>6772.1</v>
      </c>
      <c r="E145" s="166">
        <f>RCF!C$43</f>
        <v>53.323999999999998</v>
      </c>
      <c r="F145" s="123">
        <f t="shared" si="97"/>
        <v>1863.2</v>
      </c>
      <c r="G145" s="167">
        <f>RCF!C$5</f>
        <v>14.670999999999999</v>
      </c>
      <c r="H145" s="123">
        <f t="shared" si="98"/>
        <v>1863.2</v>
      </c>
      <c r="I145" s="167">
        <f t="shared" si="99"/>
        <v>14.670999999999999</v>
      </c>
      <c r="J145" s="125">
        <f t="shared" si="120"/>
        <v>2049.5</v>
      </c>
      <c r="K145" s="125">
        <f t="shared" si="120"/>
        <v>2552.6</v>
      </c>
      <c r="L145" s="125">
        <f t="shared" si="120"/>
        <v>2738.9</v>
      </c>
      <c r="M145" s="125">
        <f t="shared" si="120"/>
        <v>3018.4</v>
      </c>
      <c r="N145" s="125">
        <f t="shared" si="120"/>
        <v>3726.4</v>
      </c>
      <c r="O145" s="125">
        <f t="shared" si="120"/>
        <v>4005.9</v>
      </c>
      <c r="P145" s="125">
        <f t="shared" si="120"/>
        <v>5589.7</v>
      </c>
      <c r="Q145" s="123">
        <f t="shared" si="101"/>
        <v>1831.3</v>
      </c>
      <c r="R145" s="167">
        <f>RCF!C$7</f>
        <v>14.42</v>
      </c>
      <c r="S145" s="125">
        <f t="shared" si="102"/>
        <v>2380.6</v>
      </c>
      <c r="T145" s="125">
        <f t="shared" si="102"/>
        <v>2746.9</v>
      </c>
      <c r="U145" s="123">
        <f t="shared" si="103"/>
        <v>1805.6</v>
      </c>
      <c r="V145" s="167">
        <f>RCF!C$9</f>
        <v>14.218</v>
      </c>
      <c r="W145" s="123">
        <f t="shared" si="104"/>
        <v>1805.6</v>
      </c>
      <c r="X145" s="124">
        <f t="shared" si="105"/>
        <v>14.218</v>
      </c>
      <c r="Y145" s="125">
        <f t="shared" si="121"/>
        <v>1986.1</v>
      </c>
      <c r="Z145" s="125">
        <f t="shared" si="121"/>
        <v>2473.6</v>
      </c>
      <c r="AA145" s="125">
        <f t="shared" si="121"/>
        <v>2925</v>
      </c>
      <c r="AB145" s="125">
        <f t="shared" si="121"/>
        <v>2654.2</v>
      </c>
      <c r="AC145" s="125">
        <f t="shared" si="121"/>
        <v>3918.1</v>
      </c>
      <c r="AD145" s="125">
        <f t="shared" si="121"/>
        <v>5416.8</v>
      </c>
      <c r="AE145" s="123">
        <f t="shared" si="107"/>
        <v>1835.1</v>
      </c>
      <c r="AF145" s="124">
        <f>RCF!C$13</f>
        <v>14.45</v>
      </c>
      <c r="AG145" s="125">
        <f t="shared" si="108"/>
        <v>3027.9</v>
      </c>
      <c r="AH145" s="125">
        <f t="shared" si="108"/>
        <v>3853.7</v>
      </c>
      <c r="AI145" s="125">
        <f t="shared" si="108"/>
        <v>5505.3</v>
      </c>
      <c r="AJ145" s="123">
        <f t="shared" si="109"/>
        <v>0</v>
      </c>
      <c r="AK145" s="124">
        <f>RCF!C$31</f>
        <v>0</v>
      </c>
      <c r="AL145" s="123">
        <f t="shared" si="110"/>
        <v>1866.9</v>
      </c>
      <c r="AM145" s="124">
        <f>RCF!C$59</f>
        <v>14.7</v>
      </c>
      <c r="AN145" s="123">
        <f t="shared" si="111"/>
        <v>1932.9</v>
      </c>
      <c r="AO145" s="124">
        <f>RCF!C$33</f>
        <v>15.22</v>
      </c>
      <c r="AP145" s="125">
        <f t="shared" si="112"/>
        <v>2899.3</v>
      </c>
      <c r="AQ145" s="123">
        <f t="shared" si="113"/>
        <v>1935.4</v>
      </c>
      <c r="AR145" s="124">
        <f>RCF!C$35</f>
        <v>15.24</v>
      </c>
      <c r="AS145" s="125">
        <f t="shared" si="114"/>
        <v>2516</v>
      </c>
      <c r="AT145" s="125">
        <f t="shared" si="114"/>
        <v>2806.3</v>
      </c>
      <c r="AU145" s="123">
        <f t="shared" si="115"/>
        <v>1896.8</v>
      </c>
      <c r="AV145" s="124">
        <f>RCF!C$37</f>
        <v>14.936</v>
      </c>
      <c r="AW145" s="123">
        <f t="shared" si="116"/>
        <v>1940.3</v>
      </c>
      <c r="AX145" s="124">
        <f>RCF!C$39</f>
        <v>15.278571428571428</v>
      </c>
      <c r="AY145" s="123">
        <f t="shared" si="117"/>
        <v>1870.7</v>
      </c>
      <c r="AZ145" s="124">
        <f>RCF!C$41</f>
        <v>14.73</v>
      </c>
    </row>
    <row r="146" spans="1:52" s="53" customFormat="1" x14ac:dyDescent="0.2">
      <c r="A146" s="126"/>
      <c r="B146" s="127"/>
      <c r="C146" s="128"/>
      <c r="D146" s="128"/>
      <c r="E146" s="129"/>
      <c r="F146" s="130"/>
      <c r="G146" s="129"/>
      <c r="H146" s="131"/>
      <c r="I146" s="132"/>
      <c r="J146" s="133"/>
      <c r="K146" s="133"/>
      <c r="L146" s="133"/>
      <c r="M146" s="133"/>
      <c r="N146" s="133"/>
      <c r="O146" s="133"/>
      <c r="P146" s="133"/>
      <c r="Q146" s="131"/>
      <c r="R146" s="132"/>
      <c r="S146" s="133"/>
      <c r="T146" s="133"/>
      <c r="U146" s="131"/>
      <c r="V146" s="132"/>
      <c r="W146" s="131"/>
      <c r="X146" s="132"/>
      <c r="Y146" s="133"/>
      <c r="Z146" s="133"/>
      <c r="AA146" s="133"/>
      <c r="AB146" s="133"/>
      <c r="AC146" s="133"/>
      <c r="AD146" s="133"/>
      <c r="AE146" s="131"/>
      <c r="AF146" s="132"/>
      <c r="AG146" s="133"/>
      <c r="AH146" s="133"/>
      <c r="AI146" s="133"/>
      <c r="AJ146" s="131"/>
      <c r="AK146" s="132"/>
      <c r="AL146" s="131"/>
      <c r="AM146" s="132"/>
      <c r="AN146" s="131"/>
      <c r="AO146" s="132"/>
      <c r="AP146" s="133"/>
      <c r="AQ146" s="131"/>
      <c r="AR146" s="132"/>
      <c r="AS146" s="133"/>
      <c r="AT146" s="133"/>
      <c r="AU146" s="128"/>
      <c r="AV146" s="134"/>
      <c r="AW146" s="131"/>
      <c r="AX146" s="132"/>
      <c r="AY146" s="131"/>
      <c r="AZ146" s="132"/>
    </row>
    <row r="147" spans="1:52" x14ac:dyDescent="0.2">
      <c r="A147" s="259" t="s">
        <v>193</v>
      </c>
      <c r="B147" s="63"/>
      <c r="C147" s="64"/>
      <c r="D147" s="65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5"/>
      <c r="V147" s="66"/>
      <c r="W147" s="65"/>
      <c r="X147" s="66"/>
      <c r="Y147" s="63"/>
      <c r="Z147" s="63"/>
      <c r="AA147" s="63"/>
      <c r="AB147" s="63"/>
      <c r="AC147" s="63"/>
      <c r="AD147" s="63"/>
      <c r="AE147" s="65"/>
      <c r="AF147" s="66"/>
      <c r="AG147" s="66"/>
      <c r="AH147" s="66"/>
      <c r="AI147" s="66"/>
      <c r="AJ147" s="65"/>
      <c r="AK147" s="66"/>
      <c r="AL147" s="65"/>
      <c r="AM147" s="66"/>
      <c r="AN147" s="65"/>
      <c r="AO147" s="66"/>
      <c r="AP147" s="66"/>
      <c r="AQ147" s="65"/>
      <c r="AR147" s="66"/>
      <c r="AS147" s="66"/>
      <c r="AT147" s="66"/>
      <c r="AU147" s="65"/>
      <c r="AV147" s="66"/>
      <c r="AW147" s="65"/>
      <c r="AX147" s="66"/>
      <c r="AY147" s="66"/>
      <c r="AZ147" s="67"/>
    </row>
    <row r="148" spans="1:52" x14ac:dyDescent="0.2">
      <c r="A148" s="260" t="s">
        <v>277</v>
      </c>
      <c r="B148" s="261"/>
      <c r="C148" s="261"/>
      <c r="D148" s="261"/>
      <c r="E148" s="261"/>
      <c r="F148" s="262"/>
      <c r="G148" s="262"/>
      <c r="H148" s="262"/>
      <c r="I148" s="262"/>
      <c r="J148" s="263"/>
      <c r="K148" s="263"/>
      <c r="L148" s="263"/>
      <c r="M148" s="263"/>
      <c r="N148" s="263"/>
      <c r="O148" s="263"/>
      <c r="P148" s="263"/>
      <c r="Q148" s="262"/>
      <c r="R148" s="262"/>
      <c r="S148" s="263"/>
      <c r="T148" s="263"/>
      <c r="U148" s="262"/>
      <c r="V148" s="262"/>
      <c r="W148" s="262"/>
      <c r="X148" s="262"/>
      <c r="Y148" s="264"/>
      <c r="Z148" s="264"/>
      <c r="AA148" s="264"/>
      <c r="AB148" s="264"/>
      <c r="AC148" s="264"/>
      <c r="AD148" s="264"/>
      <c r="AE148" s="262"/>
      <c r="AF148" s="262"/>
      <c r="AG148" s="70"/>
      <c r="AH148" s="70"/>
      <c r="AI148" s="70"/>
      <c r="AJ148" s="262"/>
      <c r="AK148" s="262"/>
      <c r="AL148" s="262"/>
      <c r="AM148" s="262"/>
      <c r="AN148" s="135"/>
      <c r="AO148" s="262"/>
      <c r="AP148" s="70"/>
      <c r="AQ148" s="135"/>
      <c r="AR148" s="262"/>
      <c r="AS148" s="70"/>
      <c r="AT148" s="70"/>
      <c r="AU148" s="135"/>
      <c r="AV148" s="262"/>
      <c r="AW148" s="135"/>
      <c r="AX148" s="136"/>
      <c r="AY148" s="262"/>
      <c r="AZ148" s="137"/>
    </row>
    <row r="149" spans="1:52" x14ac:dyDescent="0.2">
      <c r="A149" s="138" t="s">
        <v>327</v>
      </c>
      <c r="B149" s="261"/>
      <c r="C149" s="261"/>
      <c r="D149" s="261"/>
      <c r="E149" s="261"/>
      <c r="F149" s="262"/>
      <c r="G149" s="262"/>
      <c r="H149" s="262"/>
      <c r="I149" s="262"/>
      <c r="J149" s="263"/>
      <c r="K149" s="263"/>
      <c r="L149" s="263"/>
      <c r="M149" s="263"/>
      <c r="N149" s="263"/>
      <c r="O149" s="263"/>
      <c r="P149" s="263"/>
      <c r="Q149" s="262"/>
      <c r="R149" s="262"/>
      <c r="S149" s="263"/>
      <c r="T149" s="263"/>
      <c r="U149" s="262"/>
      <c r="V149" s="262"/>
      <c r="W149" s="262"/>
      <c r="X149" s="262"/>
      <c r="Y149" s="264"/>
      <c r="Z149" s="264"/>
      <c r="AA149" s="264"/>
      <c r="AB149" s="264"/>
      <c r="AC149" s="264"/>
      <c r="AD149" s="264"/>
      <c r="AE149" s="262"/>
      <c r="AF149" s="262"/>
      <c r="AG149" s="70"/>
      <c r="AH149" s="70"/>
      <c r="AI149" s="70"/>
      <c r="AJ149" s="262"/>
      <c r="AK149" s="262"/>
      <c r="AL149" s="262"/>
      <c r="AM149" s="262"/>
      <c r="AN149" s="135"/>
      <c r="AO149" s="262"/>
      <c r="AP149" s="70"/>
      <c r="AQ149" s="135"/>
      <c r="AR149" s="262"/>
      <c r="AS149" s="70"/>
      <c r="AT149" s="70"/>
      <c r="AU149" s="135"/>
      <c r="AV149" s="262"/>
      <c r="AW149" s="135"/>
      <c r="AX149" s="136"/>
      <c r="AY149" s="262"/>
      <c r="AZ149" s="137"/>
    </row>
    <row r="150" spans="1:52" x14ac:dyDescent="0.2">
      <c r="A150" s="260" t="s">
        <v>203</v>
      </c>
      <c r="B150" s="262"/>
      <c r="C150" s="264"/>
      <c r="D150" s="69"/>
      <c r="E150" s="70"/>
      <c r="F150" s="70"/>
      <c r="G150" s="70"/>
      <c r="H150" s="70"/>
      <c r="I150" s="70"/>
      <c r="J150" s="263"/>
      <c r="K150" s="263"/>
      <c r="L150" s="263"/>
      <c r="M150" s="263"/>
      <c r="N150" s="263"/>
      <c r="O150" s="263"/>
      <c r="P150" s="263"/>
      <c r="Q150" s="70"/>
      <c r="R150" s="70"/>
      <c r="S150" s="263"/>
      <c r="T150" s="263"/>
      <c r="U150" s="69"/>
      <c r="V150" s="70"/>
      <c r="W150" s="69"/>
      <c r="X150" s="70"/>
      <c r="Y150" s="264"/>
      <c r="Z150" s="264"/>
      <c r="AA150" s="264"/>
      <c r="AB150" s="264"/>
      <c r="AC150" s="264"/>
      <c r="AD150" s="264"/>
      <c r="AE150" s="69"/>
      <c r="AF150" s="70"/>
      <c r="AG150" s="70"/>
      <c r="AH150" s="70"/>
      <c r="AI150" s="70"/>
      <c r="AJ150" s="69"/>
      <c r="AK150" s="70"/>
      <c r="AL150" s="69"/>
      <c r="AM150" s="70"/>
      <c r="AN150" s="69"/>
      <c r="AO150" s="70"/>
      <c r="AP150" s="70"/>
      <c r="AQ150" s="69"/>
      <c r="AR150" s="70"/>
      <c r="AS150" s="70"/>
      <c r="AT150" s="70"/>
      <c r="AU150" s="69"/>
      <c r="AV150" s="70"/>
      <c r="AW150" s="69"/>
      <c r="AX150" s="70"/>
      <c r="AY150" s="70"/>
      <c r="AZ150" s="72"/>
    </row>
    <row r="151" spans="1:52" x14ac:dyDescent="0.2">
      <c r="A151" s="260" t="s">
        <v>204</v>
      </c>
      <c r="B151" s="262"/>
      <c r="C151" s="264"/>
      <c r="D151" s="69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69"/>
      <c r="V151" s="70"/>
      <c r="W151" s="69"/>
      <c r="X151" s="70"/>
      <c r="Y151" s="264"/>
      <c r="Z151" s="264"/>
      <c r="AA151" s="264"/>
      <c r="AB151" s="264"/>
      <c r="AC151" s="264"/>
      <c r="AD151" s="264"/>
      <c r="AE151" s="69"/>
      <c r="AF151" s="70"/>
      <c r="AG151" s="70"/>
      <c r="AH151" s="70"/>
      <c r="AI151" s="70"/>
      <c r="AJ151" s="69"/>
      <c r="AK151" s="70"/>
      <c r="AL151" s="69"/>
      <c r="AM151" s="70"/>
      <c r="AN151" s="69"/>
      <c r="AO151" s="70"/>
      <c r="AP151" s="70"/>
      <c r="AQ151" s="69"/>
      <c r="AR151" s="70"/>
      <c r="AS151" s="70"/>
      <c r="AT151" s="70"/>
      <c r="AU151" s="69"/>
      <c r="AV151" s="70"/>
      <c r="AW151" s="69"/>
      <c r="AX151" s="70"/>
      <c r="AY151" s="70"/>
      <c r="AZ151" s="72"/>
    </row>
    <row r="152" spans="1:52" x14ac:dyDescent="0.2">
      <c r="A152" s="260" t="s">
        <v>328</v>
      </c>
      <c r="B152" s="262"/>
      <c r="C152" s="264"/>
      <c r="D152" s="69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69"/>
      <c r="V152" s="70"/>
      <c r="W152" s="69"/>
      <c r="X152" s="70"/>
      <c r="Y152" s="264"/>
      <c r="Z152" s="264"/>
      <c r="AA152" s="264"/>
      <c r="AB152" s="264"/>
      <c r="AC152" s="264"/>
      <c r="AD152" s="264"/>
      <c r="AE152" s="69"/>
      <c r="AF152" s="70"/>
      <c r="AG152" s="70"/>
      <c r="AH152" s="70"/>
      <c r="AI152" s="70"/>
      <c r="AJ152" s="69"/>
      <c r="AK152" s="70"/>
      <c r="AL152" s="69"/>
      <c r="AM152" s="70"/>
      <c r="AN152" s="69"/>
      <c r="AO152" s="70"/>
      <c r="AP152" s="70"/>
      <c r="AQ152" s="69"/>
      <c r="AR152" s="70"/>
      <c r="AS152" s="70"/>
      <c r="AT152" s="70"/>
      <c r="AU152" s="69"/>
      <c r="AV152" s="70"/>
      <c r="AW152" s="69"/>
      <c r="AX152" s="70"/>
      <c r="AY152" s="70"/>
      <c r="AZ152" s="72"/>
    </row>
    <row r="153" spans="1:52" x14ac:dyDescent="0.2">
      <c r="A153" s="260" t="s">
        <v>329</v>
      </c>
      <c r="B153" s="262"/>
      <c r="C153" s="264"/>
      <c r="D153" s="69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69"/>
      <c r="V153" s="70"/>
      <c r="W153" s="69"/>
      <c r="X153" s="70"/>
      <c r="Y153" s="264"/>
      <c r="Z153" s="264"/>
      <c r="AA153" s="264"/>
      <c r="AB153" s="264"/>
      <c r="AC153" s="264"/>
      <c r="AD153" s="264"/>
      <c r="AE153" s="69"/>
      <c r="AF153" s="70"/>
      <c r="AG153" s="70"/>
      <c r="AH153" s="70"/>
      <c r="AI153" s="70"/>
      <c r="AJ153" s="69"/>
      <c r="AK153" s="70"/>
      <c r="AL153" s="69"/>
      <c r="AM153" s="70"/>
      <c r="AN153" s="70"/>
      <c r="AO153" s="70"/>
      <c r="AP153" s="70"/>
      <c r="AQ153" s="69"/>
      <c r="AR153" s="70"/>
      <c r="AS153" s="70"/>
      <c r="AT153" s="70"/>
      <c r="AU153" s="69"/>
      <c r="AV153" s="70"/>
      <c r="AW153" s="70"/>
      <c r="AX153" s="70"/>
      <c r="AY153" s="70"/>
      <c r="AZ153" s="72"/>
    </row>
    <row r="154" spans="1:52" x14ac:dyDescent="0.2">
      <c r="A154" s="260" t="s">
        <v>323</v>
      </c>
      <c r="B154" s="262"/>
      <c r="C154" s="264"/>
      <c r="D154" s="6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69"/>
      <c r="V154" s="70"/>
      <c r="W154" s="69"/>
      <c r="X154" s="70"/>
      <c r="Y154" s="264"/>
      <c r="Z154" s="264"/>
      <c r="AA154" s="264"/>
      <c r="AB154" s="264"/>
      <c r="AC154" s="264"/>
      <c r="AD154" s="264"/>
      <c r="AE154" s="69"/>
      <c r="AF154" s="70"/>
      <c r="AG154" s="70"/>
      <c r="AH154" s="70"/>
      <c r="AI154" s="70"/>
      <c r="AJ154" s="69"/>
      <c r="AK154" s="70"/>
      <c r="AL154" s="69"/>
      <c r="AM154" s="70"/>
      <c r="AN154" s="70"/>
      <c r="AO154" s="70"/>
      <c r="AP154" s="70"/>
      <c r="AQ154" s="69"/>
      <c r="AR154" s="70"/>
      <c r="AS154" s="70"/>
      <c r="AT154" s="70"/>
      <c r="AU154" s="69"/>
      <c r="AV154" s="70"/>
      <c r="AW154" s="70"/>
      <c r="AX154" s="70"/>
      <c r="AY154" s="70"/>
      <c r="AZ154" s="72"/>
    </row>
    <row r="155" spans="1:52" x14ac:dyDescent="0.2">
      <c r="A155" s="265" t="s">
        <v>330</v>
      </c>
      <c r="B155" s="262"/>
      <c r="C155" s="264"/>
      <c r="D155" s="69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69"/>
      <c r="V155" s="70"/>
      <c r="W155" s="69"/>
      <c r="X155" s="70"/>
      <c r="Y155" s="264"/>
      <c r="Z155" s="264"/>
      <c r="AA155" s="264"/>
      <c r="AB155" s="264"/>
      <c r="AC155" s="264"/>
      <c r="AD155" s="264"/>
      <c r="AE155" s="69"/>
      <c r="AF155" s="70"/>
      <c r="AG155" s="70"/>
      <c r="AH155" s="70"/>
      <c r="AI155" s="70"/>
      <c r="AJ155" s="69"/>
      <c r="AK155" s="70"/>
      <c r="AL155" s="69"/>
      <c r="AM155" s="70"/>
      <c r="AN155" s="70"/>
      <c r="AO155" s="70"/>
      <c r="AP155" s="70"/>
      <c r="AQ155" s="69"/>
      <c r="AR155" s="70"/>
      <c r="AS155" s="70"/>
      <c r="AT155" s="70"/>
      <c r="AU155" s="69"/>
      <c r="AV155" s="70"/>
      <c r="AW155" s="70"/>
      <c r="AX155" s="70"/>
      <c r="AY155" s="70"/>
      <c r="AZ155" s="72"/>
    </row>
    <row r="156" spans="1:52" x14ac:dyDescent="0.2">
      <c r="A156" s="260" t="s">
        <v>331</v>
      </c>
      <c r="B156" s="262"/>
      <c r="C156" s="264"/>
      <c r="D156" s="6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69"/>
      <c r="V156" s="70"/>
      <c r="W156" s="69"/>
      <c r="X156" s="70"/>
      <c r="Y156" s="264"/>
      <c r="Z156" s="264"/>
      <c r="AA156" s="264"/>
      <c r="AB156" s="264"/>
      <c r="AC156" s="264"/>
      <c r="AD156" s="264"/>
      <c r="AE156" s="69"/>
      <c r="AF156" s="70"/>
      <c r="AG156" s="70"/>
      <c r="AH156" s="70"/>
      <c r="AI156" s="70"/>
      <c r="AJ156" s="69"/>
      <c r="AK156" s="70"/>
      <c r="AL156" s="69"/>
      <c r="AM156" s="70"/>
      <c r="AN156" s="70"/>
      <c r="AO156" s="70"/>
      <c r="AP156" s="70"/>
      <c r="AQ156" s="69"/>
      <c r="AR156" s="70"/>
      <c r="AS156" s="70"/>
      <c r="AT156" s="70"/>
      <c r="AU156" s="69"/>
      <c r="AV156" s="70"/>
      <c r="AW156" s="70"/>
      <c r="AX156" s="70"/>
      <c r="AY156" s="70"/>
      <c r="AZ156" s="72"/>
    </row>
    <row r="157" spans="1:52" x14ac:dyDescent="0.2">
      <c r="A157" s="265" t="s">
        <v>332</v>
      </c>
      <c r="B157" s="266"/>
      <c r="C157" s="267"/>
      <c r="D157" s="268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8"/>
      <c r="V157" s="269"/>
      <c r="W157" s="268"/>
      <c r="X157" s="269"/>
      <c r="Y157" s="267"/>
      <c r="Z157" s="267"/>
      <c r="AA157" s="267"/>
      <c r="AB157" s="267"/>
      <c r="AC157" s="267"/>
      <c r="AD157" s="267"/>
      <c r="AE157" s="268"/>
      <c r="AF157" s="269"/>
      <c r="AG157" s="269"/>
      <c r="AH157" s="269"/>
      <c r="AI157" s="269"/>
      <c r="AJ157" s="268"/>
      <c r="AK157" s="269"/>
      <c r="AL157" s="268"/>
      <c r="AM157" s="269"/>
      <c r="AN157" s="269"/>
      <c r="AO157" s="269"/>
      <c r="AP157" s="269"/>
      <c r="AQ157" s="268"/>
      <c r="AR157" s="269"/>
      <c r="AS157" s="269"/>
      <c r="AT157" s="269"/>
      <c r="AU157" s="268"/>
      <c r="AV157" s="269"/>
      <c r="AW157" s="269"/>
      <c r="AX157" s="269"/>
      <c r="AY157" s="269"/>
      <c r="AZ157" s="270"/>
    </row>
    <row r="158" spans="1:52" x14ac:dyDescent="0.2">
      <c r="A158" s="271" t="s">
        <v>321</v>
      </c>
      <c r="B158" s="262"/>
      <c r="C158" s="264"/>
      <c r="D158" s="69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69"/>
      <c r="V158" s="70"/>
      <c r="W158" s="69"/>
      <c r="X158" s="70"/>
      <c r="Y158" s="264"/>
      <c r="Z158" s="264"/>
      <c r="AA158" s="264"/>
      <c r="AB158" s="264"/>
      <c r="AC158" s="264"/>
      <c r="AD158" s="264"/>
      <c r="AE158" s="69"/>
      <c r="AF158" s="70"/>
      <c r="AG158" s="70"/>
      <c r="AH158" s="70"/>
      <c r="AI158" s="70"/>
      <c r="AJ158" s="69"/>
      <c r="AK158" s="70"/>
      <c r="AL158" s="69"/>
      <c r="AM158" s="70"/>
      <c r="AN158" s="70"/>
      <c r="AO158" s="70"/>
      <c r="AP158" s="70"/>
      <c r="AQ158" s="69"/>
      <c r="AR158" s="70"/>
      <c r="AS158" s="70"/>
      <c r="AT158" s="70"/>
      <c r="AU158" s="69"/>
      <c r="AV158" s="70"/>
      <c r="AW158" s="70"/>
      <c r="AX158" s="70"/>
      <c r="AY158" s="70"/>
      <c r="AZ158" s="72"/>
    </row>
    <row r="159" spans="1:52" x14ac:dyDescent="0.2">
      <c r="A159" s="260" t="s">
        <v>205</v>
      </c>
      <c r="B159" s="262"/>
      <c r="C159" s="264"/>
      <c r="D159" s="69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69"/>
      <c r="V159" s="70"/>
      <c r="W159" s="69"/>
      <c r="X159" s="70"/>
      <c r="Y159" s="264"/>
      <c r="Z159" s="264"/>
      <c r="AA159" s="264"/>
      <c r="AB159" s="264"/>
      <c r="AC159" s="264"/>
      <c r="AD159" s="264"/>
      <c r="AE159" s="69"/>
      <c r="AF159" s="70"/>
      <c r="AG159" s="70"/>
      <c r="AH159" s="70"/>
      <c r="AI159" s="70"/>
      <c r="AJ159" s="69"/>
      <c r="AK159" s="70"/>
      <c r="AL159" s="69"/>
      <c r="AM159" s="70"/>
      <c r="AN159" s="69"/>
      <c r="AO159" s="70"/>
      <c r="AP159" s="70"/>
      <c r="AQ159" s="69"/>
      <c r="AR159" s="70"/>
      <c r="AS159" s="70"/>
      <c r="AT159" s="70"/>
      <c r="AU159" s="69"/>
      <c r="AV159" s="70"/>
      <c r="AW159" s="69"/>
      <c r="AX159" s="70"/>
      <c r="AY159" s="70"/>
      <c r="AZ159" s="72"/>
    </row>
    <row r="160" spans="1:52" x14ac:dyDescent="0.2">
      <c r="A160" s="272" t="s">
        <v>278</v>
      </c>
      <c r="B160" s="273"/>
      <c r="C160" s="273"/>
      <c r="D160" s="74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4"/>
      <c r="V160" s="75"/>
      <c r="W160" s="74"/>
      <c r="X160" s="75"/>
      <c r="Y160" s="273"/>
      <c r="Z160" s="273"/>
      <c r="AA160" s="273"/>
      <c r="AB160" s="273"/>
      <c r="AC160" s="273"/>
      <c r="AD160" s="273"/>
      <c r="AE160" s="74"/>
      <c r="AF160" s="75"/>
      <c r="AG160" s="75"/>
      <c r="AH160" s="75"/>
      <c r="AI160" s="75"/>
      <c r="AJ160" s="74"/>
      <c r="AK160" s="75"/>
      <c r="AL160" s="74"/>
      <c r="AM160" s="75"/>
      <c r="AN160" s="74"/>
      <c r="AO160" s="75"/>
      <c r="AP160" s="75"/>
      <c r="AQ160" s="74"/>
      <c r="AR160" s="75"/>
      <c r="AS160" s="75"/>
      <c r="AT160" s="75"/>
      <c r="AU160" s="74"/>
      <c r="AV160" s="75"/>
      <c r="AW160" s="74"/>
      <c r="AX160" s="75"/>
      <c r="AY160" s="75"/>
      <c r="AZ160" s="76"/>
    </row>
    <row r="161" spans="1:52" x14ac:dyDescent="0.2">
      <c r="A161" s="260" t="s">
        <v>322</v>
      </c>
      <c r="B161" s="264"/>
      <c r="C161" s="264"/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69"/>
      <c r="V161" s="70"/>
      <c r="W161" s="69"/>
      <c r="X161" s="70"/>
      <c r="Y161" s="264"/>
      <c r="Z161" s="264"/>
      <c r="AA161" s="264"/>
      <c r="AB161" s="264"/>
      <c r="AC161" s="264"/>
      <c r="AD161" s="264"/>
      <c r="AE161" s="69"/>
      <c r="AF161" s="70"/>
      <c r="AG161" s="70"/>
      <c r="AH161" s="70"/>
      <c r="AI161" s="70"/>
      <c r="AJ161" s="69"/>
      <c r="AK161" s="70"/>
      <c r="AL161" s="69"/>
      <c r="AM161" s="70"/>
      <c r="AN161" s="69"/>
      <c r="AO161" s="70"/>
      <c r="AP161" s="70"/>
      <c r="AQ161" s="69"/>
      <c r="AR161" s="70"/>
      <c r="AS161" s="70"/>
      <c r="AT161" s="70"/>
      <c r="AU161" s="69"/>
      <c r="AV161" s="70"/>
      <c r="AW161" s="69"/>
      <c r="AX161" s="70"/>
      <c r="AY161" s="70"/>
      <c r="AZ161" s="72"/>
    </row>
    <row r="162" spans="1:52" x14ac:dyDescent="0.2">
      <c r="A162" s="274" t="s">
        <v>279</v>
      </c>
      <c r="B162" s="273"/>
      <c r="C162" s="273"/>
      <c r="D162" s="74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4"/>
      <c r="V162" s="75"/>
      <c r="W162" s="74"/>
      <c r="X162" s="75"/>
      <c r="Y162" s="273"/>
      <c r="Z162" s="273"/>
      <c r="AA162" s="273"/>
      <c r="AB162" s="273"/>
      <c r="AC162" s="273"/>
      <c r="AD162" s="273"/>
      <c r="AE162" s="74"/>
      <c r="AF162" s="75"/>
      <c r="AG162" s="75"/>
      <c r="AH162" s="75"/>
      <c r="AI162" s="75"/>
      <c r="AJ162" s="74"/>
      <c r="AK162" s="75"/>
      <c r="AL162" s="74"/>
      <c r="AM162" s="75"/>
      <c r="AN162" s="74"/>
      <c r="AO162" s="75"/>
      <c r="AP162" s="75"/>
      <c r="AQ162" s="74"/>
      <c r="AR162" s="75"/>
      <c r="AS162" s="75"/>
      <c r="AT162" s="75"/>
      <c r="AU162" s="74"/>
      <c r="AV162" s="75"/>
      <c r="AW162" s="74"/>
      <c r="AX162" s="75"/>
      <c r="AY162" s="75"/>
      <c r="AZ162" s="76"/>
    </row>
    <row r="163" spans="1:52" s="142" customFormat="1" x14ac:dyDescent="0.2">
      <c r="A163" s="275" t="s">
        <v>333</v>
      </c>
      <c r="B163" s="276"/>
      <c r="C163" s="276"/>
      <c r="D163" s="139"/>
      <c r="E163" s="140"/>
      <c r="F163" s="139"/>
      <c r="G163" s="140"/>
      <c r="H163" s="139"/>
      <c r="I163" s="140"/>
      <c r="J163" s="140"/>
      <c r="K163" s="140"/>
      <c r="L163" s="140"/>
      <c r="M163" s="140"/>
      <c r="N163" s="140"/>
      <c r="O163" s="140"/>
      <c r="P163" s="140"/>
      <c r="Q163" s="139"/>
      <c r="R163" s="140"/>
      <c r="S163" s="140"/>
      <c r="T163" s="140"/>
      <c r="U163" s="139"/>
      <c r="V163" s="140"/>
      <c r="W163" s="139"/>
      <c r="X163" s="140"/>
      <c r="Y163" s="276"/>
      <c r="Z163" s="276"/>
      <c r="AA163" s="276"/>
      <c r="AB163" s="276"/>
      <c r="AC163" s="276"/>
      <c r="AD163" s="276"/>
      <c r="AE163" s="139"/>
      <c r="AF163" s="140"/>
      <c r="AG163" s="140"/>
      <c r="AH163" s="140"/>
      <c r="AI163" s="140"/>
      <c r="AJ163" s="139"/>
      <c r="AK163" s="140"/>
      <c r="AL163" s="139"/>
      <c r="AM163" s="140"/>
      <c r="AN163" s="139"/>
      <c r="AO163" s="140"/>
      <c r="AP163" s="140"/>
      <c r="AQ163" s="139"/>
      <c r="AR163" s="140"/>
      <c r="AS163" s="140"/>
      <c r="AT163" s="140"/>
      <c r="AU163" s="139"/>
      <c r="AV163" s="140"/>
      <c r="AW163" s="139"/>
      <c r="AX163" s="140"/>
      <c r="AY163" s="140"/>
      <c r="AZ163" s="141"/>
    </row>
    <row r="164" spans="1:52" s="142" customFormat="1" x14ac:dyDescent="0.2">
      <c r="A164" s="277" t="s">
        <v>334</v>
      </c>
      <c r="B164" s="276"/>
      <c r="C164" s="276"/>
      <c r="D164" s="139"/>
      <c r="E164" s="140"/>
      <c r="F164" s="139"/>
      <c r="G164" s="140"/>
      <c r="H164" s="139"/>
      <c r="I164" s="140"/>
      <c r="J164" s="140"/>
      <c r="K164" s="140"/>
      <c r="L164" s="140"/>
      <c r="M164" s="140"/>
      <c r="N164" s="140"/>
      <c r="O164" s="140"/>
      <c r="P164" s="140"/>
      <c r="Q164" s="139"/>
      <c r="R164" s="140"/>
      <c r="S164" s="140"/>
      <c r="T164" s="140"/>
      <c r="U164" s="139"/>
      <c r="V164" s="140"/>
      <c r="W164" s="139"/>
      <c r="X164" s="140"/>
      <c r="Y164" s="276"/>
      <c r="Z164" s="276"/>
      <c r="AA164" s="276"/>
      <c r="AB164" s="276"/>
      <c r="AC164" s="276"/>
      <c r="AD164" s="276"/>
      <c r="AE164" s="139"/>
      <c r="AF164" s="140"/>
      <c r="AG164" s="140"/>
      <c r="AH164" s="140"/>
      <c r="AI164" s="140"/>
      <c r="AJ164" s="139"/>
      <c r="AK164" s="140"/>
      <c r="AL164" s="139"/>
      <c r="AM164" s="140"/>
      <c r="AN164" s="139"/>
      <c r="AO164" s="140"/>
      <c r="AP164" s="140"/>
      <c r="AQ164" s="139"/>
      <c r="AR164" s="140"/>
      <c r="AS164" s="140"/>
      <c r="AT164" s="140"/>
      <c r="AU164" s="139"/>
      <c r="AV164" s="140"/>
      <c r="AW164" s="139"/>
      <c r="AX164" s="140"/>
      <c r="AY164" s="140"/>
      <c r="AZ164" s="141"/>
    </row>
    <row r="165" spans="1:52" s="142" customFormat="1" x14ac:dyDescent="0.2">
      <c r="A165" s="272"/>
      <c r="B165" s="273"/>
      <c r="C165" s="273"/>
      <c r="D165" s="74"/>
      <c r="E165" s="75"/>
      <c r="F165" s="74"/>
      <c r="G165" s="75"/>
      <c r="H165" s="74"/>
      <c r="I165" s="75"/>
      <c r="J165" s="75"/>
      <c r="K165" s="75"/>
      <c r="L165" s="75"/>
      <c r="M165" s="75"/>
      <c r="N165" s="75"/>
      <c r="O165" s="75"/>
      <c r="P165" s="75"/>
      <c r="Q165" s="74"/>
      <c r="R165" s="75"/>
      <c r="S165" s="75"/>
      <c r="T165" s="75"/>
      <c r="U165" s="74"/>
      <c r="V165" s="75"/>
      <c r="W165" s="74"/>
      <c r="X165" s="75"/>
      <c r="Y165" s="273"/>
      <c r="Z165" s="273"/>
      <c r="AA165" s="273"/>
      <c r="AB165" s="273"/>
      <c r="AC165" s="273"/>
      <c r="AD165" s="273"/>
      <c r="AE165" s="74"/>
      <c r="AF165" s="75"/>
      <c r="AG165" s="75"/>
      <c r="AH165" s="75"/>
      <c r="AI165" s="75"/>
      <c r="AJ165" s="74"/>
      <c r="AK165" s="75"/>
      <c r="AL165" s="74"/>
      <c r="AM165" s="75"/>
      <c r="AN165" s="74"/>
      <c r="AO165" s="75"/>
      <c r="AP165" s="75"/>
      <c r="AQ165" s="74"/>
      <c r="AR165" s="75"/>
      <c r="AS165" s="75"/>
      <c r="AT165" s="75"/>
      <c r="AU165" s="74"/>
      <c r="AV165" s="75"/>
      <c r="AW165" s="74"/>
      <c r="AX165" s="75"/>
      <c r="AY165" s="75"/>
      <c r="AZ165" s="76"/>
    </row>
    <row r="166" spans="1:52" s="73" customFormat="1" x14ac:dyDescent="0.2">
      <c r="A166" s="77" t="s">
        <v>191</v>
      </c>
      <c r="B166" s="78"/>
      <c r="C166" s="79"/>
      <c r="D166" s="80"/>
      <c r="E166" s="81"/>
      <c r="F166" s="80"/>
      <c r="G166" s="81"/>
      <c r="H166" s="80"/>
      <c r="I166" s="81"/>
      <c r="J166" s="81"/>
      <c r="K166" s="81"/>
      <c r="L166" s="81"/>
      <c r="M166" s="81"/>
      <c r="N166" s="81"/>
      <c r="O166" s="81"/>
      <c r="P166" s="81"/>
      <c r="Q166" s="80"/>
      <c r="R166" s="81"/>
      <c r="S166" s="81"/>
      <c r="T166" s="81"/>
      <c r="U166" s="80"/>
      <c r="V166" s="81"/>
      <c r="W166" s="80"/>
      <c r="X166" s="81"/>
      <c r="Y166" s="78"/>
      <c r="Z166" s="78"/>
      <c r="AA166" s="78"/>
      <c r="AB166" s="78"/>
      <c r="AC166" s="78"/>
      <c r="AD166" s="78"/>
      <c r="AE166" s="80"/>
      <c r="AF166" s="81"/>
      <c r="AG166" s="81"/>
      <c r="AH166" s="81"/>
      <c r="AI166" s="81"/>
      <c r="AJ166" s="80"/>
      <c r="AK166" s="81"/>
      <c r="AL166" s="80"/>
      <c r="AM166" s="81"/>
      <c r="AN166" s="80"/>
      <c r="AO166" s="81"/>
      <c r="AP166" s="81"/>
      <c r="AQ166" s="80"/>
      <c r="AR166" s="81"/>
      <c r="AS166" s="81"/>
      <c r="AT166" s="81"/>
      <c r="AU166" s="80"/>
      <c r="AV166" s="81"/>
      <c r="AW166" s="80"/>
      <c r="AX166" s="81"/>
      <c r="AY166" s="81"/>
      <c r="AZ166" s="82"/>
    </row>
    <row r="167" spans="1:52" s="73" customFormat="1" x14ac:dyDescent="0.2">
      <c r="A167" s="278" t="s">
        <v>195</v>
      </c>
      <c r="B167" s="279"/>
      <c r="C167" s="279"/>
      <c r="D167" s="279"/>
      <c r="E167" s="279"/>
      <c r="F167" s="96"/>
      <c r="G167" s="279"/>
      <c r="H167" s="96"/>
      <c r="I167" s="279"/>
      <c r="J167" s="279"/>
      <c r="K167" s="279"/>
      <c r="L167" s="279"/>
      <c r="M167" s="279"/>
      <c r="N167" s="279"/>
      <c r="O167" s="279"/>
      <c r="P167" s="279"/>
      <c r="Q167" s="96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80"/>
      <c r="AK167" s="279"/>
      <c r="AL167" s="280"/>
      <c r="AM167" s="279"/>
      <c r="AN167" s="96"/>
      <c r="AO167" s="279"/>
      <c r="AP167" s="279"/>
      <c r="AQ167" s="96"/>
      <c r="AR167" s="279"/>
      <c r="AS167" s="279"/>
      <c r="AT167" s="279"/>
      <c r="AU167" s="96"/>
      <c r="AV167" s="279"/>
      <c r="AW167" s="96"/>
      <c r="AX167" s="143"/>
      <c r="AY167" s="279"/>
      <c r="AZ167" s="83"/>
    </row>
    <row r="168" spans="1:52" x14ac:dyDescent="0.2">
      <c r="A168" s="144"/>
      <c r="B168" s="281"/>
      <c r="C168" s="145"/>
      <c r="D168" s="146"/>
      <c r="E168" s="147"/>
      <c r="F168" s="146"/>
      <c r="G168" s="147"/>
      <c r="H168" s="146"/>
      <c r="I168" s="147"/>
      <c r="J168" s="147"/>
      <c r="K168" s="147"/>
      <c r="L168" s="147"/>
      <c r="M168" s="147"/>
      <c r="N168" s="147"/>
      <c r="O168" s="147"/>
      <c r="P168" s="147"/>
      <c r="Q168" s="146"/>
      <c r="R168" s="147"/>
      <c r="S168" s="147"/>
      <c r="T168" s="147"/>
      <c r="U168" s="146"/>
      <c r="V168" s="147"/>
      <c r="W168" s="146"/>
      <c r="X168" s="147"/>
      <c r="Y168" s="281"/>
      <c r="Z168" s="281"/>
      <c r="AA168" s="281"/>
      <c r="AB168" s="281"/>
      <c r="AC168" s="281"/>
      <c r="AD168" s="281"/>
      <c r="AE168" s="146"/>
      <c r="AF168" s="147"/>
      <c r="AG168" s="147"/>
      <c r="AH168" s="147"/>
      <c r="AI168" s="147"/>
      <c r="AJ168" s="146"/>
      <c r="AK168" s="147"/>
      <c r="AL168" s="146"/>
      <c r="AM168" s="147"/>
      <c r="AN168" s="146"/>
      <c r="AO168" s="147"/>
      <c r="AP168" s="147"/>
      <c r="AQ168" s="146"/>
      <c r="AR168" s="147"/>
      <c r="AS168" s="147"/>
      <c r="AT168" s="147"/>
      <c r="AU168" s="146"/>
      <c r="AV168" s="147"/>
      <c r="AW168" s="146"/>
      <c r="AX168" s="147"/>
      <c r="AY168" s="147"/>
      <c r="AZ168" s="148"/>
    </row>
    <row r="169" spans="1:52" x14ac:dyDescent="0.2">
      <c r="A169" s="77" t="s">
        <v>197</v>
      </c>
      <c r="B169" s="78"/>
      <c r="C169" s="79"/>
      <c r="D169" s="80"/>
      <c r="E169" s="81"/>
      <c r="F169" s="80"/>
      <c r="G169" s="81"/>
      <c r="H169" s="80"/>
      <c r="I169" s="81"/>
      <c r="J169" s="81"/>
      <c r="K169" s="81"/>
      <c r="L169" s="81"/>
      <c r="M169" s="81"/>
      <c r="N169" s="81"/>
      <c r="O169" s="81"/>
      <c r="P169" s="81"/>
      <c r="Q169" s="80"/>
      <c r="R169" s="81"/>
      <c r="S169" s="81"/>
      <c r="T169" s="81"/>
      <c r="U169" s="80"/>
      <c r="V169" s="81"/>
      <c r="W169" s="80"/>
      <c r="X169" s="81"/>
      <c r="Y169" s="78"/>
      <c r="Z169" s="78"/>
      <c r="AA169" s="78"/>
      <c r="AB169" s="78"/>
      <c r="AC169" s="78"/>
      <c r="AD169" s="78"/>
      <c r="AE169" s="80"/>
      <c r="AF169" s="81"/>
      <c r="AG169" s="81"/>
      <c r="AH169" s="81"/>
      <c r="AI169" s="81"/>
      <c r="AJ169" s="80"/>
      <c r="AK169" s="81"/>
      <c r="AL169" s="80"/>
      <c r="AM169" s="81"/>
      <c r="AN169" s="80"/>
      <c r="AO169" s="81"/>
      <c r="AP169" s="81"/>
      <c r="AQ169" s="80"/>
      <c r="AR169" s="81"/>
      <c r="AS169" s="81"/>
      <c r="AT169" s="81"/>
      <c r="AU169" s="80"/>
      <c r="AV169" s="81"/>
      <c r="AW169" s="80"/>
      <c r="AX169" s="81"/>
      <c r="AY169" s="81"/>
      <c r="AZ169" s="82"/>
    </row>
    <row r="170" spans="1:52" x14ac:dyDescent="0.2">
      <c r="A170" s="278" t="s">
        <v>198</v>
      </c>
      <c r="B170" s="279"/>
      <c r="C170" s="279"/>
      <c r="D170" s="279"/>
      <c r="E170" s="279"/>
      <c r="F170" s="96"/>
      <c r="G170" s="279"/>
      <c r="H170" s="96"/>
      <c r="I170" s="279"/>
      <c r="J170" s="279"/>
      <c r="K170" s="279"/>
      <c r="L170" s="279"/>
      <c r="M170" s="279"/>
      <c r="N170" s="279"/>
      <c r="O170" s="279"/>
      <c r="P170" s="279"/>
      <c r="Q170" s="96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80"/>
      <c r="AK170" s="279"/>
      <c r="AL170" s="280"/>
      <c r="AM170" s="279"/>
      <c r="AN170" s="96"/>
      <c r="AO170" s="279"/>
      <c r="AP170" s="279"/>
      <c r="AQ170" s="96"/>
      <c r="AR170" s="279"/>
      <c r="AS170" s="279"/>
      <c r="AT170" s="279"/>
      <c r="AU170" s="96"/>
      <c r="AV170" s="279"/>
      <c r="AW170" s="96"/>
      <c r="AX170" s="143"/>
      <c r="AY170" s="279"/>
      <c r="AZ170" s="83"/>
    </row>
    <row r="171" spans="1:52" x14ac:dyDescent="0.2">
      <c r="A171" s="278" t="s">
        <v>199</v>
      </c>
      <c r="B171" s="279"/>
      <c r="C171" s="279"/>
      <c r="D171" s="279"/>
      <c r="E171" s="279"/>
      <c r="F171" s="96"/>
      <c r="G171" s="279"/>
      <c r="H171" s="96"/>
      <c r="I171" s="279"/>
      <c r="J171" s="279"/>
      <c r="K171" s="279"/>
      <c r="L171" s="279"/>
      <c r="M171" s="279"/>
      <c r="N171" s="279"/>
      <c r="O171" s="279"/>
      <c r="P171" s="279"/>
      <c r="Q171" s="96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80"/>
      <c r="AK171" s="279"/>
      <c r="AL171" s="280"/>
      <c r="AM171" s="279"/>
      <c r="AN171" s="96"/>
      <c r="AO171" s="279"/>
      <c r="AP171" s="279"/>
      <c r="AQ171" s="96"/>
      <c r="AR171" s="279"/>
      <c r="AS171" s="279"/>
      <c r="AT171" s="279"/>
      <c r="AU171" s="96"/>
      <c r="AV171" s="279"/>
      <c r="AW171" s="96"/>
      <c r="AX171" s="143"/>
      <c r="AY171" s="279"/>
      <c r="AZ171" s="83"/>
    </row>
    <row r="172" spans="1:52" x14ac:dyDescent="0.2">
      <c r="A172" s="278" t="s">
        <v>200</v>
      </c>
      <c r="B172" s="279"/>
      <c r="C172" s="279"/>
      <c r="D172" s="279"/>
      <c r="E172" s="279"/>
      <c r="F172" s="96"/>
      <c r="G172" s="279"/>
      <c r="H172" s="96"/>
      <c r="I172" s="279"/>
      <c r="J172" s="279"/>
      <c r="K172" s="279"/>
      <c r="L172" s="279"/>
      <c r="M172" s="279"/>
      <c r="N172" s="279"/>
      <c r="O172" s="279"/>
      <c r="P172" s="279"/>
      <c r="Q172" s="96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80"/>
      <c r="AK172" s="279"/>
      <c r="AL172" s="280"/>
      <c r="AM172" s="279"/>
      <c r="AN172" s="96"/>
      <c r="AO172" s="279"/>
      <c r="AP172" s="279"/>
      <c r="AQ172" s="96"/>
      <c r="AR172" s="279"/>
      <c r="AS172" s="279"/>
      <c r="AT172" s="279"/>
      <c r="AU172" s="96"/>
      <c r="AV172" s="279"/>
      <c r="AW172" s="96"/>
      <c r="AX172" s="143"/>
      <c r="AY172" s="279"/>
      <c r="AZ172" s="83"/>
    </row>
    <row r="173" spans="1:52" x14ac:dyDescent="0.2">
      <c r="A173" s="278" t="s">
        <v>201</v>
      </c>
      <c r="B173" s="279"/>
      <c r="C173" s="279"/>
      <c r="D173" s="279"/>
      <c r="E173" s="279"/>
      <c r="F173" s="96"/>
      <c r="G173" s="279"/>
      <c r="H173" s="96"/>
      <c r="I173" s="279"/>
      <c r="J173" s="279"/>
      <c r="K173" s="279"/>
      <c r="L173" s="279"/>
      <c r="M173" s="279"/>
      <c r="N173" s="279"/>
      <c r="O173" s="279"/>
      <c r="P173" s="279"/>
      <c r="Q173" s="96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80"/>
      <c r="AK173" s="279"/>
      <c r="AL173" s="280"/>
      <c r="AM173" s="279"/>
      <c r="AN173" s="96"/>
      <c r="AO173" s="279"/>
      <c r="AP173" s="279"/>
      <c r="AQ173" s="96"/>
      <c r="AR173" s="279"/>
      <c r="AS173" s="279"/>
      <c r="AT173" s="279"/>
      <c r="AU173" s="96"/>
      <c r="AV173" s="279"/>
      <c r="AW173" s="96"/>
      <c r="AX173" s="143"/>
      <c r="AY173" s="279"/>
      <c r="AZ173" s="83"/>
    </row>
    <row r="174" spans="1:52" x14ac:dyDescent="0.2">
      <c r="A174" s="278" t="s">
        <v>202</v>
      </c>
      <c r="B174" s="279"/>
      <c r="C174" s="279"/>
      <c r="D174" s="279"/>
      <c r="E174" s="279"/>
      <c r="F174" s="96"/>
      <c r="G174" s="279"/>
      <c r="H174" s="96"/>
      <c r="I174" s="279"/>
      <c r="J174" s="279"/>
      <c r="K174" s="279"/>
      <c r="L174" s="279"/>
      <c r="M174" s="279"/>
      <c r="N174" s="279"/>
      <c r="O174" s="279"/>
      <c r="P174" s="279"/>
      <c r="Q174" s="96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80"/>
      <c r="AK174" s="279"/>
      <c r="AL174" s="280"/>
      <c r="AM174" s="279"/>
      <c r="AN174" s="96"/>
      <c r="AO174" s="279"/>
      <c r="AP174" s="279"/>
      <c r="AQ174" s="96"/>
      <c r="AR174" s="279"/>
      <c r="AS174" s="279"/>
      <c r="AT174" s="279"/>
      <c r="AU174" s="96"/>
      <c r="AV174" s="279"/>
      <c r="AW174" s="96"/>
      <c r="AX174" s="143"/>
      <c r="AY174" s="279"/>
      <c r="AZ174" s="83"/>
    </row>
    <row r="175" spans="1:52" x14ac:dyDescent="0.2">
      <c r="A175" s="84"/>
      <c r="B175" s="85"/>
      <c r="C175" s="86"/>
      <c r="D175" s="87"/>
      <c r="E175" s="88"/>
      <c r="F175" s="87"/>
      <c r="G175" s="88"/>
      <c r="H175" s="87"/>
      <c r="I175" s="88"/>
      <c r="J175" s="88"/>
      <c r="K175" s="88"/>
      <c r="L175" s="88"/>
      <c r="M175" s="88"/>
      <c r="N175" s="88"/>
      <c r="O175" s="88"/>
      <c r="P175" s="88"/>
      <c r="Q175" s="87"/>
      <c r="R175" s="88"/>
      <c r="S175" s="88"/>
      <c r="T175" s="88"/>
      <c r="U175" s="87"/>
      <c r="V175" s="88"/>
      <c r="W175" s="87"/>
      <c r="X175" s="88"/>
      <c r="Y175" s="85"/>
      <c r="Z175" s="85"/>
      <c r="AA175" s="85"/>
      <c r="AB175" s="85"/>
      <c r="AC175" s="85"/>
      <c r="AD175" s="85"/>
      <c r="AE175" s="87"/>
      <c r="AF175" s="88"/>
      <c r="AG175" s="88"/>
      <c r="AH175" s="88"/>
      <c r="AI175" s="88"/>
      <c r="AJ175" s="87"/>
      <c r="AK175" s="88"/>
      <c r="AL175" s="87"/>
      <c r="AM175" s="88"/>
      <c r="AN175" s="87"/>
      <c r="AO175" s="88"/>
      <c r="AP175" s="88"/>
      <c r="AQ175" s="87"/>
      <c r="AR175" s="88"/>
      <c r="AS175" s="88"/>
      <c r="AT175" s="88"/>
      <c r="AU175" s="87"/>
      <c r="AV175" s="88"/>
      <c r="AW175" s="87"/>
      <c r="AX175" s="88"/>
      <c r="AY175" s="88"/>
      <c r="AZ175" s="90"/>
    </row>
    <row r="176" spans="1:52" x14ac:dyDescent="0.2">
      <c r="A176" s="84"/>
      <c r="B176" s="85"/>
      <c r="C176" s="86"/>
      <c r="D176" s="87"/>
      <c r="E176" s="88"/>
      <c r="F176" s="87"/>
      <c r="G176" s="88"/>
      <c r="H176" s="87"/>
      <c r="I176" s="88"/>
      <c r="J176" s="88"/>
      <c r="K176" s="88"/>
      <c r="L176" s="88"/>
      <c r="M176" s="88"/>
      <c r="N176" s="88"/>
      <c r="O176" s="88"/>
      <c r="P176" s="88"/>
      <c r="Q176" s="87"/>
      <c r="R176" s="88"/>
      <c r="S176" s="88"/>
      <c r="T176" s="88"/>
      <c r="U176" s="87"/>
      <c r="V176" s="88"/>
      <c r="W176" s="87"/>
      <c r="X176" s="88"/>
      <c r="Y176" s="85"/>
      <c r="Z176" s="85"/>
      <c r="AA176" s="85"/>
      <c r="AB176" s="85"/>
      <c r="AC176" s="85"/>
      <c r="AD176" s="85"/>
      <c r="AE176" s="87"/>
      <c r="AF176" s="88"/>
      <c r="AG176" s="88"/>
      <c r="AH176" s="88"/>
      <c r="AI176" s="88"/>
      <c r="AJ176" s="89"/>
      <c r="AK176" s="88"/>
      <c r="AL176" s="89"/>
      <c r="AM176" s="88"/>
      <c r="AN176" s="89"/>
      <c r="AO176" s="88"/>
      <c r="AP176" s="88"/>
      <c r="AQ176" s="87"/>
      <c r="AR176" s="88"/>
      <c r="AS176" s="88"/>
      <c r="AT176" s="88"/>
      <c r="AU176" s="87"/>
      <c r="AV176" s="88"/>
      <c r="AW176" s="87"/>
      <c r="AX176" s="88"/>
      <c r="AY176" s="88"/>
      <c r="AZ176" s="90"/>
    </row>
    <row r="177" spans="1:52" x14ac:dyDescent="0.2">
      <c r="B177" s="92"/>
      <c r="C177" s="68"/>
      <c r="D177" s="69"/>
      <c r="E177" s="70"/>
      <c r="F177" s="69"/>
      <c r="G177" s="70"/>
      <c r="H177" s="69"/>
      <c r="I177" s="70"/>
      <c r="J177" s="70"/>
      <c r="K177" s="70"/>
      <c r="L177" s="70"/>
      <c r="M177" s="70"/>
      <c r="N177" s="70"/>
      <c r="O177" s="70"/>
      <c r="P177" s="70"/>
      <c r="Q177" s="69"/>
      <c r="R177" s="70"/>
      <c r="S177" s="70"/>
      <c r="T177" s="70"/>
      <c r="U177" s="149"/>
      <c r="V177" s="150"/>
      <c r="W177" s="149"/>
      <c r="X177" s="150"/>
      <c r="Y177" s="68"/>
      <c r="Z177" s="68"/>
      <c r="AA177" s="68"/>
      <c r="AB177" s="68"/>
      <c r="AC177" s="68"/>
      <c r="AD177" s="68"/>
      <c r="AE177" s="71"/>
      <c r="AF177" s="70"/>
      <c r="AG177" s="70"/>
      <c r="AH177" s="70"/>
      <c r="AI177" s="70"/>
      <c r="AJ177" s="69"/>
      <c r="AK177" s="70"/>
      <c r="AL177" s="69"/>
      <c r="AM177" s="70"/>
      <c r="AN177" s="71"/>
      <c r="AO177" s="70"/>
      <c r="AP177" s="70"/>
      <c r="AQ177" s="69"/>
      <c r="AR177" s="70"/>
      <c r="AS177" s="70"/>
      <c r="AT177" s="70"/>
      <c r="AU177" s="69"/>
      <c r="AV177" s="70"/>
      <c r="AW177" s="69"/>
      <c r="AX177" s="70"/>
      <c r="AY177" s="70"/>
      <c r="AZ177" s="70"/>
    </row>
    <row r="178" spans="1:52" x14ac:dyDescent="0.2">
      <c r="A178" s="4"/>
      <c r="B178" s="4"/>
      <c r="C178" s="93"/>
      <c r="D178" s="151"/>
      <c r="E178" s="152"/>
      <c r="F178" s="151"/>
      <c r="G178" s="152"/>
      <c r="H178" s="151"/>
      <c r="I178" s="152"/>
      <c r="J178" s="152"/>
      <c r="K178" s="152"/>
      <c r="L178" s="152"/>
      <c r="M178" s="152"/>
      <c r="N178" s="152"/>
      <c r="O178" s="152"/>
      <c r="P178" s="152"/>
      <c r="Q178" s="151"/>
      <c r="R178" s="153"/>
      <c r="S178" s="152"/>
      <c r="T178" s="152"/>
      <c r="U178" s="151"/>
      <c r="V178" s="153"/>
      <c r="W178" s="151"/>
      <c r="X178" s="153"/>
      <c r="Y178" s="154"/>
      <c r="Z178" s="154"/>
      <c r="AA178" s="154"/>
      <c r="AB178" s="154"/>
      <c r="AC178" s="154"/>
      <c r="AD178" s="154"/>
      <c r="AE178" s="151"/>
      <c r="AF178" s="151"/>
      <c r="AG178" s="151"/>
      <c r="AH178" s="151"/>
      <c r="AI178" s="151"/>
      <c r="AJ178" s="151"/>
      <c r="AK178" s="155"/>
      <c r="AL178" s="151"/>
      <c r="AM178" s="155"/>
      <c r="AN178" s="152"/>
      <c r="AO178" s="152"/>
      <c r="AP178" s="151"/>
      <c r="AQ178" s="151"/>
      <c r="AR178" s="155"/>
      <c r="AS178" s="151"/>
      <c r="AT178" s="151"/>
      <c r="AU178" s="151"/>
      <c r="AV178" s="155"/>
      <c r="AW178" s="151"/>
      <c r="AX178" s="153"/>
      <c r="AY178" s="152"/>
      <c r="AZ178" s="152"/>
    </row>
    <row r="179" spans="1:52" x14ac:dyDescent="0.2">
      <c r="A179" s="4"/>
      <c r="B179" s="4"/>
      <c r="C179" s="93"/>
      <c r="D179" s="151"/>
      <c r="E179" s="152"/>
      <c r="F179" s="151"/>
      <c r="G179" s="152"/>
      <c r="H179" s="151"/>
      <c r="I179" s="152"/>
      <c r="J179" s="152"/>
      <c r="K179" s="152"/>
      <c r="L179" s="152"/>
      <c r="M179" s="152"/>
      <c r="N179" s="152"/>
      <c r="O179" s="152"/>
      <c r="P179" s="152"/>
      <c r="Q179" s="151"/>
      <c r="R179" s="153"/>
      <c r="S179" s="152"/>
      <c r="T179" s="152"/>
      <c r="U179" s="151"/>
      <c r="V179" s="153"/>
      <c r="W179" s="151"/>
      <c r="X179" s="153"/>
      <c r="Y179" s="154"/>
      <c r="Z179" s="154"/>
      <c r="AA179" s="154"/>
      <c r="AB179" s="154"/>
      <c r="AC179" s="154"/>
      <c r="AD179" s="154"/>
      <c r="AE179" s="151"/>
      <c r="AF179" s="151"/>
      <c r="AG179" s="151"/>
      <c r="AH179" s="151"/>
      <c r="AI179" s="151"/>
      <c r="AJ179" s="151"/>
      <c r="AK179" s="155"/>
      <c r="AL179" s="151"/>
      <c r="AM179" s="155"/>
      <c r="AN179" s="152"/>
      <c r="AO179" s="152"/>
      <c r="AP179" s="151"/>
      <c r="AQ179" s="151"/>
      <c r="AR179" s="155"/>
      <c r="AS179" s="151"/>
      <c r="AT179" s="151"/>
      <c r="AU179" s="151"/>
      <c r="AV179" s="155"/>
      <c r="AW179" s="151"/>
      <c r="AX179" s="153"/>
      <c r="AY179" s="152"/>
      <c r="AZ179" s="152"/>
    </row>
    <row r="180" spans="1:52" x14ac:dyDescent="0.2">
      <c r="A180" s="4"/>
      <c r="B180" s="4"/>
      <c r="C180" s="93"/>
      <c r="D180" s="151"/>
      <c r="E180" s="152"/>
      <c r="F180" s="151"/>
      <c r="G180" s="152"/>
      <c r="H180" s="151"/>
      <c r="I180" s="152"/>
      <c r="J180" s="152"/>
      <c r="K180" s="152"/>
      <c r="L180" s="152"/>
      <c r="M180" s="152"/>
      <c r="N180" s="152"/>
      <c r="O180" s="152"/>
      <c r="P180" s="152"/>
      <c r="Q180" s="151"/>
      <c r="R180" s="153"/>
      <c r="S180" s="152"/>
      <c r="T180" s="152"/>
      <c r="U180" s="151"/>
      <c r="V180" s="153"/>
      <c r="W180" s="151"/>
      <c r="X180" s="153"/>
      <c r="Y180" s="154"/>
      <c r="Z180" s="154"/>
      <c r="AA180" s="154"/>
      <c r="AB180" s="154"/>
      <c r="AC180" s="154"/>
      <c r="AD180" s="154"/>
      <c r="AE180" s="151"/>
      <c r="AF180" s="151"/>
      <c r="AG180" s="151"/>
      <c r="AH180" s="151"/>
      <c r="AI180" s="151"/>
      <c r="AJ180" s="151"/>
      <c r="AK180" s="155"/>
      <c r="AL180" s="151"/>
      <c r="AM180" s="155"/>
      <c r="AN180" s="152"/>
      <c r="AO180" s="152"/>
      <c r="AP180" s="151"/>
      <c r="AQ180" s="151"/>
      <c r="AR180" s="155"/>
      <c r="AS180" s="151"/>
      <c r="AT180" s="151"/>
      <c r="AU180" s="151"/>
      <c r="AV180" s="155"/>
      <c r="AW180" s="151"/>
      <c r="AX180" s="153"/>
      <c r="AY180" s="152"/>
      <c r="AZ180" s="152"/>
    </row>
    <row r="181" spans="1:52" x14ac:dyDescent="0.2">
      <c r="A181" s="4"/>
      <c r="B181" s="4"/>
      <c r="C181" s="93"/>
      <c r="D181" s="151"/>
      <c r="E181" s="152"/>
      <c r="F181" s="151"/>
      <c r="G181" s="152"/>
      <c r="H181" s="151"/>
      <c r="I181" s="152"/>
      <c r="J181" s="152"/>
      <c r="K181" s="152"/>
      <c r="L181" s="152"/>
      <c r="M181" s="152"/>
      <c r="N181" s="152"/>
      <c r="O181" s="152"/>
      <c r="P181" s="152"/>
      <c r="Q181" s="151"/>
      <c r="R181" s="153"/>
      <c r="S181" s="152"/>
      <c r="T181" s="152"/>
      <c r="U181" s="151"/>
      <c r="V181" s="153"/>
      <c r="W181" s="151"/>
      <c r="X181" s="153"/>
      <c r="Y181" s="154"/>
      <c r="Z181" s="154"/>
      <c r="AA181" s="154"/>
      <c r="AB181" s="154"/>
      <c r="AC181" s="154"/>
      <c r="AD181" s="154"/>
      <c r="AE181" s="151"/>
      <c r="AF181" s="151"/>
      <c r="AG181" s="151"/>
      <c r="AH181" s="151"/>
      <c r="AI181" s="151"/>
      <c r="AJ181" s="151"/>
      <c r="AK181" s="155"/>
      <c r="AL181" s="151"/>
      <c r="AM181" s="155"/>
      <c r="AN181" s="152"/>
      <c r="AO181" s="152"/>
      <c r="AP181" s="151"/>
      <c r="AQ181" s="151"/>
      <c r="AR181" s="155"/>
      <c r="AS181" s="151"/>
      <c r="AT181" s="151"/>
      <c r="AU181" s="151"/>
      <c r="AV181" s="155"/>
      <c r="AW181" s="151"/>
      <c r="AX181" s="153"/>
      <c r="AY181" s="152"/>
      <c r="AZ181" s="152"/>
    </row>
    <row r="182" spans="1:52" x14ac:dyDescent="0.2">
      <c r="C182" s="93"/>
    </row>
    <row r="183" spans="1:52" x14ac:dyDescent="0.2">
      <c r="C183" s="93"/>
    </row>
    <row r="184" spans="1:52" x14ac:dyDescent="0.2">
      <c r="C184" s="93"/>
    </row>
    <row r="185" spans="1:52" x14ac:dyDescent="0.2">
      <c r="C185" s="93"/>
    </row>
    <row r="186" spans="1:52" x14ac:dyDescent="0.2">
      <c r="C186" s="93"/>
    </row>
    <row r="187" spans="1:52" x14ac:dyDescent="0.2">
      <c r="C187" s="93"/>
    </row>
    <row r="188" spans="1:52" x14ac:dyDescent="0.2">
      <c r="C188" s="93"/>
    </row>
    <row r="189" spans="1:52" x14ac:dyDescent="0.2">
      <c r="C189" s="93"/>
    </row>
    <row r="190" spans="1:52" x14ac:dyDescent="0.2">
      <c r="C190" s="93"/>
    </row>
    <row r="191" spans="1:52" x14ac:dyDescent="0.2">
      <c r="C191" s="93"/>
    </row>
    <row r="192" spans="1:52" x14ac:dyDescent="0.2">
      <c r="C192" s="93"/>
    </row>
    <row r="193" spans="3:3" x14ac:dyDescent="0.2">
      <c r="C193" s="93"/>
    </row>
    <row r="194" spans="3:3" x14ac:dyDescent="0.2">
      <c r="C194" s="93"/>
    </row>
    <row r="195" spans="3:3" x14ac:dyDescent="0.2">
      <c r="C195" s="93"/>
    </row>
    <row r="196" spans="3:3" x14ac:dyDescent="0.2">
      <c r="C196" s="93"/>
    </row>
    <row r="197" spans="3:3" x14ac:dyDescent="0.2">
      <c r="C197" s="93"/>
    </row>
    <row r="198" spans="3:3" x14ac:dyDescent="0.2">
      <c r="C198" s="93"/>
    </row>
    <row r="199" spans="3:3" x14ac:dyDescent="0.2">
      <c r="C199" s="93"/>
    </row>
    <row r="200" spans="3:3" x14ac:dyDescent="0.2">
      <c r="C200" s="93"/>
    </row>
    <row r="201" spans="3:3" x14ac:dyDescent="0.2">
      <c r="C201" s="93"/>
    </row>
    <row r="202" spans="3:3" x14ac:dyDescent="0.2">
      <c r="C202" s="93"/>
    </row>
    <row r="203" spans="3:3" x14ac:dyDescent="0.2">
      <c r="C203" s="93"/>
    </row>
    <row r="204" spans="3:3" x14ac:dyDescent="0.2">
      <c r="C204" s="93"/>
    </row>
    <row r="205" spans="3:3" x14ac:dyDescent="0.2">
      <c r="C205" s="93"/>
    </row>
    <row r="206" spans="3:3" x14ac:dyDescent="0.2">
      <c r="C206" s="93"/>
    </row>
    <row r="207" spans="3:3" x14ac:dyDescent="0.2">
      <c r="C207" s="93"/>
    </row>
    <row r="208" spans="3:3" x14ac:dyDescent="0.2">
      <c r="C208" s="93"/>
    </row>
    <row r="209" spans="3:3" x14ac:dyDescent="0.2">
      <c r="C209" s="93"/>
    </row>
    <row r="210" spans="3:3" x14ac:dyDescent="0.2">
      <c r="C210" s="93"/>
    </row>
    <row r="211" spans="3:3" x14ac:dyDescent="0.2">
      <c r="C211" s="93"/>
    </row>
    <row r="212" spans="3:3" x14ac:dyDescent="0.2">
      <c r="C212" s="93"/>
    </row>
    <row r="213" spans="3:3" x14ac:dyDescent="0.2">
      <c r="C213" s="93"/>
    </row>
    <row r="214" spans="3:3" x14ac:dyDescent="0.2">
      <c r="C214" s="93"/>
    </row>
    <row r="215" spans="3:3" x14ac:dyDescent="0.2">
      <c r="C215" s="93"/>
    </row>
    <row r="216" spans="3:3" x14ac:dyDescent="0.2">
      <c r="C216" s="93"/>
    </row>
    <row r="217" spans="3:3" x14ac:dyDescent="0.2">
      <c r="C217" s="93"/>
    </row>
    <row r="218" spans="3:3" x14ac:dyDescent="0.2">
      <c r="C218" s="93"/>
    </row>
    <row r="219" spans="3:3" x14ac:dyDescent="0.2">
      <c r="C219" s="93"/>
    </row>
    <row r="220" spans="3:3" x14ac:dyDescent="0.2">
      <c r="C220" s="93"/>
    </row>
    <row r="221" spans="3:3" x14ac:dyDescent="0.2">
      <c r="C221" s="93"/>
    </row>
    <row r="222" spans="3:3" x14ac:dyDescent="0.2">
      <c r="C222" s="93"/>
    </row>
    <row r="223" spans="3:3" x14ac:dyDescent="0.2">
      <c r="C223" s="93"/>
    </row>
    <row r="224" spans="3:3" x14ac:dyDescent="0.2">
      <c r="C224" s="93"/>
    </row>
    <row r="225" spans="3:3" x14ac:dyDescent="0.2">
      <c r="C225" s="93"/>
    </row>
    <row r="226" spans="3:3" x14ac:dyDescent="0.2">
      <c r="C226" s="93"/>
    </row>
    <row r="227" spans="3:3" x14ac:dyDescent="0.2">
      <c r="C227" s="93"/>
    </row>
    <row r="228" spans="3:3" x14ac:dyDescent="0.2">
      <c r="C228" s="93"/>
    </row>
    <row r="229" spans="3:3" x14ac:dyDescent="0.2">
      <c r="C229" s="93"/>
    </row>
    <row r="230" spans="3:3" x14ac:dyDescent="0.2">
      <c r="C230" s="93"/>
    </row>
    <row r="231" spans="3:3" x14ac:dyDescent="0.2">
      <c r="C231" s="93"/>
    </row>
    <row r="232" spans="3:3" x14ac:dyDescent="0.2">
      <c r="C232" s="93"/>
    </row>
    <row r="233" spans="3:3" x14ac:dyDescent="0.2">
      <c r="C233" s="93"/>
    </row>
    <row r="234" spans="3:3" x14ac:dyDescent="0.2">
      <c r="C234" s="93"/>
    </row>
    <row r="235" spans="3:3" x14ac:dyDescent="0.2">
      <c r="C235" s="93"/>
    </row>
    <row r="236" spans="3:3" x14ac:dyDescent="0.2">
      <c r="C236" s="93"/>
    </row>
    <row r="237" spans="3:3" x14ac:dyDescent="0.2">
      <c r="C237" s="93"/>
    </row>
    <row r="238" spans="3:3" x14ac:dyDescent="0.2">
      <c r="C238" s="93"/>
    </row>
    <row r="239" spans="3:3" x14ac:dyDescent="0.2">
      <c r="C239" s="93"/>
    </row>
    <row r="240" spans="3:3" x14ac:dyDescent="0.2">
      <c r="C240" s="93"/>
    </row>
    <row r="241" spans="3:3" x14ac:dyDescent="0.2">
      <c r="C241" s="93"/>
    </row>
    <row r="242" spans="3:3" x14ac:dyDescent="0.2">
      <c r="C242" s="93"/>
    </row>
    <row r="243" spans="3:3" x14ac:dyDescent="0.2">
      <c r="C243" s="93"/>
    </row>
    <row r="244" spans="3:3" x14ac:dyDescent="0.2">
      <c r="C244" s="93"/>
    </row>
    <row r="245" spans="3:3" x14ac:dyDescent="0.2">
      <c r="C245" s="93"/>
    </row>
    <row r="246" spans="3:3" x14ac:dyDescent="0.2">
      <c r="C246" s="93"/>
    </row>
    <row r="247" spans="3:3" x14ac:dyDescent="0.2">
      <c r="C247" s="93"/>
    </row>
    <row r="248" spans="3:3" x14ac:dyDescent="0.2">
      <c r="C248" s="93"/>
    </row>
    <row r="249" spans="3:3" x14ac:dyDescent="0.2">
      <c r="C249" s="93"/>
    </row>
    <row r="250" spans="3:3" x14ac:dyDescent="0.2">
      <c r="C250" s="93"/>
    </row>
    <row r="251" spans="3:3" x14ac:dyDescent="0.2">
      <c r="C251" s="93"/>
    </row>
    <row r="252" spans="3:3" x14ac:dyDescent="0.2">
      <c r="C252" s="93"/>
    </row>
    <row r="253" spans="3:3" x14ac:dyDescent="0.2">
      <c r="C253" s="93"/>
    </row>
    <row r="254" spans="3:3" x14ac:dyDescent="0.2">
      <c r="C254" s="93"/>
    </row>
    <row r="255" spans="3:3" x14ac:dyDescent="0.2">
      <c r="C255" s="93"/>
    </row>
    <row r="256" spans="3:3" x14ac:dyDescent="0.2">
      <c r="C256" s="93"/>
    </row>
    <row r="257" spans="3:3" x14ac:dyDescent="0.2">
      <c r="C257" s="93"/>
    </row>
    <row r="258" spans="3:3" x14ac:dyDescent="0.2">
      <c r="C258" s="93"/>
    </row>
    <row r="259" spans="3:3" x14ac:dyDescent="0.2">
      <c r="C259" s="93"/>
    </row>
    <row r="260" spans="3:3" x14ac:dyDescent="0.2">
      <c r="C260" s="93"/>
    </row>
    <row r="261" spans="3:3" x14ac:dyDescent="0.2">
      <c r="C261" s="93"/>
    </row>
    <row r="262" spans="3:3" x14ac:dyDescent="0.2">
      <c r="C262" s="93"/>
    </row>
    <row r="263" spans="3:3" x14ac:dyDescent="0.2">
      <c r="C263" s="93"/>
    </row>
    <row r="264" spans="3:3" x14ac:dyDescent="0.2">
      <c r="C264" s="93"/>
    </row>
    <row r="265" spans="3:3" x14ac:dyDescent="0.2">
      <c r="C265" s="93"/>
    </row>
    <row r="266" spans="3:3" x14ac:dyDescent="0.2">
      <c r="C266" s="93"/>
    </row>
    <row r="267" spans="3:3" x14ac:dyDescent="0.2">
      <c r="C267" s="93"/>
    </row>
    <row r="268" spans="3:3" x14ac:dyDescent="0.2">
      <c r="C268" s="93"/>
    </row>
    <row r="269" spans="3:3" x14ac:dyDescent="0.2">
      <c r="C269" s="93"/>
    </row>
    <row r="270" spans="3:3" x14ac:dyDescent="0.2">
      <c r="C270" s="93"/>
    </row>
    <row r="271" spans="3:3" x14ac:dyDescent="0.2">
      <c r="C271" s="93"/>
    </row>
    <row r="272" spans="3:3" x14ac:dyDescent="0.2">
      <c r="C272" s="93"/>
    </row>
    <row r="273" spans="3:3" x14ac:dyDescent="0.2">
      <c r="C273" s="93"/>
    </row>
    <row r="274" spans="3:3" x14ac:dyDescent="0.2">
      <c r="C274" s="93"/>
    </row>
    <row r="275" spans="3:3" x14ac:dyDescent="0.2">
      <c r="C275" s="93"/>
    </row>
    <row r="276" spans="3:3" x14ac:dyDescent="0.2">
      <c r="C276" s="93"/>
    </row>
    <row r="277" spans="3:3" x14ac:dyDescent="0.2">
      <c r="C277" s="93"/>
    </row>
    <row r="278" spans="3:3" x14ac:dyDescent="0.2">
      <c r="C278" s="93"/>
    </row>
    <row r="279" spans="3:3" x14ac:dyDescent="0.2">
      <c r="C279" s="93"/>
    </row>
    <row r="280" spans="3:3" x14ac:dyDescent="0.2">
      <c r="C280" s="93"/>
    </row>
    <row r="281" spans="3:3" x14ac:dyDescent="0.2">
      <c r="C281" s="93"/>
    </row>
    <row r="282" spans="3:3" x14ac:dyDescent="0.2">
      <c r="C282" s="93"/>
    </row>
    <row r="283" spans="3:3" x14ac:dyDescent="0.2">
      <c r="C283" s="93"/>
    </row>
    <row r="284" spans="3:3" x14ac:dyDescent="0.2">
      <c r="C284" s="93"/>
    </row>
    <row r="285" spans="3:3" x14ac:dyDescent="0.2">
      <c r="C285" s="93"/>
    </row>
    <row r="286" spans="3:3" x14ac:dyDescent="0.2">
      <c r="C286" s="93"/>
    </row>
    <row r="287" spans="3:3" x14ac:dyDescent="0.2">
      <c r="C287" s="93"/>
    </row>
    <row r="288" spans="3:3" x14ac:dyDescent="0.2">
      <c r="C288" s="93"/>
    </row>
    <row r="289" spans="3:3" x14ac:dyDescent="0.2">
      <c r="C289" s="93"/>
    </row>
    <row r="290" spans="3:3" x14ac:dyDescent="0.2">
      <c r="C290" s="93"/>
    </row>
  </sheetData>
  <sheetProtection algorithmName="SHA-512" hashValue="RPy5csm7CZb9oaAif7nq66en07XT1jP5fB24FmcaKzVWGe37MCmrprGXnl/IrF1JoYVIcjP9dkLhoGXxa2ZPqA==" saltValue="CIcei8cF9JJctrIawYPTtA==" spinCount="100000" sheet="1" formatCells="0" formatColumns="0" formatRows="0"/>
  <sortState ref="A115:AZ145">
    <sortCondition ref="A115"/>
  </sortState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4" fitToHeight="6" orientation="landscape" r:id="rId1"/>
  <headerFooter alignWithMargins="0">
    <oddFooter>Page &amp;P of &amp;N</oddFooter>
  </headerFooter>
  <colBreaks count="2" manualBreakCount="2">
    <brk id="16" max="174" man="1"/>
    <brk id="39" max="1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workbookViewId="0">
      <pane ySplit="3" topLeftCell="A19" activePane="bottomLeft" state="frozen"/>
      <selection pane="bottomLeft" activeCell="J25" sqref="J25"/>
    </sheetView>
  </sheetViews>
  <sheetFormatPr defaultColWidth="11.42578125" defaultRowHeight="15" x14ac:dyDescent="0.25"/>
  <cols>
    <col min="1" max="1" width="33.28515625" style="218" customWidth="1"/>
    <col min="2" max="2" width="5.5703125" style="237" bestFit="1" customWidth="1"/>
    <col min="3" max="3" width="8.42578125" style="238" bestFit="1" customWidth="1"/>
    <col min="4" max="4" width="9.7109375" style="238" bestFit="1" customWidth="1"/>
    <col min="5" max="5" width="9.42578125" style="238" bestFit="1" customWidth="1"/>
    <col min="6" max="6" width="12.42578125" style="238" customWidth="1"/>
    <col min="7" max="7" width="9.28515625" style="238" customWidth="1"/>
    <col min="8" max="8" width="12.28515625" style="238" customWidth="1"/>
    <col min="9" max="9" width="8.140625" style="238" bestFit="1" customWidth="1"/>
    <col min="10" max="10" width="9.5703125" style="239" customWidth="1"/>
    <col min="11" max="12" width="11.42578125" style="180" bestFit="1" customWidth="1"/>
    <col min="13" max="13" width="13" style="240" bestFit="1" customWidth="1"/>
    <col min="14" max="14" width="9.85546875" style="240" bestFit="1" customWidth="1"/>
    <col min="15" max="16" width="9.28515625" style="240" bestFit="1" customWidth="1"/>
    <col min="17" max="19" width="10.7109375" style="240" bestFit="1" customWidth="1"/>
    <col min="20" max="16384" width="11.42578125" style="225"/>
  </cols>
  <sheetData>
    <row r="1" spans="1:19" s="218" customFormat="1" ht="45" x14ac:dyDescent="0.25">
      <c r="A1" s="213" t="s">
        <v>316</v>
      </c>
      <c r="B1" s="214"/>
      <c r="C1" s="215" t="s">
        <v>206</v>
      </c>
      <c r="D1" s="214">
        <v>3604</v>
      </c>
      <c r="E1" s="214">
        <v>4076</v>
      </c>
      <c r="F1" s="214">
        <v>3620</v>
      </c>
      <c r="G1" s="215" t="s">
        <v>207</v>
      </c>
      <c r="H1" s="214">
        <v>4561</v>
      </c>
      <c r="I1" s="214" t="s">
        <v>208</v>
      </c>
      <c r="J1" s="216" t="s">
        <v>209</v>
      </c>
      <c r="K1" s="217" t="s">
        <v>210</v>
      </c>
      <c r="L1" s="217" t="s">
        <v>211</v>
      </c>
      <c r="M1" s="216" t="s">
        <v>212</v>
      </c>
      <c r="N1" s="216" t="s">
        <v>213</v>
      </c>
      <c r="O1" s="216" t="s">
        <v>214</v>
      </c>
      <c r="P1" s="216" t="s">
        <v>215</v>
      </c>
      <c r="Q1" s="216" t="s">
        <v>216</v>
      </c>
      <c r="R1" s="216" t="s">
        <v>217</v>
      </c>
      <c r="S1" s="216" t="s">
        <v>310</v>
      </c>
    </row>
    <row r="2" spans="1:19" s="223" customFormat="1" ht="30" x14ac:dyDescent="0.25">
      <c r="A2" s="219" t="s">
        <v>317</v>
      </c>
      <c r="B2" s="220"/>
      <c r="C2" s="221">
        <v>14</v>
      </c>
      <c r="D2" s="220">
        <v>77</v>
      </c>
      <c r="E2" s="220">
        <v>19.100000000000001</v>
      </c>
      <c r="F2" s="220">
        <v>50</v>
      </c>
      <c r="G2" s="221">
        <v>7.5</v>
      </c>
      <c r="H2" s="220" t="s">
        <v>318</v>
      </c>
      <c r="I2" s="220"/>
      <c r="J2" s="222"/>
      <c r="K2" s="216"/>
      <c r="L2" s="216"/>
      <c r="M2" s="216"/>
      <c r="N2" s="216"/>
      <c r="O2" s="216"/>
      <c r="P2" s="216"/>
      <c r="Q2" s="216"/>
      <c r="R2" s="216"/>
      <c r="S2" s="216"/>
    </row>
    <row r="3" spans="1:19" s="218" customFormat="1" x14ac:dyDescent="0.25">
      <c r="A3" s="213"/>
      <c r="B3" s="214"/>
      <c r="C3" s="215" t="s">
        <v>218</v>
      </c>
      <c r="D3" s="214" t="s">
        <v>219</v>
      </c>
      <c r="E3" s="214" t="s">
        <v>220</v>
      </c>
      <c r="F3" s="214" t="s">
        <v>221</v>
      </c>
      <c r="G3" s="215"/>
      <c r="H3" s="214" t="s">
        <v>222</v>
      </c>
      <c r="I3" s="214"/>
      <c r="J3" s="224"/>
      <c r="K3" s="217"/>
      <c r="L3" s="217"/>
      <c r="M3" s="216"/>
      <c r="N3" s="216"/>
      <c r="O3" s="216"/>
      <c r="P3" s="216"/>
      <c r="Q3" s="216"/>
      <c r="R3" s="216"/>
      <c r="S3" s="216"/>
    </row>
    <row r="4" spans="1:19" x14ac:dyDescent="0.25">
      <c r="A4" s="168" t="s">
        <v>223</v>
      </c>
      <c r="B4" s="169">
        <v>2019</v>
      </c>
      <c r="C4" s="170">
        <v>13.972</v>
      </c>
      <c r="D4" s="170">
        <v>19.794</v>
      </c>
      <c r="E4" s="170">
        <v>16.152000000000001</v>
      </c>
      <c r="F4" s="170">
        <v>13.318</v>
      </c>
      <c r="G4" s="170">
        <v>0</v>
      </c>
      <c r="H4" s="170">
        <v>18.2622</v>
      </c>
      <c r="I4" s="170"/>
      <c r="J4" s="171"/>
      <c r="K4" s="170"/>
      <c r="L4" s="170"/>
      <c r="M4" s="172"/>
      <c r="N4" s="172"/>
      <c r="O4" s="172"/>
      <c r="P4" s="172"/>
      <c r="Q4" s="172"/>
      <c r="R4" s="172"/>
      <c r="S4" s="172"/>
    </row>
    <row r="5" spans="1:19" x14ac:dyDescent="0.25">
      <c r="A5" s="226" t="s">
        <v>223</v>
      </c>
      <c r="B5" s="227">
        <v>2020</v>
      </c>
      <c r="C5" s="173">
        <v>14.670999999999999</v>
      </c>
      <c r="D5" s="173">
        <v>20.783999999999999</v>
      </c>
      <c r="E5" s="173">
        <v>16.96</v>
      </c>
      <c r="F5" s="173">
        <v>13.984</v>
      </c>
      <c r="G5" s="173">
        <v>0</v>
      </c>
      <c r="H5" s="173">
        <v>15.557</v>
      </c>
      <c r="I5" s="173"/>
      <c r="J5" s="174"/>
      <c r="K5" s="173"/>
      <c r="L5" s="173"/>
      <c r="M5" s="175"/>
      <c r="N5" s="175"/>
      <c r="O5" s="175"/>
      <c r="P5" s="175"/>
      <c r="Q5" s="175"/>
      <c r="R5" s="175"/>
      <c r="S5" s="175"/>
    </row>
    <row r="6" spans="1:19" x14ac:dyDescent="0.25">
      <c r="A6" s="168" t="s">
        <v>311</v>
      </c>
      <c r="B6" s="169">
        <v>2019</v>
      </c>
      <c r="C6" s="170">
        <v>13.8</v>
      </c>
      <c r="D6" s="170">
        <v>19.63</v>
      </c>
      <c r="E6" s="170">
        <v>15.9</v>
      </c>
      <c r="F6" s="170">
        <v>13.21</v>
      </c>
      <c r="G6" s="170">
        <v>22.466000000000001</v>
      </c>
      <c r="H6" s="170">
        <v>18.5</v>
      </c>
      <c r="I6" s="170"/>
      <c r="J6" s="171"/>
      <c r="K6" s="170"/>
      <c r="L6" s="170"/>
      <c r="M6" s="172"/>
      <c r="N6" s="172"/>
      <c r="O6" s="172"/>
      <c r="P6" s="172"/>
      <c r="Q6" s="172"/>
      <c r="R6" s="172"/>
      <c r="S6" s="172"/>
    </row>
    <row r="7" spans="1:19" x14ac:dyDescent="0.25">
      <c r="A7" s="226" t="s">
        <v>311</v>
      </c>
      <c r="B7" s="227">
        <v>2020</v>
      </c>
      <c r="C7" s="173">
        <v>14.42</v>
      </c>
      <c r="D7" s="173">
        <v>20.51</v>
      </c>
      <c r="E7" s="173">
        <v>16.61</v>
      </c>
      <c r="F7" s="173">
        <v>13.8</v>
      </c>
      <c r="G7" s="173">
        <f>176.1/7.5</f>
        <v>23.48</v>
      </c>
      <c r="H7" s="173">
        <v>19.329999999999998</v>
      </c>
      <c r="I7" s="173"/>
      <c r="J7" s="174"/>
      <c r="K7" s="173"/>
      <c r="L7" s="173"/>
      <c r="M7" s="175"/>
      <c r="N7" s="175"/>
      <c r="O7" s="175"/>
      <c r="P7" s="175"/>
      <c r="Q7" s="175"/>
      <c r="R7" s="175"/>
      <c r="S7" s="175"/>
    </row>
    <row r="8" spans="1:19" x14ac:dyDescent="0.25">
      <c r="A8" s="168" t="s">
        <v>225</v>
      </c>
      <c r="B8" s="169">
        <v>2019</v>
      </c>
      <c r="C8" s="170">
        <v>13.567</v>
      </c>
      <c r="D8" s="170">
        <v>19.219000000000001</v>
      </c>
      <c r="E8" s="170">
        <v>15.244999999999999</v>
      </c>
      <c r="F8" s="170">
        <v>12.933</v>
      </c>
      <c r="G8" s="170">
        <v>0</v>
      </c>
      <c r="H8" s="170">
        <v>17.581</v>
      </c>
      <c r="I8" s="170"/>
      <c r="J8" s="171"/>
      <c r="K8" s="170"/>
      <c r="L8" s="170"/>
      <c r="M8" s="172"/>
      <c r="N8" s="172"/>
      <c r="O8" s="172"/>
      <c r="P8" s="172"/>
      <c r="Q8" s="172"/>
      <c r="R8" s="172"/>
      <c r="S8" s="172"/>
    </row>
    <row r="9" spans="1:19" x14ac:dyDescent="0.25">
      <c r="A9" s="226" t="s">
        <v>225</v>
      </c>
      <c r="B9" s="227">
        <v>2020</v>
      </c>
      <c r="C9" s="173">
        <v>14.218</v>
      </c>
      <c r="D9" s="173">
        <v>20.12</v>
      </c>
      <c r="E9" s="173">
        <v>15.930999999999999</v>
      </c>
      <c r="F9" s="173">
        <v>13.554</v>
      </c>
      <c r="G9" s="173">
        <v>0</v>
      </c>
      <c r="H9" s="173">
        <v>18.425000000000001</v>
      </c>
      <c r="I9" s="173"/>
      <c r="J9" s="174"/>
      <c r="K9" s="173"/>
      <c r="L9" s="173"/>
      <c r="M9" s="173"/>
      <c r="N9" s="173"/>
      <c r="O9" s="173"/>
      <c r="P9" s="173"/>
      <c r="Q9" s="175"/>
      <c r="R9" s="175"/>
      <c r="S9" s="175"/>
    </row>
    <row r="10" spans="1:19" x14ac:dyDescent="0.25">
      <c r="A10" s="168" t="s">
        <v>226</v>
      </c>
      <c r="B10" s="169">
        <v>2019</v>
      </c>
      <c r="C10" s="170">
        <v>14.018000000000001</v>
      </c>
      <c r="D10" s="170">
        <v>19.492000000000001</v>
      </c>
      <c r="E10" s="170">
        <v>15.462</v>
      </c>
      <c r="F10" s="170">
        <v>13.119</v>
      </c>
      <c r="G10" s="170">
        <v>0</v>
      </c>
      <c r="H10" s="170">
        <v>17.931999999999999</v>
      </c>
      <c r="I10" s="170"/>
      <c r="J10" s="171"/>
      <c r="K10" s="170"/>
      <c r="L10" s="170"/>
      <c r="M10" s="172"/>
      <c r="N10" s="172"/>
      <c r="O10" s="172"/>
      <c r="P10" s="172"/>
      <c r="Q10" s="172"/>
      <c r="R10" s="172"/>
      <c r="S10" s="172"/>
    </row>
    <row r="11" spans="1:19" x14ac:dyDescent="0.25">
      <c r="A11" s="226" t="s">
        <v>226</v>
      </c>
      <c r="B11" s="227">
        <v>2020</v>
      </c>
      <c r="C11" s="173">
        <v>14.691000000000001</v>
      </c>
      <c r="D11" s="173">
        <v>20.428000000000001</v>
      </c>
      <c r="E11" s="173">
        <v>16.204000000000001</v>
      </c>
      <c r="F11" s="173">
        <v>13.749000000000001</v>
      </c>
      <c r="G11" s="173">
        <v>0</v>
      </c>
      <c r="H11" s="173">
        <v>18.687999999999999</v>
      </c>
      <c r="I11" s="173"/>
      <c r="J11" s="174"/>
      <c r="K11" s="173"/>
      <c r="L11" s="173"/>
      <c r="M11" s="175"/>
      <c r="N11" s="175"/>
      <c r="O11" s="175"/>
      <c r="P11" s="175"/>
      <c r="Q11" s="175"/>
      <c r="R11" s="175"/>
      <c r="S11" s="175"/>
    </row>
    <row r="12" spans="1:19" x14ac:dyDescent="0.25">
      <c r="A12" s="168" t="s">
        <v>227</v>
      </c>
      <c r="B12" s="169">
        <v>2019</v>
      </c>
      <c r="C12" s="170">
        <v>13.83</v>
      </c>
      <c r="D12" s="170">
        <v>19.600000000000001</v>
      </c>
      <c r="E12" s="170">
        <v>15.88</v>
      </c>
      <c r="F12" s="170">
        <v>13.21</v>
      </c>
      <c r="G12" s="170">
        <v>22.44</v>
      </c>
      <c r="H12" s="170">
        <v>18.48</v>
      </c>
      <c r="I12" s="170"/>
      <c r="J12" s="171"/>
      <c r="K12" s="170"/>
      <c r="L12" s="170"/>
      <c r="M12" s="172"/>
      <c r="N12" s="172"/>
      <c r="O12" s="172"/>
      <c r="P12" s="172"/>
      <c r="Q12" s="172"/>
      <c r="R12" s="172"/>
      <c r="S12" s="172"/>
    </row>
    <row r="13" spans="1:19" x14ac:dyDescent="0.25">
      <c r="A13" s="226" t="s">
        <v>227</v>
      </c>
      <c r="B13" s="227">
        <v>2020</v>
      </c>
      <c r="C13" s="173">
        <v>14.45</v>
      </c>
      <c r="D13" s="173">
        <v>20.48</v>
      </c>
      <c r="E13" s="173">
        <v>16.59</v>
      </c>
      <c r="F13" s="173">
        <v>13.8</v>
      </c>
      <c r="G13" s="173">
        <f>175.9/7.5</f>
        <v>23.453333333333333</v>
      </c>
      <c r="H13" s="173">
        <v>19.309999999999999</v>
      </c>
      <c r="I13" s="173"/>
      <c r="J13" s="174"/>
      <c r="K13" s="173"/>
      <c r="L13" s="173"/>
      <c r="M13" s="175"/>
      <c r="N13" s="175"/>
      <c r="O13" s="175"/>
      <c r="P13" s="175"/>
      <c r="Q13" s="175"/>
      <c r="R13" s="175"/>
      <c r="S13" s="175"/>
    </row>
    <row r="14" spans="1:19" x14ac:dyDescent="0.25">
      <c r="A14" s="168" t="s">
        <v>228</v>
      </c>
      <c r="B14" s="169">
        <v>2019</v>
      </c>
      <c r="C14" s="170">
        <v>13.207000000000001</v>
      </c>
      <c r="D14" s="170">
        <v>18.701000000000001</v>
      </c>
      <c r="E14" s="170">
        <v>10.172000000000001</v>
      </c>
      <c r="F14" s="170">
        <v>12.58</v>
      </c>
      <c r="G14" s="170">
        <v>21.332999999999998</v>
      </c>
      <c r="H14" s="170">
        <v>17.606000000000002</v>
      </c>
      <c r="I14" s="170"/>
      <c r="J14" s="171"/>
      <c r="K14" s="170"/>
      <c r="L14" s="170"/>
      <c r="M14" s="172"/>
      <c r="N14" s="172"/>
      <c r="O14" s="172"/>
      <c r="P14" s="172"/>
      <c r="Q14" s="172"/>
      <c r="R14" s="172"/>
      <c r="S14" s="172"/>
    </row>
    <row r="15" spans="1:19" x14ac:dyDescent="0.25">
      <c r="A15" s="168" t="s">
        <v>229</v>
      </c>
      <c r="B15" s="169">
        <v>2019</v>
      </c>
      <c r="C15" s="170">
        <v>13.557</v>
      </c>
      <c r="D15" s="170">
        <v>19.225000000000001</v>
      </c>
      <c r="E15" s="170">
        <v>15.68</v>
      </c>
      <c r="F15" s="170">
        <v>12.936</v>
      </c>
      <c r="G15" s="170">
        <v>21.92</v>
      </c>
      <c r="H15" s="170">
        <v>18.087</v>
      </c>
      <c r="I15" s="170"/>
      <c r="J15" s="171"/>
      <c r="K15" s="170"/>
      <c r="L15" s="170"/>
      <c r="M15" s="172"/>
      <c r="N15" s="172"/>
      <c r="O15" s="172"/>
      <c r="P15" s="172"/>
      <c r="Q15" s="172"/>
      <c r="R15" s="172"/>
      <c r="S15" s="172"/>
    </row>
    <row r="16" spans="1:19" x14ac:dyDescent="0.25">
      <c r="A16" s="168" t="s">
        <v>230</v>
      </c>
      <c r="B16" s="169">
        <v>2019</v>
      </c>
      <c r="C16" s="170">
        <v>13.557</v>
      </c>
      <c r="D16" s="170">
        <v>19.225000000000001</v>
      </c>
      <c r="E16" s="170">
        <v>15.68</v>
      </c>
      <c r="F16" s="170">
        <v>12.936</v>
      </c>
      <c r="G16" s="170">
        <v>21.92</v>
      </c>
      <c r="H16" s="170">
        <v>18.087</v>
      </c>
      <c r="I16" s="170"/>
      <c r="J16" s="171"/>
      <c r="K16" s="170"/>
      <c r="L16" s="170"/>
      <c r="M16" s="172"/>
      <c r="N16" s="172"/>
      <c r="O16" s="172"/>
      <c r="P16" s="172"/>
      <c r="Q16" s="172"/>
      <c r="R16" s="172"/>
      <c r="S16" s="172"/>
    </row>
    <row r="17" spans="1:19" ht="90" x14ac:dyDescent="0.25">
      <c r="A17" s="176" t="s">
        <v>319</v>
      </c>
      <c r="B17" s="169">
        <v>2019</v>
      </c>
      <c r="C17" s="170">
        <v>13.85</v>
      </c>
      <c r="D17" s="170">
        <v>19.632000000000001</v>
      </c>
      <c r="E17" s="170">
        <v>16.02</v>
      </c>
      <c r="F17" s="170">
        <v>13.21</v>
      </c>
      <c r="G17" s="170">
        <v>22.413</v>
      </c>
      <c r="H17" s="170">
        <v>18.477</v>
      </c>
      <c r="I17" s="170"/>
      <c r="J17" s="171"/>
      <c r="K17" s="170">
        <v>0</v>
      </c>
      <c r="L17" s="170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</row>
    <row r="18" spans="1:19" x14ac:dyDescent="0.25">
      <c r="A18" s="168" t="s">
        <v>231</v>
      </c>
      <c r="B18" s="169">
        <v>2019</v>
      </c>
      <c r="C18" s="170">
        <v>14.2</v>
      </c>
      <c r="D18" s="170">
        <v>20.117999999999999</v>
      </c>
      <c r="E18" s="170">
        <v>10.946999999999999</v>
      </c>
      <c r="F18" s="170">
        <v>13.54</v>
      </c>
      <c r="G18" s="170">
        <v>22.946000000000002</v>
      </c>
      <c r="H18" s="170">
        <v>18.966000000000001</v>
      </c>
      <c r="I18" s="170"/>
      <c r="J18" s="171"/>
      <c r="K18" s="170"/>
      <c r="L18" s="170"/>
      <c r="M18" s="172"/>
      <c r="N18" s="172"/>
      <c r="O18" s="172"/>
      <c r="P18" s="172"/>
      <c r="Q18" s="172"/>
      <c r="R18" s="172"/>
      <c r="S18" s="172"/>
    </row>
    <row r="19" spans="1:19" x14ac:dyDescent="0.25">
      <c r="A19" s="168" t="s">
        <v>232</v>
      </c>
      <c r="B19" s="169">
        <v>2019</v>
      </c>
      <c r="C19" s="170">
        <v>18.141999999999999</v>
      </c>
      <c r="D19" s="170">
        <v>25.715</v>
      </c>
      <c r="E19" s="170">
        <v>20.984000000000002</v>
      </c>
      <c r="F19" s="170">
        <v>17.302</v>
      </c>
      <c r="G19" s="170">
        <v>29.346</v>
      </c>
      <c r="H19" s="170">
        <v>24.382999999999999</v>
      </c>
      <c r="I19" s="170"/>
      <c r="J19" s="171"/>
      <c r="K19" s="170"/>
      <c r="L19" s="170"/>
      <c r="M19" s="172"/>
      <c r="N19" s="172"/>
      <c r="O19" s="172"/>
      <c r="P19" s="172"/>
      <c r="Q19" s="172"/>
      <c r="R19" s="172"/>
      <c r="S19" s="172"/>
    </row>
    <row r="20" spans="1:19" x14ac:dyDescent="0.25">
      <c r="A20" s="168" t="s">
        <v>233</v>
      </c>
      <c r="B20" s="169">
        <v>2019</v>
      </c>
      <c r="C20" s="170">
        <v>18.141999999999999</v>
      </c>
      <c r="D20" s="170">
        <v>25.715</v>
      </c>
      <c r="E20" s="170">
        <v>20.984000000000002</v>
      </c>
      <c r="F20" s="170">
        <v>17.302</v>
      </c>
      <c r="G20" s="170">
        <v>29.346</v>
      </c>
      <c r="H20" s="170">
        <v>24.382999999999999</v>
      </c>
      <c r="I20" s="170"/>
      <c r="J20" s="171"/>
      <c r="K20" s="170"/>
      <c r="L20" s="170"/>
      <c r="M20" s="172"/>
      <c r="N20" s="172"/>
      <c r="O20" s="172"/>
      <c r="P20" s="172"/>
      <c r="Q20" s="172"/>
      <c r="R20" s="172"/>
      <c r="S20" s="172"/>
    </row>
    <row r="21" spans="1:19" ht="105" x14ac:dyDescent="0.25">
      <c r="A21" s="176" t="s">
        <v>234</v>
      </c>
      <c r="B21" s="169">
        <v>2019</v>
      </c>
      <c r="C21" s="170">
        <v>13.957000000000001</v>
      </c>
      <c r="D21" s="170">
        <v>25.715</v>
      </c>
      <c r="E21" s="170">
        <v>16.140999999999998</v>
      </c>
      <c r="F21" s="170">
        <v>17.303999999999998</v>
      </c>
      <c r="G21" s="170">
        <v>29.36</v>
      </c>
      <c r="H21" s="170">
        <v>18.619</v>
      </c>
      <c r="I21" s="170"/>
      <c r="J21" s="171"/>
      <c r="K21" s="170"/>
      <c r="L21" s="170"/>
      <c r="M21" s="172"/>
      <c r="N21" s="172"/>
      <c r="O21" s="172"/>
      <c r="P21" s="172"/>
      <c r="Q21" s="172"/>
      <c r="R21" s="172"/>
      <c r="S21" s="172"/>
    </row>
    <row r="22" spans="1:19" x14ac:dyDescent="0.25">
      <c r="A22" s="226" t="s">
        <v>228</v>
      </c>
      <c r="B22" s="227">
        <v>2020</v>
      </c>
      <c r="C22" s="173">
        <f>193.2/14</f>
        <v>13.799999999999999</v>
      </c>
      <c r="D22" s="173">
        <f>1504.8/77</f>
        <v>19.542857142857141</v>
      </c>
      <c r="E22" s="173">
        <f>203/19.1</f>
        <v>10.6282722513089</v>
      </c>
      <c r="F22" s="173">
        <f>657.3/50</f>
        <v>13.145999999999999</v>
      </c>
      <c r="G22" s="173">
        <f>167.2/7.5</f>
        <v>22.293333333333333</v>
      </c>
      <c r="H22" s="173">
        <f>163.8/8.9</f>
        <v>18.404494382022474</v>
      </c>
      <c r="I22" s="173"/>
      <c r="J22" s="174"/>
      <c r="K22" s="173"/>
      <c r="L22" s="173"/>
      <c r="M22" s="175"/>
      <c r="N22" s="175"/>
      <c r="O22" s="175"/>
      <c r="P22" s="175"/>
      <c r="Q22" s="175"/>
      <c r="R22" s="175"/>
      <c r="S22" s="175"/>
    </row>
    <row r="23" spans="1:19" x14ac:dyDescent="0.25">
      <c r="A23" s="226" t="s">
        <v>229</v>
      </c>
      <c r="B23" s="227">
        <v>2020</v>
      </c>
      <c r="C23" s="173">
        <f>198.3/14</f>
        <v>14.164285714285715</v>
      </c>
      <c r="D23" s="173">
        <f>1547/77</f>
        <v>20.09090909090909</v>
      </c>
      <c r="E23" s="173">
        <f>313/19.1</f>
        <v>16.387434554973822</v>
      </c>
      <c r="F23" s="173">
        <f>675.9/50</f>
        <v>13.517999999999999</v>
      </c>
      <c r="G23" s="173">
        <f>171.8/7.5</f>
        <v>22.90666666666667</v>
      </c>
      <c r="H23" s="173">
        <f>253.4/13.4</f>
        <v>18.910447761194028</v>
      </c>
      <c r="I23" s="173"/>
      <c r="J23" s="174"/>
      <c r="K23" s="173"/>
      <c r="L23" s="173"/>
      <c r="M23" s="175"/>
      <c r="N23" s="175"/>
      <c r="O23" s="175"/>
      <c r="P23" s="175"/>
      <c r="Q23" s="175"/>
      <c r="R23" s="175"/>
      <c r="S23" s="175"/>
    </row>
    <row r="24" spans="1:19" x14ac:dyDescent="0.25">
      <c r="A24" s="226" t="s">
        <v>230</v>
      </c>
      <c r="B24" s="227">
        <v>2020</v>
      </c>
      <c r="C24" s="181">
        <f>C23</f>
        <v>14.164285714285715</v>
      </c>
      <c r="D24" s="181">
        <f t="shared" ref="D24:H24" si="0">D23</f>
        <v>20.09090909090909</v>
      </c>
      <c r="E24" s="181">
        <f t="shared" si="0"/>
        <v>16.387434554973822</v>
      </c>
      <c r="F24" s="181">
        <f t="shared" si="0"/>
        <v>13.517999999999999</v>
      </c>
      <c r="G24" s="181">
        <f t="shared" si="0"/>
        <v>22.90666666666667</v>
      </c>
      <c r="H24" s="181">
        <f t="shared" si="0"/>
        <v>18.910447761194028</v>
      </c>
      <c r="I24" s="173"/>
      <c r="J24" s="174"/>
      <c r="K24" s="173"/>
      <c r="L24" s="173"/>
      <c r="M24" s="175"/>
      <c r="N24" s="175"/>
      <c r="O24" s="175"/>
      <c r="P24" s="175"/>
      <c r="Q24" s="175"/>
      <c r="R24" s="175"/>
      <c r="S24" s="175"/>
    </row>
    <row r="25" spans="1:19" ht="90" x14ac:dyDescent="0.25">
      <c r="A25" s="228" t="s">
        <v>319</v>
      </c>
      <c r="B25" s="227">
        <v>2020</v>
      </c>
      <c r="C25" s="173">
        <f>205.8/14</f>
        <v>14.700000000000001</v>
      </c>
      <c r="D25" s="173">
        <f>1603.9/77</f>
        <v>20.82987012987013</v>
      </c>
      <c r="E25" s="173">
        <f>324.6/19.1</f>
        <v>16.994764397905758</v>
      </c>
      <c r="F25" s="173">
        <f>911.2/50</f>
        <v>18.224</v>
      </c>
      <c r="G25" s="173">
        <f>178.4/7.5</f>
        <v>23.786666666666669</v>
      </c>
      <c r="H25" s="173">
        <f>262.7/13.4</f>
        <v>19.604477611940297</v>
      </c>
      <c r="I25" s="173"/>
      <c r="J25" s="173"/>
      <c r="K25" s="173">
        <f t="shared" ref="K25:S25" si="1">K31:Z31</f>
        <v>0</v>
      </c>
      <c r="L25" s="173">
        <f t="shared" si="1"/>
        <v>0</v>
      </c>
      <c r="M25" s="173">
        <f t="shared" si="1"/>
        <v>0</v>
      </c>
      <c r="N25" s="173">
        <f t="shared" si="1"/>
        <v>0</v>
      </c>
      <c r="O25" s="173">
        <f t="shared" si="1"/>
        <v>0</v>
      </c>
      <c r="P25" s="173">
        <f t="shared" si="1"/>
        <v>0</v>
      </c>
      <c r="Q25" s="173">
        <f t="shared" si="1"/>
        <v>0</v>
      </c>
      <c r="R25" s="173">
        <f t="shared" si="1"/>
        <v>0</v>
      </c>
      <c r="S25" s="173">
        <f t="shared" si="1"/>
        <v>0</v>
      </c>
    </row>
    <row r="26" spans="1:19" x14ac:dyDescent="0.25">
      <c r="A26" s="226" t="s">
        <v>231</v>
      </c>
      <c r="B26" s="227">
        <v>2020</v>
      </c>
      <c r="C26" s="173">
        <f>209.3/14</f>
        <v>14.950000000000001</v>
      </c>
      <c r="D26" s="173">
        <f>1631.2/77</f>
        <v>21.184415584415586</v>
      </c>
      <c r="E26" s="173">
        <f>220.2/19.1</f>
        <v>11.528795811518323</v>
      </c>
      <c r="F26" s="173">
        <f>712.9/50</f>
        <v>14.257999999999999</v>
      </c>
      <c r="G26" s="173">
        <f>181.2/7.5</f>
        <v>24.16</v>
      </c>
      <c r="H26" s="173">
        <f>177.7/8.9</f>
        <v>19.966292134831459</v>
      </c>
      <c r="I26" s="173"/>
      <c r="J26" s="174"/>
      <c r="K26" s="173"/>
      <c r="L26" s="173"/>
      <c r="M26" s="175"/>
      <c r="N26" s="175"/>
      <c r="O26" s="175"/>
      <c r="P26" s="175"/>
      <c r="Q26" s="175"/>
      <c r="R26" s="175"/>
      <c r="S26" s="175"/>
    </row>
    <row r="27" spans="1:19" x14ac:dyDescent="0.25">
      <c r="A27" s="226" t="s">
        <v>232</v>
      </c>
      <c r="B27" s="227">
        <v>2020</v>
      </c>
      <c r="C27" s="173">
        <f>267.5/14</f>
        <v>19.107142857142858</v>
      </c>
      <c r="D27" s="173">
        <f>2085/77</f>
        <v>27.077922077922079</v>
      </c>
      <c r="E27" s="173">
        <f>422/19.1</f>
        <v>22.094240837696333</v>
      </c>
      <c r="F27" s="173">
        <f>911/50</f>
        <v>18.22</v>
      </c>
      <c r="G27" s="173">
        <f>231.9/7.5</f>
        <v>30.92</v>
      </c>
      <c r="H27" s="173">
        <f>341.5/13.4</f>
        <v>25.485074626865671</v>
      </c>
      <c r="I27" s="173"/>
      <c r="J27" s="174"/>
      <c r="K27" s="173"/>
      <c r="L27" s="173"/>
      <c r="M27" s="175"/>
      <c r="N27" s="175"/>
      <c r="O27" s="175"/>
      <c r="P27" s="175"/>
      <c r="Q27" s="175"/>
      <c r="R27" s="175"/>
      <c r="S27" s="175"/>
    </row>
    <row r="28" spans="1:19" x14ac:dyDescent="0.25">
      <c r="A28" s="226" t="s">
        <v>233</v>
      </c>
      <c r="B28" s="227">
        <v>2020</v>
      </c>
      <c r="C28" s="181">
        <f>C27</f>
        <v>19.107142857142858</v>
      </c>
      <c r="D28" s="181">
        <f t="shared" ref="D28:H28" si="2">D27</f>
        <v>27.077922077922079</v>
      </c>
      <c r="E28" s="181">
        <f t="shared" si="2"/>
        <v>22.094240837696333</v>
      </c>
      <c r="F28" s="181">
        <f t="shared" si="2"/>
        <v>18.22</v>
      </c>
      <c r="G28" s="181">
        <f t="shared" si="2"/>
        <v>30.92</v>
      </c>
      <c r="H28" s="181">
        <f t="shared" si="2"/>
        <v>25.485074626865671</v>
      </c>
      <c r="I28" s="173"/>
      <c r="J28" s="174"/>
      <c r="K28" s="173"/>
      <c r="L28" s="173"/>
      <c r="M28" s="175"/>
      <c r="N28" s="175"/>
      <c r="O28" s="175"/>
      <c r="P28" s="175"/>
      <c r="Q28" s="175"/>
      <c r="R28" s="175"/>
      <c r="S28" s="175"/>
    </row>
    <row r="29" spans="1:19" ht="105" x14ac:dyDescent="0.25">
      <c r="A29" s="228" t="s">
        <v>234</v>
      </c>
      <c r="B29" s="227">
        <v>2020</v>
      </c>
      <c r="C29" s="181">
        <f>C28</f>
        <v>19.107142857142858</v>
      </c>
      <c r="D29" s="181">
        <f>D28</f>
        <v>27.077922077922079</v>
      </c>
      <c r="E29" s="181">
        <f>E25</f>
        <v>16.994764397905758</v>
      </c>
      <c r="F29" s="181">
        <f>F28</f>
        <v>18.22</v>
      </c>
      <c r="G29" s="181">
        <f>G28</f>
        <v>30.92</v>
      </c>
      <c r="H29" s="181">
        <f>H25</f>
        <v>19.604477611940297</v>
      </c>
      <c r="I29" s="173"/>
      <c r="J29" s="174"/>
      <c r="K29" s="173"/>
      <c r="L29" s="173"/>
      <c r="M29" s="175"/>
      <c r="N29" s="175"/>
      <c r="O29" s="175"/>
      <c r="P29" s="175"/>
      <c r="Q29" s="175"/>
      <c r="R29" s="175"/>
      <c r="S29" s="175"/>
    </row>
    <row r="30" spans="1:19" x14ac:dyDescent="0.25">
      <c r="A30" s="168" t="s">
        <v>235</v>
      </c>
      <c r="B30" s="169">
        <v>2019</v>
      </c>
      <c r="C30" s="170">
        <v>13.85</v>
      </c>
      <c r="D30" s="170">
        <v>19.632000000000001</v>
      </c>
      <c r="E30" s="170">
        <v>16.02</v>
      </c>
      <c r="F30" s="170">
        <v>13.21</v>
      </c>
      <c r="G30" s="170">
        <v>22.413</v>
      </c>
      <c r="H30" s="170">
        <v>18.477</v>
      </c>
      <c r="I30" s="170"/>
      <c r="J30" s="171"/>
      <c r="K30" s="170"/>
      <c r="L30" s="170"/>
      <c r="M30" s="172"/>
      <c r="N30" s="172"/>
      <c r="O30" s="172"/>
      <c r="P30" s="172"/>
      <c r="Q30" s="172"/>
      <c r="R30" s="172"/>
      <c r="S30" s="172"/>
    </row>
    <row r="31" spans="1:19" x14ac:dyDescent="0.25">
      <c r="A31" s="226" t="s">
        <v>235</v>
      </c>
      <c r="B31" s="227">
        <v>2020</v>
      </c>
      <c r="C31" s="173"/>
      <c r="D31" s="173"/>
      <c r="E31" s="173"/>
      <c r="F31" s="173"/>
      <c r="G31" s="173"/>
      <c r="H31" s="173"/>
      <c r="I31" s="173"/>
      <c r="J31" s="174"/>
      <c r="K31" s="173"/>
      <c r="L31" s="173"/>
      <c r="M31" s="175"/>
      <c r="N31" s="175"/>
      <c r="O31" s="175"/>
      <c r="P31" s="175"/>
      <c r="Q31" s="175"/>
      <c r="R31" s="175"/>
      <c r="S31" s="175"/>
    </row>
    <row r="32" spans="1:19" x14ac:dyDescent="0.25">
      <c r="A32" s="168" t="s">
        <v>236</v>
      </c>
      <c r="B32" s="169">
        <v>2019</v>
      </c>
      <c r="C32" s="170">
        <v>14.481</v>
      </c>
      <c r="D32" s="170">
        <v>20.513999999999999</v>
      </c>
      <c r="E32" s="170">
        <v>16.741</v>
      </c>
      <c r="F32" s="170">
        <v>13.804</v>
      </c>
      <c r="G32" s="170">
        <v>0</v>
      </c>
      <c r="H32" s="170">
        <v>19.306999999999999</v>
      </c>
      <c r="I32" s="170">
        <v>23.384</v>
      </c>
      <c r="J32" s="171">
        <v>26.215</v>
      </c>
      <c r="K32" s="170"/>
      <c r="L32" s="170"/>
      <c r="M32" s="172"/>
      <c r="N32" s="172"/>
      <c r="O32" s="172"/>
      <c r="P32" s="172"/>
      <c r="Q32" s="172"/>
      <c r="R32" s="172"/>
      <c r="S32" s="172"/>
    </row>
    <row r="33" spans="1:19" x14ac:dyDescent="0.25">
      <c r="A33" s="226" t="s">
        <v>236</v>
      </c>
      <c r="B33" s="227">
        <v>2020</v>
      </c>
      <c r="C33" s="173">
        <v>15.22</v>
      </c>
      <c r="D33" s="173">
        <v>21.56</v>
      </c>
      <c r="E33" s="173">
        <v>17.594999999999999</v>
      </c>
      <c r="F33" s="173">
        <v>14.507999999999999</v>
      </c>
      <c r="G33" s="173">
        <v>0</v>
      </c>
      <c r="H33" s="173">
        <v>20.292000000000002</v>
      </c>
      <c r="I33" s="173">
        <v>24.576000000000001</v>
      </c>
      <c r="J33" s="174">
        <v>27.552</v>
      </c>
      <c r="K33" s="173"/>
      <c r="L33" s="173"/>
      <c r="M33" s="175"/>
      <c r="N33" s="175"/>
      <c r="O33" s="175"/>
      <c r="P33" s="175"/>
      <c r="Q33" s="175"/>
      <c r="R33" s="175"/>
      <c r="S33" s="175"/>
    </row>
    <row r="34" spans="1:19" x14ac:dyDescent="0.25">
      <c r="A34" s="168" t="s">
        <v>237</v>
      </c>
      <c r="B34" s="169">
        <v>2019</v>
      </c>
      <c r="C34" s="170">
        <v>14.52</v>
      </c>
      <c r="D34" s="170">
        <v>20.64</v>
      </c>
      <c r="E34" s="170">
        <v>16.72</v>
      </c>
      <c r="F34" s="170">
        <v>13.91</v>
      </c>
      <c r="G34" s="170">
        <v>0</v>
      </c>
      <c r="H34" s="170">
        <v>19.46</v>
      </c>
      <c r="I34" s="170"/>
      <c r="J34" s="171"/>
      <c r="K34" s="170"/>
      <c r="L34" s="170"/>
      <c r="M34" s="172"/>
      <c r="N34" s="172"/>
      <c r="O34" s="172"/>
      <c r="P34" s="172"/>
      <c r="Q34" s="172"/>
      <c r="R34" s="172"/>
      <c r="S34" s="172"/>
    </row>
    <row r="35" spans="1:19" x14ac:dyDescent="0.25">
      <c r="A35" s="226" t="s">
        <v>237</v>
      </c>
      <c r="B35" s="227">
        <v>2020</v>
      </c>
      <c r="C35" s="173">
        <v>15.24</v>
      </c>
      <c r="D35" s="173">
        <v>21.67</v>
      </c>
      <c r="E35" s="173">
        <v>17.55</v>
      </c>
      <c r="F35" s="173">
        <v>14.6</v>
      </c>
      <c r="G35" s="173">
        <v>0</v>
      </c>
      <c r="H35" s="173">
        <v>20.43</v>
      </c>
      <c r="I35" s="173"/>
      <c r="J35" s="174"/>
      <c r="K35" s="173"/>
      <c r="L35" s="173"/>
      <c r="M35" s="175"/>
      <c r="N35" s="175"/>
      <c r="O35" s="175"/>
      <c r="P35" s="175"/>
      <c r="Q35" s="175"/>
      <c r="R35" s="175"/>
      <c r="S35" s="175"/>
    </row>
    <row r="36" spans="1:19" x14ac:dyDescent="0.25">
      <c r="A36" s="168" t="s">
        <v>238</v>
      </c>
      <c r="B36" s="169">
        <v>2019</v>
      </c>
      <c r="C36" s="170">
        <v>14.25</v>
      </c>
      <c r="D36" s="170">
        <v>20.172000000000001</v>
      </c>
      <c r="E36" s="170">
        <v>10.978999999999999</v>
      </c>
      <c r="F36" s="170">
        <v>13.576000000000001</v>
      </c>
      <c r="G36" s="170">
        <v>23</v>
      </c>
      <c r="H36" s="170">
        <v>12.47</v>
      </c>
      <c r="I36" s="170"/>
      <c r="J36" s="171"/>
      <c r="K36" s="170"/>
      <c r="L36" s="170"/>
      <c r="M36" s="172"/>
      <c r="N36" s="172"/>
      <c r="O36" s="172"/>
      <c r="P36" s="172"/>
      <c r="Q36" s="172"/>
      <c r="R36" s="172"/>
      <c r="S36" s="172"/>
    </row>
    <row r="37" spans="1:19" x14ac:dyDescent="0.25">
      <c r="A37" s="226" t="s">
        <v>238</v>
      </c>
      <c r="B37" s="227">
        <v>2020</v>
      </c>
      <c r="C37" s="173">
        <v>14.936</v>
      </c>
      <c r="D37" s="173">
        <v>21.141999999999999</v>
      </c>
      <c r="E37" s="173">
        <v>11.507999999999999</v>
      </c>
      <c r="F37" s="173">
        <v>14.228</v>
      </c>
      <c r="G37" s="173">
        <v>24.106999999999999</v>
      </c>
      <c r="H37" s="173">
        <v>13.067</v>
      </c>
      <c r="I37" s="173"/>
      <c r="J37" s="174"/>
      <c r="K37" s="173"/>
      <c r="L37" s="173"/>
      <c r="M37" s="175"/>
      <c r="N37" s="175"/>
      <c r="O37" s="175"/>
      <c r="P37" s="175"/>
      <c r="Q37" s="175"/>
      <c r="R37" s="175"/>
      <c r="S37" s="175"/>
    </row>
    <row r="38" spans="1:19" x14ac:dyDescent="0.25">
      <c r="A38" s="168" t="s">
        <v>239</v>
      </c>
      <c r="B38" s="169">
        <v>2019</v>
      </c>
      <c r="C38" s="170">
        <v>14.52</v>
      </c>
      <c r="D38" s="170">
        <v>20.571000000000002</v>
      </c>
      <c r="E38" s="170">
        <v>16.664000000000001</v>
      </c>
      <c r="F38" s="170">
        <v>13.843999999999999</v>
      </c>
      <c r="G38" s="170">
        <v>23.452999999999999</v>
      </c>
      <c r="H38" s="170">
        <v>19.216000000000001</v>
      </c>
      <c r="I38" s="170"/>
      <c r="J38" s="171"/>
      <c r="K38" s="170"/>
      <c r="L38" s="170"/>
      <c r="M38" s="172"/>
      <c r="N38" s="172"/>
      <c r="O38" s="172"/>
      <c r="P38" s="172"/>
      <c r="Q38" s="172"/>
      <c r="R38" s="172"/>
      <c r="S38" s="172"/>
    </row>
    <row r="39" spans="1:19" x14ac:dyDescent="0.25">
      <c r="A39" s="226" t="s">
        <v>239</v>
      </c>
      <c r="B39" s="227">
        <v>2020</v>
      </c>
      <c r="C39" s="173">
        <f>213.9/14</f>
        <v>15.278571428571428</v>
      </c>
      <c r="D39" s="173">
        <f>1666.7/77</f>
        <v>21.645454545454545</v>
      </c>
      <c r="E39" s="173">
        <f>333.9/19.1</f>
        <v>17.481675392670155</v>
      </c>
      <c r="F39" s="173">
        <f>728.3/50</f>
        <v>14.565999999999999</v>
      </c>
      <c r="G39" s="173">
        <f>185.05/7.5</f>
        <v>24.673333333333336</v>
      </c>
      <c r="H39" s="173">
        <f>270.1/13.4</f>
        <v>20.156716417910449</v>
      </c>
      <c r="I39" s="173"/>
      <c r="J39" s="174"/>
      <c r="K39" s="173"/>
      <c r="L39" s="173"/>
      <c r="M39" s="175"/>
      <c r="N39" s="175"/>
      <c r="O39" s="175"/>
      <c r="P39" s="175"/>
      <c r="Q39" s="175"/>
      <c r="R39" s="175"/>
      <c r="S39" s="175"/>
    </row>
    <row r="40" spans="1:19" x14ac:dyDescent="0.25">
      <c r="A40" s="168" t="s">
        <v>240</v>
      </c>
      <c r="B40" s="169">
        <v>2019</v>
      </c>
      <c r="C40" s="170">
        <v>14.332000000000001</v>
      </c>
      <c r="D40" s="170">
        <v>20.161000000000001</v>
      </c>
      <c r="E40" s="170">
        <v>16.452999999999999</v>
      </c>
      <c r="F40" s="170">
        <v>13.566000000000001</v>
      </c>
      <c r="G40" s="170">
        <v>0</v>
      </c>
      <c r="H40" s="170">
        <v>18.975999999999999</v>
      </c>
      <c r="I40" s="170">
        <v>22.981999999999999</v>
      </c>
      <c r="J40" s="171">
        <v>25.763999999999999</v>
      </c>
      <c r="K40" s="170"/>
      <c r="L40" s="170"/>
      <c r="M40" s="172"/>
      <c r="N40" s="172"/>
      <c r="O40" s="172"/>
      <c r="P40" s="172"/>
      <c r="Q40" s="172"/>
      <c r="R40" s="172"/>
      <c r="S40" s="172"/>
    </row>
    <row r="41" spans="1:19" x14ac:dyDescent="0.25">
      <c r="A41" s="226" t="s">
        <v>240</v>
      </c>
      <c r="B41" s="227">
        <v>2020</v>
      </c>
      <c r="C41" s="173">
        <v>14.73</v>
      </c>
      <c r="D41" s="173">
        <v>20.867000000000001</v>
      </c>
      <c r="E41" s="173">
        <v>17.029</v>
      </c>
      <c r="F41" s="173">
        <v>14.041</v>
      </c>
      <c r="G41" s="173">
        <v>0</v>
      </c>
      <c r="H41" s="173">
        <v>19.64</v>
      </c>
      <c r="I41" s="173">
        <v>23.768000000000001</v>
      </c>
      <c r="J41" s="174">
        <v>26.666</v>
      </c>
      <c r="K41" s="173"/>
      <c r="L41" s="173"/>
      <c r="M41" s="175"/>
      <c r="N41" s="175"/>
      <c r="O41" s="175"/>
      <c r="P41" s="175"/>
      <c r="Q41" s="175"/>
      <c r="R41" s="175"/>
      <c r="S41" s="175"/>
    </row>
    <row r="42" spans="1:19" x14ac:dyDescent="0.25">
      <c r="A42" s="168" t="s">
        <v>241</v>
      </c>
      <c r="B42" s="169">
        <v>2019</v>
      </c>
      <c r="C42" s="177">
        <v>50.210999999999999</v>
      </c>
      <c r="D42" s="177"/>
      <c r="E42" s="177"/>
      <c r="F42" s="177"/>
      <c r="G42" s="177"/>
      <c r="H42" s="177"/>
      <c r="I42" s="177"/>
      <c r="J42" s="171"/>
      <c r="K42" s="178">
        <f>($M42/$N42+O42*$C42)/Q42</f>
        <v>42.848655006284041</v>
      </c>
      <c r="L42" s="178">
        <f>($M42/$N42+P42*$C42)/R42</f>
        <v>42.601596449447932</v>
      </c>
      <c r="M42" s="229">
        <f>675300*1.15*1.125</f>
        <v>873669.37499999988</v>
      </c>
      <c r="N42" s="229">
        <v>155</v>
      </c>
      <c r="O42" s="229">
        <v>282</v>
      </c>
      <c r="P42" s="229">
        <v>267</v>
      </c>
      <c r="Q42" s="229">
        <v>462</v>
      </c>
      <c r="R42" s="229">
        <v>447</v>
      </c>
      <c r="S42" s="229"/>
    </row>
    <row r="43" spans="1:19" x14ac:dyDescent="0.25">
      <c r="A43" s="226" t="s">
        <v>241</v>
      </c>
      <c r="B43" s="227">
        <v>2020</v>
      </c>
      <c r="C43" s="230">
        <v>53.323999999999998</v>
      </c>
      <c r="D43" s="230"/>
      <c r="E43" s="230"/>
      <c r="F43" s="230"/>
      <c r="G43" s="230"/>
      <c r="H43" s="230"/>
      <c r="I43" s="230"/>
      <c r="J43" s="174"/>
      <c r="K43" s="179">
        <f>($M43/$N43+O43*$C43)/Q43</f>
        <v>46.273845648303308</v>
      </c>
      <c r="L43" s="179">
        <f>($M43/$N43+P43*$C43)/R43</f>
        <v>46.037263287508111</v>
      </c>
      <c r="M43" s="231">
        <f>675300*1.15*1.125*1.125</f>
        <v>982878.04687499988</v>
      </c>
      <c r="N43" s="232">
        <v>155</v>
      </c>
      <c r="O43" s="232">
        <v>282</v>
      </c>
      <c r="P43" s="232">
        <v>267</v>
      </c>
      <c r="Q43" s="232">
        <v>462</v>
      </c>
      <c r="R43" s="232">
        <v>447</v>
      </c>
      <c r="S43" s="175"/>
    </row>
    <row r="44" spans="1:19" x14ac:dyDescent="0.25">
      <c r="A44" s="168" t="s">
        <v>242</v>
      </c>
      <c r="B44" s="169">
        <v>2019</v>
      </c>
      <c r="C44" s="177">
        <v>43.174999999999997</v>
      </c>
      <c r="D44" s="177"/>
      <c r="E44" s="177"/>
      <c r="F44" s="177"/>
      <c r="G44" s="177"/>
      <c r="H44" s="177"/>
      <c r="I44" s="177"/>
      <c r="J44" s="171"/>
      <c r="K44" s="170"/>
      <c r="L44" s="170"/>
      <c r="M44" s="172"/>
      <c r="N44" s="172"/>
      <c r="O44" s="172"/>
      <c r="P44" s="172"/>
      <c r="Q44" s="172"/>
      <c r="R44" s="172"/>
      <c r="S44" s="172"/>
    </row>
    <row r="45" spans="1:19" x14ac:dyDescent="0.25">
      <c r="A45" s="226" t="s">
        <v>242</v>
      </c>
      <c r="B45" s="227">
        <v>2020</v>
      </c>
      <c r="C45" s="230">
        <v>45.850999999999999</v>
      </c>
      <c r="D45" s="230"/>
      <c r="E45" s="230"/>
      <c r="F45" s="230"/>
      <c r="G45" s="230"/>
      <c r="H45" s="230"/>
      <c r="I45" s="230"/>
      <c r="J45" s="174"/>
      <c r="K45" s="173"/>
      <c r="L45" s="173"/>
      <c r="M45" s="175"/>
      <c r="N45" s="175"/>
      <c r="O45" s="175"/>
      <c r="P45" s="175"/>
      <c r="Q45" s="175"/>
      <c r="R45" s="175"/>
      <c r="S45" s="175"/>
    </row>
    <row r="46" spans="1:19" x14ac:dyDescent="0.25">
      <c r="A46" s="168" t="s">
        <v>243</v>
      </c>
      <c r="B46" s="169">
        <v>2019</v>
      </c>
      <c r="C46" s="177">
        <v>37.207999999999998</v>
      </c>
      <c r="D46" s="177"/>
      <c r="E46" s="177"/>
      <c r="F46" s="177"/>
      <c r="G46" s="177"/>
      <c r="H46" s="177"/>
      <c r="I46" s="177"/>
      <c r="J46" s="171"/>
      <c r="K46" s="178">
        <v>34.91175890238793</v>
      </c>
      <c r="L46" s="178">
        <v>34.834703831998269</v>
      </c>
      <c r="M46" s="229">
        <v>873669.37499999988</v>
      </c>
      <c r="N46" s="229">
        <v>155</v>
      </c>
      <c r="O46" s="229">
        <v>282</v>
      </c>
      <c r="P46" s="229">
        <v>267</v>
      </c>
      <c r="Q46" s="229">
        <v>462</v>
      </c>
      <c r="R46" s="229">
        <v>447</v>
      </c>
      <c r="S46" s="229"/>
    </row>
    <row r="47" spans="1:19" x14ac:dyDescent="0.25">
      <c r="A47" s="226" t="s">
        <v>243</v>
      </c>
      <c r="B47" s="227">
        <v>2020</v>
      </c>
      <c r="C47" s="230">
        <v>39.514000000000003</v>
      </c>
      <c r="D47" s="230"/>
      <c r="E47" s="230"/>
      <c r="F47" s="230"/>
      <c r="G47" s="230"/>
      <c r="H47" s="230"/>
      <c r="I47" s="230"/>
      <c r="J47" s="174"/>
      <c r="K47" s="179">
        <f>($M47/$N47+O47*$C47)/Q47</f>
        <v>37.844365128822787</v>
      </c>
      <c r="L47" s="179">
        <f>($M47/$N47+P47*$C47)/R47</f>
        <v>37.78833711301148</v>
      </c>
      <c r="M47" s="232">
        <f>M43</f>
        <v>982878.04687499988</v>
      </c>
      <c r="N47" s="232">
        <v>155</v>
      </c>
      <c r="O47" s="232">
        <v>282</v>
      </c>
      <c r="P47" s="232">
        <v>267</v>
      </c>
      <c r="Q47" s="232">
        <v>462</v>
      </c>
      <c r="R47" s="232">
        <v>447</v>
      </c>
      <c r="S47" s="175"/>
    </row>
    <row r="48" spans="1:19" x14ac:dyDescent="0.25">
      <c r="A48" s="182"/>
      <c r="B48" s="183"/>
      <c r="C48" s="184"/>
      <c r="D48" s="184"/>
      <c r="E48" s="184"/>
      <c r="F48" s="184"/>
      <c r="G48" s="184"/>
      <c r="H48" s="184"/>
      <c r="I48" s="184"/>
      <c r="J48" s="233"/>
      <c r="K48" s="185"/>
      <c r="L48" s="185"/>
      <c r="M48" s="234"/>
      <c r="N48" s="234"/>
      <c r="O48" s="234"/>
      <c r="P48" s="234"/>
      <c r="Q48" s="234"/>
      <c r="R48" s="234"/>
      <c r="S48" s="234"/>
    </row>
    <row r="49" spans="1:19" x14ac:dyDescent="0.25">
      <c r="A49" s="168" t="s">
        <v>312</v>
      </c>
      <c r="B49" s="169">
        <v>2019</v>
      </c>
      <c r="C49" s="170">
        <v>15</v>
      </c>
      <c r="D49" s="170">
        <v>21.245999999999999</v>
      </c>
      <c r="E49" s="170">
        <v>11.571</v>
      </c>
      <c r="F49" s="170">
        <v>14.298</v>
      </c>
      <c r="G49" s="170">
        <v>24.227</v>
      </c>
      <c r="H49" s="170">
        <v>13.199</v>
      </c>
      <c r="I49" s="177"/>
      <c r="J49" s="171"/>
      <c r="K49" s="170"/>
      <c r="L49" s="170"/>
      <c r="M49" s="172"/>
      <c r="N49" s="172"/>
      <c r="O49" s="172"/>
      <c r="P49" s="172"/>
      <c r="Q49" s="172"/>
      <c r="R49" s="172"/>
      <c r="S49" s="172"/>
    </row>
    <row r="50" spans="1:19" x14ac:dyDescent="0.25">
      <c r="A50" s="226" t="s">
        <v>312</v>
      </c>
      <c r="B50" s="227">
        <v>2020</v>
      </c>
      <c r="C50" s="173">
        <v>15.792999999999999</v>
      </c>
      <c r="D50" s="173">
        <v>22.373999999999999</v>
      </c>
      <c r="E50" s="173">
        <v>12.183</v>
      </c>
      <c r="F50" s="173">
        <v>15.055999999999999</v>
      </c>
      <c r="G50" s="173">
        <v>25.507000000000001</v>
      </c>
      <c r="H50" s="173">
        <v>13.813000000000001</v>
      </c>
      <c r="I50" s="230"/>
      <c r="J50" s="174"/>
      <c r="K50" s="173"/>
      <c r="L50" s="173"/>
      <c r="M50" s="175"/>
      <c r="N50" s="175"/>
      <c r="O50" s="175"/>
      <c r="P50" s="175"/>
      <c r="Q50" s="175"/>
      <c r="R50" s="175"/>
      <c r="S50" s="175"/>
    </row>
    <row r="51" spans="1:19" x14ac:dyDescent="0.25">
      <c r="A51" s="168" t="s">
        <v>313</v>
      </c>
      <c r="B51" s="169">
        <v>2019</v>
      </c>
      <c r="C51" s="170">
        <v>13.128</v>
      </c>
      <c r="D51" s="170">
        <v>18.588999999999999</v>
      </c>
      <c r="E51" s="170">
        <v>0</v>
      </c>
      <c r="F51" s="170">
        <v>12.51</v>
      </c>
      <c r="G51" s="170">
        <v>21.213000000000001</v>
      </c>
      <c r="H51" s="170">
        <v>0</v>
      </c>
      <c r="I51" s="177"/>
      <c r="J51" s="171"/>
      <c r="K51" s="170"/>
      <c r="L51" s="170"/>
      <c r="M51" s="172"/>
      <c r="N51" s="172"/>
      <c r="O51" s="172"/>
      <c r="P51" s="172"/>
      <c r="Q51" s="172"/>
      <c r="R51" s="172"/>
      <c r="S51" s="172"/>
    </row>
    <row r="52" spans="1:19" x14ac:dyDescent="0.25">
      <c r="A52" s="226" t="s">
        <v>313</v>
      </c>
      <c r="B52" s="227">
        <v>2020</v>
      </c>
      <c r="C52" s="173">
        <f>192.1/14</f>
        <v>13.721428571428572</v>
      </c>
      <c r="D52" s="173">
        <f>1495.8/77</f>
        <v>19.425974025974025</v>
      </c>
      <c r="E52" s="173">
        <v>0</v>
      </c>
      <c r="F52" s="173">
        <f>653.6/50</f>
        <v>13.072000000000001</v>
      </c>
      <c r="G52" s="173">
        <f>166.3/7.5</f>
        <v>22.173333333333336</v>
      </c>
      <c r="H52" s="173">
        <v>0</v>
      </c>
      <c r="I52" s="230"/>
      <c r="J52" s="174"/>
      <c r="K52" s="173"/>
      <c r="L52" s="173"/>
      <c r="M52" s="175"/>
      <c r="N52" s="175"/>
      <c r="O52" s="175"/>
      <c r="P52" s="175"/>
      <c r="Q52" s="175"/>
      <c r="R52" s="175"/>
      <c r="S52" s="175"/>
    </row>
    <row r="53" spans="1:19" x14ac:dyDescent="0.25">
      <c r="A53" s="168" t="s">
        <v>314</v>
      </c>
      <c r="B53" s="169">
        <v>2019</v>
      </c>
      <c r="C53" s="170"/>
      <c r="D53" s="170"/>
      <c r="E53" s="170"/>
      <c r="F53" s="170"/>
      <c r="G53" s="170"/>
      <c r="H53" s="170"/>
      <c r="I53" s="177"/>
      <c r="J53" s="171"/>
      <c r="K53" s="170"/>
      <c r="L53" s="170"/>
      <c r="M53" s="172"/>
      <c r="N53" s="172"/>
      <c r="O53" s="172"/>
      <c r="P53" s="172"/>
      <c r="Q53" s="172"/>
      <c r="R53" s="172"/>
      <c r="S53" s="172">
        <v>12.853</v>
      </c>
    </row>
    <row r="54" spans="1:19" x14ac:dyDescent="0.25">
      <c r="A54" s="226" t="s">
        <v>314</v>
      </c>
      <c r="B54" s="227">
        <v>2020</v>
      </c>
      <c r="C54" s="173"/>
      <c r="D54" s="173"/>
      <c r="E54" s="173"/>
      <c r="F54" s="173"/>
      <c r="G54" s="173"/>
      <c r="H54" s="173"/>
      <c r="I54" s="230"/>
      <c r="J54" s="174"/>
      <c r="K54" s="173"/>
      <c r="L54" s="173"/>
      <c r="M54" s="175"/>
      <c r="N54" s="175"/>
      <c r="O54" s="175"/>
      <c r="P54" s="175"/>
      <c r="Q54" s="175"/>
      <c r="R54" s="175"/>
      <c r="S54" s="173">
        <v>13.47</v>
      </c>
    </row>
    <row r="55" spans="1:19" x14ac:dyDescent="0.25">
      <c r="A55" s="168" t="s">
        <v>315</v>
      </c>
      <c r="B55" s="169">
        <v>2019</v>
      </c>
      <c r="C55" s="170"/>
      <c r="D55" s="170"/>
      <c r="E55" s="170"/>
      <c r="F55" s="170"/>
      <c r="G55" s="170"/>
      <c r="H55" s="170"/>
      <c r="I55" s="177"/>
      <c r="J55" s="171"/>
      <c r="K55" s="170"/>
      <c r="L55" s="170"/>
      <c r="M55" s="172"/>
      <c r="N55" s="172"/>
      <c r="O55" s="172"/>
      <c r="P55" s="172"/>
      <c r="Q55" s="172"/>
      <c r="R55" s="172"/>
      <c r="S55" s="170">
        <v>13.69</v>
      </c>
    </row>
    <row r="56" spans="1:19" x14ac:dyDescent="0.25">
      <c r="A56" s="226" t="s">
        <v>315</v>
      </c>
      <c r="B56" s="227">
        <v>2020</v>
      </c>
      <c r="C56" s="173"/>
      <c r="D56" s="173"/>
      <c r="E56" s="173"/>
      <c r="F56" s="173"/>
      <c r="G56" s="173"/>
      <c r="H56" s="173"/>
      <c r="I56" s="230"/>
      <c r="J56" s="174"/>
      <c r="K56" s="173"/>
      <c r="L56" s="173"/>
      <c r="M56" s="175"/>
      <c r="N56" s="175"/>
      <c r="O56" s="175"/>
      <c r="P56" s="175"/>
      <c r="Q56" s="175"/>
      <c r="R56" s="175"/>
      <c r="S56" s="173">
        <v>14.347</v>
      </c>
    </row>
    <row r="57" spans="1:19" x14ac:dyDescent="0.25">
      <c r="A57" s="186"/>
      <c r="B57" s="187"/>
      <c r="C57" s="188"/>
      <c r="D57" s="188"/>
      <c r="E57" s="188"/>
      <c r="F57" s="188"/>
      <c r="G57" s="188"/>
      <c r="H57" s="188"/>
      <c r="I57" s="188"/>
      <c r="J57" s="235"/>
      <c r="K57" s="189"/>
      <c r="L57" s="189"/>
      <c r="M57" s="236"/>
      <c r="N57" s="236"/>
      <c r="O57" s="236"/>
      <c r="P57" s="236"/>
      <c r="Q57" s="236"/>
      <c r="R57" s="236"/>
      <c r="S57" s="236"/>
    </row>
    <row r="58" spans="1:19" ht="45" x14ac:dyDescent="0.25">
      <c r="A58" s="176" t="s">
        <v>320</v>
      </c>
      <c r="B58" s="169">
        <v>2019</v>
      </c>
      <c r="C58" s="170">
        <v>13.957000000000001</v>
      </c>
      <c r="D58" s="170">
        <v>19.780999999999999</v>
      </c>
      <c r="E58" s="170">
        <v>16.140999999999998</v>
      </c>
      <c r="F58" s="170">
        <v>17.306000000000001</v>
      </c>
      <c r="G58" s="170">
        <v>22.585999999999999</v>
      </c>
      <c r="H58" s="170">
        <v>18.619</v>
      </c>
      <c r="I58" s="177"/>
      <c r="J58" s="171"/>
      <c r="K58" s="170"/>
      <c r="L58" s="170"/>
      <c r="M58" s="172"/>
      <c r="N58" s="172"/>
      <c r="O58" s="172"/>
      <c r="P58" s="172"/>
      <c r="Q58" s="172"/>
      <c r="R58" s="172"/>
      <c r="S58" s="172"/>
    </row>
    <row r="59" spans="1:19" ht="45" x14ac:dyDescent="0.25">
      <c r="A59" s="228" t="s">
        <v>320</v>
      </c>
      <c r="B59" s="227">
        <v>2020</v>
      </c>
      <c r="C59" s="173">
        <v>14.7</v>
      </c>
      <c r="D59" s="173">
        <v>20.83</v>
      </c>
      <c r="E59" s="173">
        <v>16.995000000000001</v>
      </c>
      <c r="F59" s="173">
        <v>18.224</v>
      </c>
      <c r="G59" s="173">
        <v>23.786999999999999</v>
      </c>
      <c r="H59" s="173">
        <v>19.603999999999999</v>
      </c>
      <c r="I59" s="230"/>
      <c r="J59" s="174"/>
      <c r="K59" s="173"/>
      <c r="L59" s="173"/>
      <c r="M59" s="175"/>
      <c r="N59" s="175"/>
      <c r="O59" s="175"/>
      <c r="P59" s="175"/>
      <c r="Q59" s="175"/>
      <c r="R59" s="175"/>
      <c r="S59" s="173"/>
    </row>
  </sheetData>
  <sheetProtection algorithmName="SHA-512" hashValue="mrrnb8gtBdpiuJCyZD0m+Qpf283XQE4h+JYa2zh1G7cBm5BuI14wuqykeqRkwZgd7ybqt+sunX0PGe9Z9/pgDw==" saltValue="Z45iOwiOE3fM4BJzln6sU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2020-01-22T14:01:53Z</cp:lastPrinted>
  <dcterms:created xsi:type="dcterms:W3CDTF">2007-01-02T12:57:15Z</dcterms:created>
  <dcterms:modified xsi:type="dcterms:W3CDTF">2020-01-22T14:02:07Z</dcterms:modified>
</cp:coreProperties>
</file>