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36F4CF00-A96D-4996-9976-E855DBDB28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Tariffs'!$A$1:$AZ$115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D25" i="1" s="1"/>
  <c r="G25" i="1"/>
  <c r="H25" i="1"/>
  <c r="I25" i="1" s="1"/>
  <c r="R25" i="1"/>
  <c r="S25" i="1"/>
  <c r="T25" i="1"/>
  <c r="V25" i="1"/>
  <c r="X25" i="1"/>
  <c r="AA25" i="1" s="1"/>
  <c r="Y25" i="1"/>
  <c r="AF25" i="1"/>
  <c r="AG25" i="1"/>
  <c r="AH25" i="1"/>
  <c r="AI25" i="1"/>
  <c r="AK25" i="1"/>
  <c r="AM25" i="1"/>
  <c r="AO25" i="1"/>
  <c r="AN25" i="1" s="1"/>
  <c r="AP25" i="1" s="1"/>
  <c r="AR25" i="1"/>
  <c r="AS25" i="1"/>
  <c r="AT25" i="1"/>
  <c r="AV25" i="1"/>
  <c r="AX25" i="1"/>
  <c r="AZ25" i="1"/>
  <c r="AC25" i="1" l="1"/>
  <c r="M25" i="1"/>
  <c r="P25" i="1"/>
  <c r="J25" i="1"/>
  <c r="N25" i="1"/>
  <c r="K25" i="1"/>
  <c r="O25" i="1"/>
  <c r="L25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V26" i="1" l="1"/>
  <c r="AM86" i="1" l="1"/>
  <c r="AM85" i="1"/>
  <c r="AM84" i="1"/>
  <c r="AK86" i="1"/>
  <c r="AK85" i="1"/>
  <c r="AK84" i="1"/>
  <c r="AM80" i="1"/>
  <c r="AM79" i="1"/>
  <c r="AM78" i="1"/>
  <c r="AM77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30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E85" i="1" l="1"/>
  <c r="D85" i="1" s="1"/>
  <c r="G85" i="1"/>
  <c r="I85" i="1" s="1"/>
  <c r="R85" i="1"/>
  <c r="Q85" i="1" s="1"/>
  <c r="V85" i="1"/>
  <c r="U85" i="1" s="1"/>
  <c r="AF85" i="1"/>
  <c r="AE85" i="1" s="1"/>
  <c r="AJ85" i="1"/>
  <c r="AL85" i="1"/>
  <c r="AO85" i="1"/>
  <c r="AN85" i="1" s="1"/>
  <c r="AP85" i="1" s="1"/>
  <c r="AR85" i="1"/>
  <c r="AQ85" i="1" s="1"/>
  <c r="AV85" i="1"/>
  <c r="AU85" i="1" s="1"/>
  <c r="AX85" i="1"/>
  <c r="AW85" i="1" s="1"/>
  <c r="AZ85" i="1"/>
  <c r="AY85" i="1" s="1"/>
  <c r="E86" i="1"/>
  <c r="D86" i="1" s="1"/>
  <c r="G86" i="1"/>
  <c r="F86" i="1" s="1"/>
  <c r="R86" i="1"/>
  <c r="Q86" i="1" s="1"/>
  <c r="V86" i="1"/>
  <c r="X86" i="1" s="1"/>
  <c r="AF86" i="1"/>
  <c r="AE86" i="1" s="1"/>
  <c r="AJ86" i="1"/>
  <c r="AL86" i="1"/>
  <c r="AO86" i="1"/>
  <c r="AN86" i="1" s="1"/>
  <c r="AP86" i="1" s="1"/>
  <c r="AR86" i="1"/>
  <c r="AQ86" i="1" s="1"/>
  <c r="AS86" i="1" s="1"/>
  <c r="AV86" i="1"/>
  <c r="AU86" i="1" s="1"/>
  <c r="AX86" i="1"/>
  <c r="AW86" i="1" s="1"/>
  <c r="AZ86" i="1"/>
  <c r="AY86" i="1" s="1"/>
  <c r="AZ84" i="1"/>
  <c r="AY84" i="1" s="1"/>
  <c r="AX84" i="1"/>
  <c r="AW84" i="1" s="1"/>
  <c r="AV84" i="1"/>
  <c r="AU84" i="1" s="1"/>
  <c r="AR84" i="1"/>
  <c r="AQ84" i="1" s="1"/>
  <c r="AO84" i="1"/>
  <c r="AN84" i="1" s="1"/>
  <c r="AP84" i="1" s="1"/>
  <c r="AL84" i="1"/>
  <c r="AJ84" i="1"/>
  <c r="AF84" i="1"/>
  <c r="AE84" i="1" s="1"/>
  <c r="AI84" i="1" s="1"/>
  <c r="V84" i="1"/>
  <c r="U84" i="1" s="1"/>
  <c r="R84" i="1"/>
  <c r="Q84" i="1" s="1"/>
  <c r="G84" i="1"/>
  <c r="F84" i="1" s="1"/>
  <c r="E84" i="1"/>
  <c r="D84" i="1" s="1"/>
  <c r="I86" i="1" l="1"/>
  <c r="J86" i="1" s="1"/>
  <c r="X85" i="1"/>
  <c r="Z85" i="1" s="1"/>
  <c r="AS85" i="1"/>
  <c r="AT85" i="1"/>
  <c r="S85" i="1"/>
  <c r="T85" i="1"/>
  <c r="I84" i="1"/>
  <c r="N84" i="1" s="1"/>
  <c r="F85" i="1"/>
  <c r="AB86" i="1"/>
  <c r="AC86" i="1"/>
  <c r="Z86" i="1"/>
  <c r="W86" i="1"/>
  <c r="Y86" i="1" s="1"/>
  <c r="AA86" i="1"/>
  <c r="AD86" i="1"/>
  <c r="T86" i="1"/>
  <c r="S86" i="1"/>
  <c r="AH85" i="1"/>
  <c r="AI85" i="1"/>
  <c r="AG85" i="1"/>
  <c r="H85" i="1"/>
  <c r="N85" i="1"/>
  <c r="O85" i="1"/>
  <c r="J85" i="1"/>
  <c r="P85" i="1"/>
  <c r="M85" i="1"/>
  <c r="AG86" i="1"/>
  <c r="AH86" i="1"/>
  <c r="AI86" i="1"/>
  <c r="AT86" i="1"/>
  <c r="U86" i="1"/>
  <c r="S84" i="1"/>
  <c r="T84" i="1"/>
  <c r="AT84" i="1"/>
  <c r="AS84" i="1"/>
  <c r="X84" i="1"/>
  <c r="AG84" i="1"/>
  <c r="AH84" i="1"/>
  <c r="G78" i="1"/>
  <c r="I78" i="1" s="1"/>
  <c r="R78" i="1"/>
  <c r="Q78" i="1" s="1"/>
  <c r="V78" i="1"/>
  <c r="U78" i="1" s="1"/>
  <c r="AF78" i="1"/>
  <c r="AE78" i="1" s="1"/>
  <c r="AK78" i="1"/>
  <c r="AJ78" i="1" s="1"/>
  <c r="AL78" i="1"/>
  <c r="AO78" i="1"/>
  <c r="AN78" i="1" s="1"/>
  <c r="AP78" i="1" s="1"/>
  <c r="AR78" i="1"/>
  <c r="AQ78" i="1" s="1"/>
  <c r="AT78" i="1" s="1"/>
  <c r="AV78" i="1"/>
  <c r="AU78" i="1" s="1"/>
  <c r="AX78" i="1"/>
  <c r="AW78" i="1" s="1"/>
  <c r="AZ78" i="1"/>
  <c r="AY78" i="1" s="1"/>
  <c r="G79" i="1"/>
  <c r="I79" i="1" s="1"/>
  <c r="R79" i="1"/>
  <c r="Q79" i="1" s="1"/>
  <c r="V79" i="1"/>
  <c r="U79" i="1" s="1"/>
  <c r="AF79" i="1"/>
  <c r="AE79" i="1" s="1"/>
  <c r="AK79" i="1"/>
  <c r="AJ79" i="1" s="1"/>
  <c r="AL79" i="1"/>
  <c r="AO79" i="1"/>
  <c r="AN79" i="1" s="1"/>
  <c r="AP79" i="1" s="1"/>
  <c r="AR79" i="1"/>
  <c r="AQ79" i="1" s="1"/>
  <c r="AT79" i="1" s="1"/>
  <c r="AV79" i="1"/>
  <c r="AU79" i="1" s="1"/>
  <c r="AX79" i="1"/>
  <c r="AW79" i="1" s="1"/>
  <c r="AZ79" i="1"/>
  <c r="AY79" i="1" s="1"/>
  <c r="G80" i="1"/>
  <c r="I80" i="1" s="1"/>
  <c r="R80" i="1"/>
  <c r="Q80" i="1" s="1"/>
  <c r="V80" i="1"/>
  <c r="U80" i="1" s="1"/>
  <c r="AF80" i="1"/>
  <c r="AE80" i="1" s="1"/>
  <c r="AK80" i="1"/>
  <c r="AJ80" i="1" s="1"/>
  <c r="AL80" i="1"/>
  <c r="AO80" i="1"/>
  <c r="AN80" i="1" s="1"/>
  <c r="AP80" i="1" s="1"/>
  <c r="AR80" i="1"/>
  <c r="AQ80" i="1" s="1"/>
  <c r="AV80" i="1"/>
  <c r="AU80" i="1" s="1"/>
  <c r="AX80" i="1"/>
  <c r="AW80" i="1" s="1"/>
  <c r="AZ80" i="1"/>
  <c r="AY80" i="1" s="1"/>
  <c r="AZ77" i="1"/>
  <c r="AX77" i="1"/>
  <c r="AV77" i="1"/>
  <c r="AR77" i="1"/>
  <c r="AO77" i="1"/>
  <c r="AK77" i="1"/>
  <c r="AF77" i="1"/>
  <c r="V77" i="1"/>
  <c r="X77" i="1" s="1"/>
  <c r="R77" i="1"/>
  <c r="O86" i="1" l="1"/>
  <c r="M86" i="1"/>
  <c r="H86" i="1"/>
  <c r="K79" i="1"/>
  <c r="L79" i="1"/>
  <c r="M80" i="1"/>
  <c r="L80" i="1"/>
  <c r="K80" i="1"/>
  <c r="L78" i="1"/>
  <c r="K78" i="1"/>
  <c r="AA85" i="1"/>
  <c r="AC85" i="1"/>
  <c r="P86" i="1"/>
  <c r="AD85" i="1"/>
  <c r="W85" i="1"/>
  <c r="Y85" i="1" s="1"/>
  <c r="AB85" i="1"/>
  <c r="N86" i="1"/>
  <c r="F80" i="1"/>
  <c r="M84" i="1"/>
  <c r="X80" i="1"/>
  <c r="AC80" i="1" s="1"/>
  <c r="O84" i="1"/>
  <c r="H84" i="1"/>
  <c r="J84" i="1"/>
  <c r="P80" i="1"/>
  <c r="F78" i="1"/>
  <c r="F79" i="1"/>
  <c r="AT80" i="1"/>
  <c r="AS80" i="1"/>
  <c r="H80" i="1"/>
  <c r="N80" i="1"/>
  <c r="AS79" i="1"/>
  <c r="AS78" i="1"/>
  <c r="P84" i="1"/>
  <c r="O80" i="1"/>
  <c r="J80" i="1"/>
  <c r="X79" i="1"/>
  <c r="AA79" i="1" s="1"/>
  <c r="X78" i="1"/>
  <c r="Z78" i="1" s="1"/>
  <c r="AD84" i="1"/>
  <c r="Z84" i="1"/>
  <c r="AC84" i="1"/>
  <c r="AA84" i="1"/>
  <c r="W84" i="1"/>
  <c r="Y84" i="1" s="1"/>
  <c r="AB84" i="1"/>
  <c r="AG80" i="1"/>
  <c r="AH80" i="1"/>
  <c r="AI80" i="1"/>
  <c r="T80" i="1"/>
  <c r="S80" i="1"/>
  <c r="AG79" i="1"/>
  <c r="AH79" i="1"/>
  <c r="AI79" i="1"/>
  <c r="S79" i="1"/>
  <c r="T79" i="1"/>
  <c r="AG78" i="1"/>
  <c r="AH78" i="1"/>
  <c r="AI78" i="1"/>
  <c r="T78" i="1"/>
  <c r="S78" i="1"/>
  <c r="M79" i="1"/>
  <c r="N79" i="1"/>
  <c r="H79" i="1"/>
  <c r="O79" i="1"/>
  <c r="J79" i="1"/>
  <c r="P79" i="1"/>
  <c r="J78" i="1"/>
  <c r="P78" i="1"/>
  <c r="M78" i="1"/>
  <c r="H78" i="1"/>
  <c r="N78" i="1"/>
  <c r="O78" i="1"/>
  <c r="G77" i="1"/>
  <c r="I77" i="1" s="1"/>
  <c r="AY77" i="1"/>
  <c r="AW77" i="1"/>
  <c r="AU77" i="1"/>
  <c r="AQ77" i="1"/>
  <c r="AN77" i="1"/>
  <c r="AP77" i="1" s="1"/>
  <c r="AL77" i="1"/>
  <c r="AJ77" i="1"/>
  <c r="AE77" i="1"/>
  <c r="AI77" i="1" s="1"/>
  <c r="U77" i="1"/>
  <c r="Q77" i="1"/>
  <c r="S77" i="1" s="1"/>
  <c r="AZ76" i="1"/>
  <c r="AY76" i="1" s="1"/>
  <c r="AX76" i="1"/>
  <c r="AW76" i="1" s="1"/>
  <c r="AV76" i="1"/>
  <c r="AU76" i="1" s="1"/>
  <c r="AR76" i="1"/>
  <c r="AQ76" i="1" s="1"/>
  <c r="AT76" i="1" s="1"/>
  <c r="AO76" i="1"/>
  <c r="AN76" i="1" s="1"/>
  <c r="AP76" i="1" s="1"/>
  <c r="AL76" i="1"/>
  <c r="AJ76" i="1"/>
  <c r="AF76" i="1"/>
  <c r="AE76" i="1" s="1"/>
  <c r="V76" i="1"/>
  <c r="U76" i="1" s="1"/>
  <c r="R76" i="1"/>
  <c r="Q76" i="1" s="1"/>
  <c r="G76" i="1"/>
  <c r="I76" i="1" s="1"/>
  <c r="AZ75" i="1"/>
  <c r="AY75" i="1" s="1"/>
  <c r="AX75" i="1"/>
  <c r="AW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G75" i="1" s="1"/>
  <c r="V75" i="1"/>
  <c r="X75" i="1" s="1"/>
  <c r="R75" i="1"/>
  <c r="Q75" i="1" s="1"/>
  <c r="G75" i="1"/>
  <c r="I75" i="1" s="1"/>
  <c r="AZ74" i="1"/>
  <c r="AY74" i="1" s="1"/>
  <c r="AX74" i="1"/>
  <c r="AW74" i="1" s="1"/>
  <c r="AV74" i="1"/>
  <c r="AU74" i="1" s="1"/>
  <c r="AR74" i="1"/>
  <c r="AQ74" i="1" s="1"/>
  <c r="AS74" i="1" s="1"/>
  <c r="AO74" i="1"/>
  <c r="AN74" i="1" s="1"/>
  <c r="AP74" i="1" s="1"/>
  <c r="AL74" i="1"/>
  <c r="AJ74" i="1"/>
  <c r="AF74" i="1"/>
  <c r="AE74" i="1" s="1"/>
  <c r="V74" i="1"/>
  <c r="X74" i="1" s="1"/>
  <c r="R74" i="1"/>
  <c r="Q74" i="1" s="1"/>
  <c r="G74" i="1"/>
  <c r="I74" i="1" s="1"/>
  <c r="AZ73" i="1"/>
  <c r="AY73" i="1" s="1"/>
  <c r="AX73" i="1"/>
  <c r="AW73" i="1" s="1"/>
  <c r="AV73" i="1"/>
  <c r="AU73" i="1" s="1"/>
  <c r="AR73" i="1"/>
  <c r="AQ73" i="1" s="1"/>
  <c r="AS73" i="1" s="1"/>
  <c r="AO73" i="1"/>
  <c r="AN73" i="1" s="1"/>
  <c r="AP73" i="1" s="1"/>
  <c r="AL73" i="1"/>
  <c r="AJ73" i="1"/>
  <c r="AF73" i="1"/>
  <c r="AE73" i="1" s="1"/>
  <c r="AI73" i="1" s="1"/>
  <c r="V73" i="1"/>
  <c r="X73" i="1" s="1"/>
  <c r="AC73" i="1" s="1"/>
  <c r="R73" i="1"/>
  <c r="Q73" i="1" s="1"/>
  <c r="G73" i="1"/>
  <c r="I73" i="1" s="1"/>
  <c r="AZ72" i="1"/>
  <c r="AY72" i="1" s="1"/>
  <c r="AX72" i="1"/>
  <c r="AW72" i="1" s="1"/>
  <c r="AV72" i="1"/>
  <c r="AU72" i="1" s="1"/>
  <c r="AR72" i="1"/>
  <c r="AQ72" i="1" s="1"/>
  <c r="AT72" i="1" s="1"/>
  <c r="AO72" i="1"/>
  <c r="AN72" i="1" s="1"/>
  <c r="AP72" i="1" s="1"/>
  <c r="AL72" i="1"/>
  <c r="AJ72" i="1"/>
  <c r="AF72" i="1"/>
  <c r="AE72" i="1" s="1"/>
  <c r="V72" i="1"/>
  <c r="U72" i="1" s="1"/>
  <c r="R72" i="1"/>
  <c r="Q72" i="1" s="1"/>
  <c r="S72" i="1" s="1"/>
  <c r="G72" i="1"/>
  <c r="I72" i="1" s="1"/>
  <c r="AZ71" i="1"/>
  <c r="AY71" i="1" s="1"/>
  <c r="AX71" i="1"/>
  <c r="AW71" i="1" s="1"/>
  <c r="AV71" i="1"/>
  <c r="AU71" i="1" s="1"/>
  <c r="AR71" i="1"/>
  <c r="AQ71" i="1" s="1"/>
  <c r="AS71" i="1" s="1"/>
  <c r="AO71" i="1"/>
  <c r="AN71" i="1" s="1"/>
  <c r="AP71" i="1" s="1"/>
  <c r="AL71" i="1"/>
  <c r="AJ71" i="1"/>
  <c r="AF71" i="1"/>
  <c r="AE71" i="1" s="1"/>
  <c r="AH71" i="1" s="1"/>
  <c r="V71" i="1"/>
  <c r="X71" i="1" s="1"/>
  <c r="AA71" i="1" s="1"/>
  <c r="R71" i="1"/>
  <c r="Q71" i="1" s="1"/>
  <c r="T71" i="1" s="1"/>
  <c r="G71" i="1"/>
  <c r="I71" i="1" s="1"/>
  <c r="AZ70" i="1"/>
  <c r="AY70" i="1" s="1"/>
  <c r="AX70" i="1"/>
  <c r="AW70" i="1" s="1"/>
  <c r="AV70" i="1"/>
  <c r="AU70" i="1" s="1"/>
  <c r="AR70" i="1"/>
  <c r="AQ70" i="1" s="1"/>
  <c r="AO70" i="1"/>
  <c r="AN70" i="1" s="1"/>
  <c r="AP70" i="1" s="1"/>
  <c r="AL70" i="1"/>
  <c r="AJ70" i="1"/>
  <c r="AF70" i="1"/>
  <c r="AE70" i="1" s="1"/>
  <c r="AH70" i="1" s="1"/>
  <c r="V70" i="1"/>
  <c r="U70" i="1" s="1"/>
  <c r="R70" i="1"/>
  <c r="Q70" i="1" s="1"/>
  <c r="S70" i="1" s="1"/>
  <c r="G70" i="1"/>
  <c r="I70" i="1" s="1"/>
  <c r="AZ69" i="1"/>
  <c r="AY69" i="1" s="1"/>
  <c r="AX69" i="1"/>
  <c r="AW69" i="1" s="1"/>
  <c r="AV69" i="1"/>
  <c r="AU69" i="1" s="1"/>
  <c r="AR69" i="1"/>
  <c r="AQ69" i="1" s="1"/>
  <c r="AS69" i="1" s="1"/>
  <c r="AO69" i="1"/>
  <c r="AN69" i="1" s="1"/>
  <c r="AP69" i="1" s="1"/>
  <c r="AL69" i="1"/>
  <c r="AJ69" i="1"/>
  <c r="AF69" i="1"/>
  <c r="AE69" i="1" s="1"/>
  <c r="V69" i="1"/>
  <c r="X69" i="1" s="1"/>
  <c r="W69" i="1" s="1"/>
  <c r="Y69" i="1" s="1"/>
  <c r="R69" i="1"/>
  <c r="Q69" i="1" s="1"/>
  <c r="G69" i="1"/>
  <c r="I69" i="1" s="1"/>
  <c r="AZ68" i="1"/>
  <c r="AY68" i="1" s="1"/>
  <c r="AX68" i="1"/>
  <c r="AW68" i="1" s="1"/>
  <c r="AV68" i="1"/>
  <c r="AU68" i="1" s="1"/>
  <c r="AR68" i="1"/>
  <c r="AQ68" i="1" s="1"/>
  <c r="AT68" i="1" s="1"/>
  <c r="AO68" i="1"/>
  <c r="AN68" i="1" s="1"/>
  <c r="AP68" i="1" s="1"/>
  <c r="AL68" i="1"/>
  <c r="AJ68" i="1"/>
  <c r="AF68" i="1"/>
  <c r="AE68" i="1" s="1"/>
  <c r="V68" i="1"/>
  <c r="U68" i="1" s="1"/>
  <c r="R68" i="1"/>
  <c r="Q68" i="1" s="1"/>
  <c r="S68" i="1" s="1"/>
  <c r="G68" i="1"/>
  <c r="I68" i="1" s="1"/>
  <c r="AZ67" i="1"/>
  <c r="AY67" i="1" s="1"/>
  <c r="AX67" i="1"/>
  <c r="AW67" i="1" s="1"/>
  <c r="AV67" i="1"/>
  <c r="AU67" i="1" s="1"/>
  <c r="AR67" i="1"/>
  <c r="AQ67" i="1" s="1"/>
  <c r="AS67" i="1" s="1"/>
  <c r="AO67" i="1"/>
  <c r="AN67" i="1" s="1"/>
  <c r="AP67" i="1" s="1"/>
  <c r="AL67" i="1"/>
  <c r="AJ67" i="1"/>
  <c r="AF67" i="1"/>
  <c r="AE67" i="1" s="1"/>
  <c r="AH67" i="1" s="1"/>
  <c r="V67" i="1"/>
  <c r="X67" i="1" s="1"/>
  <c r="Z67" i="1" s="1"/>
  <c r="R67" i="1"/>
  <c r="Q67" i="1" s="1"/>
  <c r="G67" i="1"/>
  <c r="I67" i="1" s="1"/>
  <c r="AZ66" i="1"/>
  <c r="AY66" i="1" s="1"/>
  <c r="AX66" i="1"/>
  <c r="AW66" i="1" s="1"/>
  <c r="AV66" i="1"/>
  <c r="AU66" i="1" s="1"/>
  <c r="AR66" i="1"/>
  <c r="AQ66" i="1" s="1"/>
  <c r="AO66" i="1"/>
  <c r="AN66" i="1" s="1"/>
  <c r="AP66" i="1" s="1"/>
  <c r="AL66" i="1"/>
  <c r="AJ66" i="1"/>
  <c r="AF66" i="1"/>
  <c r="AE66" i="1" s="1"/>
  <c r="AI66" i="1" s="1"/>
  <c r="V66" i="1"/>
  <c r="X66" i="1" s="1"/>
  <c r="R66" i="1"/>
  <c r="Q66" i="1" s="1"/>
  <c r="T66" i="1" s="1"/>
  <c r="G66" i="1"/>
  <c r="I66" i="1" s="1"/>
  <c r="AZ65" i="1"/>
  <c r="AY65" i="1" s="1"/>
  <c r="AX65" i="1"/>
  <c r="AW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AH65" i="1" s="1"/>
  <c r="V65" i="1"/>
  <c r="R65" i="1"/>
  <c r="Q65" i="1" s="1"/>
  <c r="G65" i="1"/>
  <c r="I65" i="1" s="1"/>
  <c r="AZ64" i="1"/>
  <c r="AY64" i="1" s="1"/>
  <c r="AX64" i="1"/>
  <c r="AW64" i="1" s="1"/>
  <c r="AV64" i="1"/>
  <c r="AU64" i="1" s="1"/>
  <c r="AR64" i="1"/>
  <c r="AQ64" i="1" s="1"/>
  <c r="AS64" i="1" s="1"/>
  <c r="AO64" i="1"/>
  <c r="AN64" i="1" s="1"/>
  <c r="AP64" i="1" s="1"/>
  <c r="AL64" i="1"/>
  <c r="AJ64" i="1"/>
  <c r="AF64" i="1"/>
  <c r="AE64" i="1" s="1"/>
  <c r="V64" i="1"/>
  <c r="U64" i="1" s="1"/>
  <c r="R64" i="1"/>
  <c r="Q64" i="1" s="1"/>
  <c r="T64" i="1" s="1"/>
  <c r="G64" i="1"/>
  <c r="I64" i="1" s="1"/>
  <c r="AZ63" i="1"/>
  <c r="AY63" i="1" s="1"/>
  <c r="AX63" i="1"/>
  <c r="AW63" i="1" s="1"/>
  <c r="AV63" i="1"/>
  <c r="AU63" i="1" s="1"/>
  <c r="AR63" i="1"/>
  <c r="AQ63" i="1" s="1"/>
  <c r="AT63" i="1" s="1"/>
  <c r="AO63" i="1"/>
  <c r="AN63" i="1" s="1"/>
  <c r="AP63" i="1" s="1"/>
  <c r="AL63" i="1"/>
  <c r="AJ63" i="1"/>
  <c r="AF63" i="1"/>
  <c r="AE63" i="1" s="1"/>
  <c r="AH63" i="1" s="1"/>
  <c r="V63" i="1"/>
  <c r="U63" i="1" s="1"/>
  <c r="R63" i="1"/>
  <c r="Q63" i="1" s="1"/>
  <c r="S63" i="1" s="1"/>
  <c r="G63" i="1"/>
  <c r="I63" i="1" s="1"/>
  <c r="AZ62" i="1"/>
  <c r="AY62" i="1" s="1"/>
  <c r="AX62" i="1"/>
  <c r="AW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AH62" i="1" s="1"/>
  <c r="V62" i="1"/>
  <c r="X62" i="1" s="1"/>
  <c r="AA62" i="1" s="1"/>
  <c r="R62" i="1"/>
  <c r="Q62" i="1" s="1"/>
  <c r="G62" i="1"/>
  <c r="I62" i="1" s="1"/>
  <c r="AZ61" i="1"/>
  <c r="AY61" i="1" s="1"/>
  <c r="AX61" i="1"/>
  <c r="AW61" i="1" s="1"/>
  <c r="AV61" i="1"/>
  <c r="AU61" i="1" s="1"/>
  <c r="AR61" i="1"/>
  <c r="AQ61" i="1" s="1"/>
  <c r="AT61" i="1" s="1"/>
  <c r="AO61" i="1"/>
  <c r="AN61" i="1" s="1"/>
  <c r="AP61" i="1" s="1"/>
  <c r="AL61" i="1"/>
  <c r="AJ61" i="1"/>
  <c r="AF61" i="1"/>
  <c r="AE61" i="1" s="1"/>
  <c r="AH61" i="1" s="1"/>
  <c r="V61" i="1"/>
  <c r="U61" i="1" s="1"/>
  <c r="R61" i="1"/>
  <c r="Q61" i="1" s="1"/>
  <c r="S61" i="1" s="1"/>
  <c r="G61" i="1"/>
  <c r="I61" i="1" s="1"/>
  <c r="AZ60" i="1"/>
  <c r="AY60" i="1" s="1"/>
  <c r="AX60" i="1"/>
  <c r="AW60" i="1" s="1"/>
  <c r="AV60" i="1"/>
  <c r="AU60" i="1" s="1"/>
  <c r="AR60" i="1"/>
  <c r="AQ60" i="1" s="1"/>
  <c r="AS60" i="1" s="1"/>
  <c r="AO60" i="1"/>
  <c r="AN60" i="1" s="1"/>
  <c r="AP60" i="1" s="1"/>
  <c r="AL60" i="1"/>
  <c r="AJ60" i="1"/>
  <c r="AF60" i="1"/>
  <c r="AE60" i="1" s="1"/>
  <c r="AH60" i="1" s="1"/>
  <c r="V60" i="1"/>
  <c r="U60" i="1" s="1"/>
  <c r="R60" i="1"/>
  <c r="Q60" i="1" s="1"/>
  <c r="G60" i="1"/>
  <c r="I60" i="1" s="1"/>
  <c r="AZ59" i="1"/>
  <c r="AY59" i="1" s="1"/>
  <c r="AX59" i="1"/>
  <c r="AW59" i="1" s="1"/>
  <c r="AV59" i="1"/>
  <c r="AU59" i="1" s="1"/>
  <c r="AR59" i="1"/>
  <c r="AQ59" i="1" s="1"/>
  <c r="AT59" i="1" s="1"/>
  <c r="AO59" i="1"/>
  <c r="AN59" i="1" s="1"/>
  <c r="AP59" i="1" s="1"/>
  <c r="AL59" i="1"/>
  <c r="AJ59" i="1"/>
  <c r="AF59" i="1"/>
  <c r="AE59" i="1" s="1"/>
  <c r="V59" i="1"/>
  <c r="U59" i="1" s="1"/>
  <c r="R59" i="1"/>
  <c r="Q59" i="1" s="1"/>
  <c r="T59" i="1" s="1"/>
  <c r="G59" i="1"/>
  <c r="I59" i="1" s="1"/>
  <c r="AZ58" i="1"/>
  <c r="AY58" i="1" s="1"/>
  <c r="AX58" i="1"/>
  <c r="AW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X58" i="1" s="1"/>
  <c r="R58" i="1"/>
  <c r="Q58" i="1" s="1"/>
  <c r="G58" i="1"/>
  <c r="I58" i="1" s="1"/>
  <c r="AZ57" i="1"/>
  <c r="AY57" i="1" s="1"/>
  <c r="AX57" i="1"/>
  <c r="AW57" i="1" s="1"/>
  <c r="AV57" i="1"/>
  <c r="AU57" i="1" s="1"/>
  <c r="AR57" i="1"/>
  <c r="AQ57" i="1" s="1"/>
  <c r="AO57" i="1"/>
  <c r="AN57" i="1" s="1"/>
  <c r="AP57" i="1" s="1"/>
  <c r="AL57" i="1"/>
  <c r="AJ57" i="1"/>
  <c r="AF57" i="1"/>
  <c r="AE57" i="1" s="1"/>
  <c r="V57" i="1"/>
  <c r="U57" i="1" s="1"/>
  <c r="R57" i="1"/>
  <c r="Q57" i="1" s="1"/>
  <c r="S57" i="1" s="1"/>
  <c r="G57" i="1"/>
  <c r="I57" i="1" s="1"/>
  <c r="AZ56" i="1"/>
  <c r="AY56" i="1" s="1"/>
  <c r="AX56" i="1"/>
  <c r="AW56" i="1" s="1"/>
  <c r="AV56" i="1"/>
  <c r="AU56" i="1" s="1"/>
  <c r="AR56" i="1"/>
  <c r="AQ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G56" i="1"/>
  <c r="I56" i="1" s="1"/>
  <c r="AZ55" i="1"/>
  <c r="AY55" i="1" s="1"/>
  <c r="AX55" i="1"/>
  <c r="AW55" i="1" s="1"/>
  <c r="AV55" i="1"/>
  <c r="AU55" i="1" s="1"/>
  <c r="AR55" i="1"/>
  <c r="AQ55" i="1" s="1"/>
  <c r="AO55" i="1"/>
  <c r="AN55" i="1" s="1"/>
  <c r="AP55" i="1" s="1"/>
  <c r="AL55" i="1"/>
  <c r="AJ55" i="1"/>
  <c r="AF55" i="1"/>
  <c r="AE55" i="1" s="1"/>
  <c r="AG55" i="1" s="1"/>
  <c r="V55" i="1"/>
  <c r="X55" i="1" s="1"/>
  <c r="R55" i="1"/>
  <c r="Q55" i="1" s="1"/>
  <c r="G55" i="1"/>
  <c r="I55" i="1" s="1"/>
  <c r="AZ54" i="1"/>
  <c r="AY54" i="1" s="1"/>
  <c r="AX54" i="1"/>
  <c r="AW54" i="1" s="1"/>
  <c r="AV54" i="1"/>
  <c r="AU54" i="1" s="1"/>
  <c r="AR54" i="1"/>
  <c r="AQ54" i="1" s="1"/>
  <c r="AS54" i="1" s="1"/>
  <c r="AO54" i="1"/>
  <c r="AN54" i="1" s="1"/>
  <c r="AP54" i="1" s="1"/>
  <c r="AL54" i="1"/>
  <c r="AJ54" i="1"/>
  <c r="AF54" i="1"/>
  <c r="AE54" i="1" s="1"/>
  <c r="V54" i="1"/>
  <c r="X54" i="1" s="1"/>
  <c r="R54" i="1"/>
  <c r="Q54" i="1" s="1"/>
  <c r="G54" i="1"/>
  <c r="I54" i="1" s="1"/>
  <c r="AZ53" i="1"/>
  <c r="AY53" i="1" s="1"/>
  <c r="AX53" i="1"/>
  <c r="AW53" i="1" s="1"/>
  <c r="AV53" i="1"/>
  <c r="AU53" i="1" s="1"/>
  <c r="AR53" i="1"/>
  <c r="AQ53" i="1" s="1"/>
  <c r="AO53" i="1"/>
  <c r="AN53" i="1" s="1"/>
  <c r="AP53" i="1" s="1"/>
  <c r="AL53" i="1"/>
  <c r="AJ53" i="1"/>
  <c r="AF53" i="1"/>
  <c r="AE53" i="1" s="1"/>
  <c r="V53" i="1"/>
  <c r="X53" i="1" s="1"/>
  <c r="R53" i="1"/>
  <c r="Q53" i="1" s="1"/>
  <c r="G53" i="1"/>
  <c r="I53" i="1" s="1"/>
  <c r="AZ52" i="1"/>
  <c r="AY52" i="1" s="1"/>
  <c r="AX52" i="1"/>
  <c r="AW52" i="1" s="1"/>
  <c r="AV52" i="1"/>
  <c r="AU52" i="1" s="1"/>
  <c r="AR52" i="1"/>
  <c r="AQ52" i="1" s="1"/>
  <c r="AT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I52" i="1" s="1"/>
  <c r="AZ51" i="1"/>
  <c r="AY51" i="1" s="1"/>
  <c r="AX51" i="1"/>
  <c r="AW51" i="1" s="1"/>
  <c r="AV51" i="1"/>
  <c r="AU51" i="1" s="1"/>
  <c r="AR51" i="1"/>
  <c r="AQ51" i="1" s="1"/>
  <c r="AO51" i="1"/>
  <c r="AN51" i="1" s="1"/>
  <c r="AP51" i="1" s="1"/>
  <c r="AL51" i="1"/>
  <c r="AJ51" i="1"/>
  <c r="AF51" i="1"/>
  <c r="AE51" i="1" s="1"/>
  <c r="AI51" i="1" s="1"/>
  <c r="V51" i="1"/>
  <c r="X51" i="1" s="1"/>
  <c r="AA51" i="1" s="1"/>
  <c r="R51" i="1"/>
  <c r="Q51" i="1" s="1"/>
  <c r="G51" i="1"/>
  <c r="I51" i="1" s="1"/>
  <c r="AZ50" i="1"/>
  <c r="AY50" i="1" s="1"/>
  <c r="AX50" i="1"/>
  <c r="AW50" i="1" s="1"/>
  <c r="AV50" i="1"/>
  <c r="AU50" i="1" s="1"/>
  <c r="AR50" i="1"/>
  <c r="AQ50" i="1" s="1"/>
  <c r="AO50" i="1"/>
  <c r="AN50" i="1" s="1"/>
  <c r="AP50" i="1" s="1"/>
  <c r="AL50" i="1"/>
  <c r="AJ50" i="1"/>
  <c r="AF50" i="1"/>
  <c r="AE50" i="1" s="1"/>
  <c r="AH50" i="1" s="1"/>
  <c r="V50" i="1"/>
  <c r="R50" i="1"/>
  <c r="Q50" i="1" s="1"/>
  <c r="S50" i="1" s="1"/>
  <c r="G50" i="1"/>
  <c r="I50" i="1" s="1"/>
  <c r="AZ49" i="1"/>
  <c r="AY49" i="1" s="1"/>
  <c r="AX49" i="1"/>
  <c r="AW49" i="1" s="1"/>
  <c r="AV49" i="1"/>
  <c r="AU49" i="1" s="1"/>
  <c r="AR49" i="1"/>
  <c r="AQ49" i="1" s="1"/>
  <c r="AS49" i="1" s="1"/>
  <c r="AO49" i="1"/>
  <c r="AN49" i="1" s="1"/>
  <c r="AP49" i="1" s="1"/>
  <c r="AL49" i="1"/>
  <c r="AJ49" i="1"/>
  <c r="AF49" i="1"/>
  <c r="AE49" i="1" s="1"/>
  <c r="AH49" i="1" s="1"/>
  <c r="V49" i="1"/>
  <c r="X49" i="1" s="1"/>
  <c r="W49" i="1" s="1"/>
  <c r="Y49" i="1" s="1"/>
  <c r="R49" i="1"/>
  <c r="Q49" i="1" s="1"/>
  <c r="G49" i="1"/>
  <c r="I49" i="1" s="1"/>
  <c r="AZ48" i="1"/>
  <c r="AY48" i="1" s="1"/>
  <c r="AX48" i="1"/>
  <c r="AW48" i="1" s="1"/>
  <c r="AV48" i="1"/>
  <c r="AU48" i="1" s="1"/>
  <c r="AR48" i="1"/>
  <c r="AQ48" i="1" s="1"/>
  <c r="AT48" i="1" s="1"/>
  <c r="AO48" i="1"/>
  <c r="AN48" i="1" s="1"/>
  <c r="AP48" i="1" s="1"/>
  <c r="AL48" i="1"/>
  <c r="AJ48" i="1"/>
  <c r="AF48" i="1"/>
  <c r="AE48" i="1" s="1"/>
  <c r="AH48" i="1" s="1"/>
  <c r="V48" i="1"/>
  <c r="U48" i="1" s="1"/>
  <c r="R48" i="1"/>
  <c r="Q48" i="1" s="1"/>
  <c r="S48" i="1" s="1"/>
  <c r="G48" i="1"/>
  <c r="I48" i="1" s="1"/>
  <c r="AZ47" i="1"/>
  <c r="AY47" i="1" s="1"/>
  <c r="AX47" i="1"/>
  <c r="AW47" i="1" s="1"/>
  <c r="AV47" i="1"/>
  <c r="AU47" i="1" s="1"/>
  <c r="AR47" i="1"/>
  <c r="AQ47" i="1" s="1"/>
  <c r="AS47" i="1" s="1"/>
  <c r="AO47" i="1"/>
  <c r="AN47" i="1" s="1"/>
  <c r="AP47" i="1" s="1"/>
  <c r="AL47" i="1"/>
  <c r="AJ47" i="1"/>
  <c r="AF47" i="1"/>
  <c r="AE47" i="1" s="1"/>
  <c r="AH47" i="1" s="1"/>
  <c r="V47" i="1"/>
  <c r="X47" i="1" s="1"/>
  <c r="AA47" i="1" s="1"/>
  <c r="R47" i="1"/>
  <c r="Q47" i="1" s="1"/>
  <c r="G47" i="1"/>
  <c r="I47" i="1" s="1"/>
  <c r="AZ46" i="1"/>
  <c r="AY46" i="1" s="1"/>
  <c r="AX46" i="1"/>
  <c r="AW46" i="1" s="1"/>
  <c r="AV46" i="1"/>
  <c r="AU46" i="1" s="1"/>
  <c r="AR46" i="1"/>
  <c r="AQ46" i="1" s="1"/>
  <c r="AO46" i="1"/>
  <c r="AN46" i="1" s="1"/>
  <c r="AP46" i="1" s="1"/>
  <c r="AL46" i="1"/>
  <c r="AJ46" i="1"/>
  <c r="AF46" i="1"/>
  <c r="AE46" i="1" s="1"/>
  <c r="V46" i="1"/>
  <c r="U46" i="1" s="1"/>
  <c r="R46" i="1"/>
  <c r="Q46" i="1" s="1"/>
  <c r="S46" i="1" s="1"/>
  <c r="G46" i="1"/>
  <c r="I46" i="1" s="1"/>
  <c r="AZ45" i="1"/>
  <c r="AY45" i="1" s="1"/>
  <c r="AX45" i="1"/>
  <c r="AW45" i="1" s="1"/>
  <c r="AV45" i="1"/>
  <c r="AU45" i="1" s="1"/>
  <c r="AR45" i="1"/>
  <c r="AQ45" i="1" s="1"/>
  <c r="AS45" i="1" s="1"/>
  <c r="AO45" i="1"/>
  <c r="AN45" i="1" s="1"/>
  <c r="AP45" i="1" s="1"/>
  <c r="AL45" i="1"/>
  <c r="AJ45" i="1"/>
  <c r="AF45" i="1"/>
  <c r="AE45" i="1" s="1"/>
  <c r="AH45" i="1" s="1"/>
  <c r="V45" i="1"/>
  <c r="X45" i="1" s="1"/>
  <c r="W45" i="1" s="1"/>
  <c r="Y45" i="1" s="1"/>
  <c r="R45" i="1"/>
  <c r="Q45" i="1" s="1"/>
  <c r="T45" i="1" s="1"/>
  <c r="G45" i="1"/>
  <c r="I45" i="1" s="1"/>
  <c r="AZ44" i="1"/>
  <c r="AY44" i="1" s="1"/>
  <c r="AX44" i="1"/>
  <c r="AW44" i="1" s="1"/>
  <c r="AV44" i="1"/>
  <c r="AU44" i="1" s="1"/>
  <c r="AR44" i="1"/>
  <c r="AQ44" i="1" s="1"/>
  <c r="AT44" i="1" s="1"/>
  <c r="AO44" i="1"/>
  <c r="AN44" i="1" s="1"/>
  <c r="AP44" i="1" s="1"/>
  <c r="AL44" i="1"/>
  <c r="AJ44" i="1"/>
  <c r="AF44" i="1"/>
  <c r="AE44" i="1" s="1"/>
  <c r="AH44" i="1" s="1"/>
  <c r="V44" i="1"/>
  <c r="U44" i="1" s="1"/>
  <c r="R44" i="1"/>
  <c r="Q44" i="1" s="1"/>
  <c r="S44" i="1" s="1"/>
  <c r="G44" i="1"/>
  <c r="I44" i="1" s="1"/>
  <c r="AZ43" i="1"/>
  <c r="AY43" i="1" s="1"/>
  <c r="AX43" i="1"/>
  <c r="AW43" i="1" s="1"/>
  <c r="AV43" i="1"/>
  <c r="AU43" i="1" s="1"/>
  <c r="AR43" i="1"/>
  <c r="AQ43" i="1" s="1"/>
  <c r="AS43" i="1" s="1"/>
  <c r="AO43" i="1"/>
  <c r="AN43" i="1" s="1"/>
  <c r="AP43" i="1" s="1"/>
  <c r="AL43" i="1"/>
  <c r="AJ43" i="1"/>
  <c r="AF43" i="1"/>
  <c r="AE43" i="1" s="1"/>
  <c r="AH43" i="1" s="1"/>
  <c r="V43" i="1"/>
  <c r="X43" i="1" s="1"/>
  <c r="AA43" i="1" s="1"/>
  <c r="R43" i="1"/>
  <c r="Q43" i="1" s="1"/>
  <c r="T43" i="1" s="1"/>
  <c r="G43" i="1"/>
  <c r="I43" i="1" s="1"/>
  <c r="AZ42" i="1"/>
  <c r="AY42" i="1" s="1"/>
  <c r="AX42" i="1"/>
  <c r="AW42" i="1" s="1"/>
  <c r="AV42" i="1"/>
  <c r="AU42" i="1" s="1"/>
  <c r="AR42" i="1"/>
  <c r="AQ42" i="1" s="1"/>
  <c r="AT42" i="1" s="1"/>
  <c r="AO42" i="1"/>
  <c r="AN42" i="1" s="1"/>
  <c r="AP42" i="1" s="1"/>
  <c r="AL42" i="1"/>
  <c r="AJ42" i="1"/>
  <c r="AF42" i="1"/>
  <c r="AE42" i="1" s="1"/>
  <c r="AH42" i="1" s="1"/>
  <c r="V42" i="1"/>
  <c r="U42" i="1" s="1"/>
  <c r="R42" i="1"/>
  <c r="Q42" i="1" s="1"/>
  <c r="S42" i="1" s="1"/>
  <c r="G42" i="1"/>
  <c r="I42" i="1" s="1"/>
  <c r="AZ41" i="1"/>
  <c r="AY41" i="1" s="1"/>
  <c r="AX41" i="1"/>
  <c r="AW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H41" i="1" s="1"/>
  <c r="V41" i="1"/>
  <c r="U41" i="1" s="1"/>
  <c r="R41" i="1"/>
  <c r="Q41" i="1" s="1"/>
  <c r="S41" i="1" s="1"/>
  <c r="G41" i="1"/>
  <c r="I41" i="1" s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V40" i="1"/>
  <c r="U40" i="1" s="1"/>
  <c r="R40" i="1"/>
  <c r="Q40" i="1" s="1"/>
  <c r="G40" i="1"/>
  <c r="I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G39" i="1" s="1"/>
  <c r="V39" i="1"/>
  <c r="X39" i="1" s="1"/>
  <c r="R39" i="1"/>
  <c r="Q39" i="1" s="1"/>
  <c r="T39" i="1" s="1"/>
  <c r="G39" i="1"/>
  <c r="I39" i="1" s="1"/>
  <c r="AZ38" i="1"/>
  <c r="AY38" i="1" s="1"/>
  <c r="AX38" i="1"/>
  <c r="AW38" i="1" s="1"/>
  <c r="AV38" i="1"/>
  <c r="AU38" i="1" s="1"/>
  <c r="AR38" i="1"/>
  <c r="AQ38" i="1" s="1"/>
  <c r="AS38" i="1" s="1"/>
  <c r="AO38" i="1"/>
  <c r="AN38" i="1" s="1"/>
  <c r="AP38" i="1" s="1"/>
  <c r="AL38" i="1"/>
  <c r="AJ38" i="1"/>
  <c r="AF38" i="1"/>
  <c r="AE38" i="1" s="1"/>
  <c r="V38" i="1"/>
  <c r="X38" i="1" s="1"/>
  <c r="R38" i="1"/>
  <c r="Q38" i="1" s="1"/>
  <c r="G38" i="1"/>
  <c r="I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H37" i="1" s="1"/>
  <c r="V37" i="1"/>
  <c r="X37" i="1" s="1"/>
  <c r="R37" i="1"/>
  <c r="Q37" i="1" s="1"/>
  <c r="S37" i="1" s="1"/>
  <c r="G37" i="1"/>
  <c r="I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V36" i="1"/>
  <c r="R36" i="1"/>
  <c r="Q36" i="1" s="1"/>
  <c r="G36" i="1"/>
  <c r="I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H35" i="1" s="1"/>
  <c r="V35" i="1"/>
  <c r="X35" i="1" s="1"/>
  <c r="R35" i="1"/>
  <c r="Q35" i="1" s="1"/>
  <c r="T35" i="1" s="1"/>
  <c r="G35" i="1"/>
  <c r="I35" i="1" s="1"/>
  <c r="AZ34" i="1"/>
  <c r="AY34" i="1" s="1"/>
  <c r="AX34" i="1"/>
  <c r="AW34" i="1" s="1"/>
  <c r="AV34" i="1"/>
  <c r="AU34" i="1" s="1"/>
  <c r="AR34" i="1"/>
  <c r="AQ34" i="1" s="1"/>
  <c r="AS34" i="1" s="1"/>
  <c r="AO34" i="1"/>
  <c r="AN34" i="1" s="1"/>
  <c r="AP34" i="1" s="1"/>
  <c r="AL34" i="1"/>
  <c r="AJ34" i="1"/>
  <c r="AF34" i="1"/>
  <c r="AE34" i="1" s="1"/>
  <c r="V34" i="1"/>
  <c r="X34" i="1" s="1"/>
  <c r="R34" i="1"/>
  <c r="Q34" i="1" s="1"/>
  <c r="G34" i="1"/>
  <c r="I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L33" i="1"/>
  <c r="AJ33" i="1"/>
  <c r="AF33" i="1"/>
  <c r="AE33" i="1" s="1"/>
  <c r="V33" i="1"/>
  <c r="X33" i="1" s="1"/>
  <c r="R33" i="1"/>
  <c r="Q33" i="1" s="1"/>
  <c r="S33" i="1" s="1"/>
  <c r="G33" i="1"/>
  <c r="I33" i="1" s="1"/>
  <c r="AZ32" i="1"/>
  <c r="AY32" i="1" s="1"/>
  <c r="AX32" i="1"/>
  <c r="AW32" i="1" s="1"/>
  <c r="AV32" i="1"/>
  <c r="AU32" i="1" s="1"/>
  <c r="AR32" i="1"/>
  <c r="AQ32" i="1" s="1"/>
  <c r="AT32" i="1" s="1"/>
  <c r="AO32" i="1"/>
  <c r="AN32" i="1" s="1"/>
  <c r="AP32" i="1" s="1"/>
  <c r="AL32" i="1"/>
  <c r="AJ32" i="1"/>
  <c r="AF32" i="1"/>
  <c r="AE32" i="1" s="1"/>
  <c r="V32" i="1"/>
  <c r="U32" i="1" s="1"/>
  <c r="R32" i="1"/>
  <c r="Q32" i="1" s="1"/>
  <c r="G32" i="1"/>
  <c r="I32" i="1" s="1"/>
  <c r="AZ31" i="1"/>
  <c r="AY31" i="1" s="1"/>
  <c r="AX31" i="1"/>
  <c r="AW31" i="1" s="1"/>
  <c r="AV31" i="1"/>
  <c r="AU31" i="1" s="1"/>
  <c r="AR31" i="1"/>
  <c r="AQ31" i="1" s="1"/>
  <c r="AO31" i="1"/>
  <c r="AN31" i="1" s="1"/>
  <c r="AP31" i="1" s="1"/>
  <c r="AL31" i="1"/>
  <c r="AJ31" i="1"/>
  <c r="AF31" i="1"/>
  <c r="AE31" i="1" s="1"/>
  <c r="AI31" i="1" s="1"/>
  <c r="V31" i="1"/>
  <c r="X31" i="1" s="1"/>
  <c r="R31" i="1"/>
  <c r="Q31" i="1" s="1"/>
  <c r="T31" i="1" s="1"/>
  <c r="G31" i="1"/>
  <c r="I31" i="1" s="1"/>
  <c r="AZ30" i="1"/>
  <c r="AX30" i="1"/>
  <c r="AV30" i="1"/>
  <c r="AR30" i="1"/>
  <c r="AO30" i="1"/>
  <c r="AF30" i="1"/>
  <c r="AE30" i="1" s="1"/>
  <c r="V30" i="1"/>
  <c r="X30" i="1" s="1"/>
  <c r="R30" i="1"/>
  <c r="G30" i="1"/>
  <c r="I30" i="1" s="1"/>
  <c r="AA80" i="1" l="1"/>
  <c r="AB80" i="1"/>
  <c r="Z80" i="1"/>
  <c r="W78" i="1"/>
  <c r="Y78" i="1" s="1"/>
  <c r="K33" i="1"/>
  <c r="L33" i="1"/>
  <c r="K37" i="1"/>
  <c r="L37" i="1"/>
  <c r="O41" i="1"/>
  <c r="K41" i="1"/>
  <c r="L41" i="1"/>
  <c r="K44" i="1"/>
  <c r="L44" i="1"/>
  <c r="N48" i="1"/>
  <c r="L48" i="1"/>
  <c r="K48" i="1"/>
  <c r="M52" i="1"/>
  <c r="L52" i="1"/>
  <c r="K52" i="1"/>
  <c r="L56" i="1"/>
  <c r="K56" i="1"/>
  <c r="O60" i="1"/>
  <c r="L60" i="1"/>
  <c r="K60" i="1"/>
  <c r="L64" i="1"/>
  <c r="K64" i="1"/>
  <c r="N68" i="1"/>
  <c r="L68" i="1"/>
  <c r="K68" i="1"/>
  <c r="N72" i="1"/>
  <c r="L72" i="1"/>
  <c r="K72" i="1"/>
  <c r="L76" i="1"/>
  <c r="K76" i="1"/>
  <c r="M31" i="1"/>
  <c r="K31" i="1"/>
  <c r="L31" i="1"/>
  <c r="O35" i="1"/>
  <c r="K35" i="1"/>
  <c r="L35" i="1"/>
  <c r="M39" i="1"/>
  <c r="K39" i="1"/>
  <c r="L39" i="1"/>
  <c r="K43" i="1"/>
  <c r="L43" i="1"/>
  <c r="K47" i="1"/>
  <c r="L47" i="1"/>
  <c r="O51" i="1"/>
  <c r="K51" i="1"/>
  <c r="L51" i="1"/>
  <c r="M55" i="1"/>
  <c r="K55" i="1"/>
  <c r="L55" i="1"/>
  <c r="M59" i="1"/>
  <c r="K59" i="1"/>
  <c r="L59" i="1"/>
  <c r="K63" i="1"/>
  <c r="L63" i="1"/>
  <c r="K67" i="1"/>
  <c r="L67" i="1"/>
  <c r="O71" i="1"/>
  <c r="K71" i="1"/>
  <c r="L71" i="1"/>
  <c r="M75" i="1"/>
  <c r="K75" i="1"/>
  <c r="L75" i="1"/>
  <c r="K77" i="1"/>
  <c r="L77" i="1"/>
  <c r="AA78" i="1"/>
  <c r="K45" i="1"/>
  <c r="L45" i="1"/>
  <c r="K49" i="1"/>
  <c r="L49" i="1"/>
  <c r="M53" i="1"/>
  <c r="K53" i="1"/>
  <c r="L53" i="1"/>
  <c r="K57" i="1"/>
  <c r="L57" i="1"/>
  <c r="N61" i="1"/>
  <c r="K61" i="1"/>
  <c r="L61" i="1"/>
  <c r="K65" i="1"/>
  <c r="L65" i="1"/>
  <c r="O69" i="1"/>
  <c r="K69" i="1"/>
  <c r="L69" i="1"/>
  <c r="O73" i="1"/>
  <c r="K73" i="1"/>
  <c r="L73" i="1"/>
  <c r="K30" i="1"/>
  <c r="L30" i="1"/>
  <c r="K32" i="1"/>
  <c r="L32" i="1"/>
  <c r="K36" i="1"/>
  <c r="L36" i="1"/>
  <c r="K40" i="1"/>
  <c r="L40" i="1"/>
  <c r="K34" i="1"/>
  <c r="L34" i="1"/>
  <c r="K38" i="1"/>
  <c r="L38" i="1"/>
  <c r="N42" i="1"/>
  <c r="K42" i="1"/>
  <c r="L42" i="1"/>
  <c r="N46" i="1"/>
  <c r="K46" i="1"/>
  <c r="L46" i="1"/>
  <c r="L50" i="1"/>
  <c r="K50" i="1"/>
  <c r="L54" i="1"/>
  <c r="K54" i="1"/>
  <c r="L58" i="1"/>
  <c r="K58" i="1"/>
  <c r="O62" i="1"/>
  <c r="L62" i="1"/>
  <c r="K62" i="1"/>
  <c r="O66" i="1"/>
  <c r="L66" i="1"/>
  <c r="K66" i="1"/>
  <c r="N70" i="1"/>
  <c r="L70" i="1"/>
  <c r="K70" i="1"/>
  <c r="L74" i="1"/>
  <c r="K74" i="1"/>
  <c r="AD78" i="1"/>
  <c r="W80" i="1"/>
  <c r="Y80" i="1" s="1"/>
  <c r="U31" i="1"/>
  <c r="T61" i="1"/>
  <c r="X64" i="1"/>
  <c r="AB64" i="1" s="1"/>
  <c r="X56" i="1"/>
  <c r="AD56" i="1" s="1"/>
  <c r="U51" i="1"/>
  <c r="T52" i="1"/>
  <c r="X68" i="1"/>
  <c r="AD68" i="1" s="1"/>
  <c r="U62" i="1"/>
  <c r="AD80" i="1"/>
  <c r="AT46" i="1"/>
  <c r="AS46" i="1"/>
  <c r="U35" i="1"/>
  <c r="U37" i="1"/>
  <c r="U39" i="1"/>
  <c r="AA45" i="1"/>
  <c r="X46" i="1"/>
  <c r="AD46" i="1" s="1"/>
  <c r="X60" i="1"/>
  <c r="AB60" i="1" s="1"/>
  <c r="U49" i="1"/>
  <c r="U45" i="1"/>
  <c r="O67" i="1"/>
  <c r="H67" i="1"/>
  <c r="W43" i="1"/>
  <c r="Y43" i="1" s="1"/>
  <c r="AT43" i="1"/>
  <c r="AT45" i="1"/>
  <c r="J68" i="1"/>
  <c r="U33" i="1"/>
  <c r="U53" i="1"/>
  <c r="AT71" i="1"/>
  <c r="U43" i="1"/>
  <c r="W51" i="1"/>
  <c r="Y51" i="1" s="1"/>
  <c r="U55" i="1"/>
  <c r="T69" i="1"/>
  <c r="S69" i="1"/>
  <c r="AT56" i="1"/>
  <c r="AS56" i="1"/>
  <c r="X40" i="1"/>
  <c r="AC40" i="1" s="1"/>
  <c r="J42" i="1"/>
  <c r="X42" i="1"/>
  <c r="AD42" i="1" s="1"/>
  <c r="W47" i="1"/>
  <c r="Y47" i="1" s="1"/>
  <c r="J52" i="1"/>
  <c r="T68" i="1"/>
  <c r="T72" i="1"/>
  <c r="T46" i="1"/>
  <c r="AT47" i="1"/>
  <c r="P52" i="1"/>
  <c r="X52" i="1"/>
  <c r="AB52" i="1" s="1"/>
  <c r="X57" i="1"/>
  <c r="AB57" i="1" s="1"/>
  <c r="AT60" i="1"/>
  <c r="X61" i="1"/>
  <c r="AD61" i="1" s="1"/>
  <c r="W62" i="1"/>
  <c r="Y62" i="1" s="1"/>
  <c r="J67" i="1"/>
  <c r="AA69" i="1"/>
  <c r="U71" i="1"/>
  <c r="U73" i="1"/>
  <c r="Z79" i="1"/>
  <c r="W79" i="1"/>
  <c r="Y79" i="1" s="1"/>
  <c r="X41" i="1"/>
  <c r="AA41" i="1" s="1"/>
  <c r="T42" i="1"/>
  <c r="AG45" i="1"/>
  <c r="U47" i="1"/>
  <c r="AT49" i="1"/>
  <c r="H52" i="1"/>
  <c r="W64" i="1"/>
  <c r="Y64" i="1" s="1"/>
  <c r="P67" i="1"/>
  <c r="AD79" i="1"/>
  <c r="AI33" i="1"/>
  <c r="AG33" i="1"/>
  <c r="S31" i="1"/>
  <c r="X32" i="1"/>
  <c r="AD32" i="1" s="1"/>
  <c r="AS32" i="1"/>
  <c r="S35" i="1"/>
  <c r="S39" i="1"/>
  <c r="AT40" i="1"/>
  <c r="AS40" i="1"/>
  <c r="AS44" i="1"/>
  <c r="AD45" i="1"/>
  <c r="AC45" i="1"/>
  <c r="T47" i="1"/>
  <c r="S47" i="1"/>
  <c r="M48" i="1"/>
  <c r="P48" i="1"/>
  <c r="H48" i="1"/>
  <c r="J48" i="1"/>
  <c r="AD49" i="1"/>
  <c r="AC49" i="1"/>
  <c r="AA49" i="1"/>
  <c r="AI53" i="1"/>
  <c r="AG53" i="1"/>
  <c r="T60" i="1"/>
  <c r="S60" i="1"/>
  <c r="O63" i="1"/>
  <c r="N63" i="1"/>
  <c r="J63" i="1"/>
  <c r="P63" i="1"/>
  <c r="H63" i="1"/>
  <c r="AH64" i="1"/>
  <c r="AG64" i="1"/>
  <c r="AT36" i="1"/>
  <c r="AS36" i="1"/>
  <c r="M44" i="1"/>
  <c r="P44" i="1"/>
  <c r="H44" i="1"/>
  <c r="J44" i="1"/>
  <c r="N50" i="1"/>
  <c r="J50" i="1"/>
  <c r="T62" i="1"/>
  <c r="S62" i="1"/>
  <c r="AH69" i="1"/>
  <c r="AG69" i="1"/>
  <c r="AT70" i="1"/>
  <c r="AS70" i="1"/>
  <c r="AG37" i="1"/>
  <c r="M43" i="1"/>
  <c r="O43" i="1"/>
  <c r="N44" i="1"/>
  <c r="T49" i="1"/>
  <c r="S49" i="1"/>
  <c r="T51" i="1"/>
  <c r="S51" i="1"/>
  <c r="T55" i="1"/>
  <c r="S55" i="1"/>
  <c r="AI57" i="1"/>
  <c r="AG57" i="1"/>
  <c r="U36" i="1"/>
  <c r="X36" i="1"/>
  <c r="Z36" i="1" s="1"/>
  <c r="AI37" i="1"/>
  <c r="T41" i="1"/>
  <c r="AS41" i="1"/>
  <c r="AT41" i="1"/>
  <c r="AG43" i="1"/>
  <c r="U50" i="1"/>
  <c r="X50" i="1"/>
  <c r="AA50" i="1" s="1"/>
  <c r="AD53" i="1"/>
  <c r="AA53" i="1"/>
  <c r="AC53" i="1"/>
  <c r="W53" i="1"/>
  <c r="Y53" i="1" s="1"/>
  <c r="M56" i="1"/>
  <c r="P56" i="1"/>
  <c r="H56" i="1"/>
  <c r="N56" i="1"/>
  <c r="J56" i="1"/>
  <c r="T73" i="1"/>
  <c r="S73" i="1"/>
  <c r="T75" i="1"/>
  <c r="S75" i="1"/>
  <c r="AS52" i="1"/>
  <c r="AS59" i="1"/>
  <c r="AS61" i="1"/>
  <c r="S66" i="1"/>
  <c r="W71" i="1"/>
  <c r="Y71" i="1" s="1"/>
  <c r="U75" i="1"/>
  <c r="T50" i="1"/>
  <c r="S59" i="1"/>
  <c r="U66" i="1"/>
  <c r="N67" i="1"/>
  <c r="AT67" i="1"/>
  <c r="T70" i="1"/>
  <c r="AG73" i="1"/>
  <c r="AC78" i="1"/>
  <c r="AB78" i="1"/>
  <c r="AC79" i="1"/>
  <c r="AB79" i="1"/>
  <c r="N52" i="1"/>
  <c r="N59" i="1"/>
  <c r="X59" i="1"/>
  <c r="AC59" i="1" s="1"/>
  <c r="AT62" i="1"/>
  <c r="AT64" i="1"/>
  <c r="U69" i="1"/>
  <c r="AT69" i="1"/>
  <c r="X70" i="1"/>
  <c r="AD70" i="1" s="1"/>
  <c r="J72" i="1"/>
  <c r="X72" i="1"/>
  <c r="AC72" i="1" s="1"/>
  <c r="N33" i="1"/>
  <c r="H33" i="1"/>
  <c r="M33" i="1"/>
  <c r="P33" i="1"/>
  <c r="J33" i="1"/>
  <c r="O33" i="1"/>
  <c r="AT33" i="1"/>
  <c r="AS33" i="1"/>
  <c r="P34" i="1"/>
  <c r="O34" i="1"/>
  <c r="N34" i="1"/>
  <c r="H34" i="1"/>
  <c r="M34" i="1"/>
  <c r="J34" i="1"/>
  <c r="AI38" i="1"/>
  <c r="AH38" i="1"/>
  <c r="AG38" i="1"/>
  <c r="AG32" i="1"/>
  <c r="AI32" i="1"/>
  <c r="AH32" i="1"/>
  <c r="AT35" i="1"/>
  <c r="AS35" i="1"/>
  <c r="H36" i="1"/>
  <c r="M36" i="1"/>
  <c r="P36" i="1"/>
  <c r="J36" i="1"/>
  <c r="O36" i="1"/>
  <c r="N36" i="1"/>
  <c r="AG36" i="1"/>
  <c r="AI36" i="1"/>
  <c r="AH36" i="1"/>
  <c r="N49" i="1"/>
  <c r="H49" i="1"/>
  <c r="P49" i="1"/>
  <c r="J49" i="1"/>
  <c r="O49" i="1"/>
  <c r="M49" i="1"/>
  <c r="AS31" i="1"/>
  <c r="AT31" i="1"/>
  <c r="H32" i="1"/>
  <c r="M32" i="1"/>
  <c r="P32" i="1"/>
  <c r="O32" i="1"/>
  <c r="N32" i="1"/>
  <c r="J32" i="1"/>
  <c r="S34" i="1"/>
  <c r="T34" i="1"/>
  <c r="AT37" i="1"/>
  <c r="AS37" i="1"/>
  <c r="P38" i="1"/>
  <c r="J38" i="1"/>
  <c r="O38" i="1"/>
  <c r="N38" i="1"/>
  <c r="H38" i="1"/>
  <c r="M38" i="1"/>
  <c r="AC31" i="1"/>
  <c r="AB31" i="1"/>
  <c r="AA31" i="1"/>
  <c r="W31" i="1"/>
  <c r="Y31" i="1" s="1"/>
  <c r="AD31" i="1"/>
  <c r="Z31" i="1"/>
  <c r="T32" i="1"/>
  <c r="S32" i="1"/>
  <c r="AA34" i="1"/>
  <c r="W34" i="1"/>
  <c r="Y34" i="1" s="1"/>
  <c r="Z34" i="1"/>
  <c r="AC34" i="1"/>
  <c r="AB34" i="1"/>
  <c r="AD34" i="1"/>
  <c r="AC35" i="1"/>
  <c r="AA35" i="1"/>
  <c r="AB35" i="1"/>
  <c r="AD35" i="1"/>
  <c r="Z35" i="1"/>
  <c r="W35" i="1"/>
  <c r="Y35" i="1" s="1"/>
  <c r="S36" i="1"/>
  <c r="T36" i="1"/>
  <c r="T38" i="1"/>
  <c r="S38" i="1"/>
  <c r="AT39" i="1"/>
  <c r="AS39" i="1"/>
  <c r="N40" i="1"/>
  <c r="H40" i="1"/>
  <c r="M40" i="1"/>
  <c r="J40" i="1"/>
  <c r="P40" i="1"/>
  <c r="O40" i="1"/>
  <c r="AG40" i="1"/>
  <c r="AI40" i="1"/>
  <c r="AH40" i="1"/>
  <c r="N45" i="1"/>
  <c r="H45" i="1"/>
  <c r="P45" i="1"/>
  <c r="J45" i="1"/>
  <c r="M45" i="1"/>
  <c r="O45" i="1"/>
  <c r="AC33" i="1"/>
  <c r="AD33" i="1"/>
  <c r="Z33" i="1"/>
  <c r="AB33" i="1"/>
  <c r="AA33" i="1"/>
  <c r="W33" i="1"/>
  <c r="Y33" i="1" s="1"/>
  <c r="AI34" i="1"/>
  <c r="AH34" i="1"/>
  <c r="AG34" i="1"/>
  <c r="O37" i="1"/>
  <c r="N37" i="1"/>
  <c r="H37" i="1"/>
  <c r="P37" i="1"/>
  <c r="J37" i="1"/>
  <c r="M37" i="1"/>
  <c r="AA37" i="1"/>
  <c r="W37" i="1"/>
  <c r="Y37" i="1" s="1"/>
  <c r="AD37" i="1"/>
  <c r="Z37" i="1"/>
  <c r="AC37" i="1"/>
  <c r="AB37" i="1"/>
  <c r="AB38" i="1"/>
  <c r="AA38" i="1"/>
  <c r="W38" i="1"/>
  <c r="Y38" i="1" s="1"/>
  <c r="AD38" i="1"/>
  <c r="Z38" i="1"/>
  <c r="AC38" i="1"/>
  <c r="AC39" i="1"/>
  <c r="AB39" i="1"/>
  <c r="AA39" i="1"/>
  <c r="W39" i="1"/>
  <c r="Y39" i="1" s="1"/>
  <c r="AD39" i="1"/>
  <c r="Z39" i="1"/>
  <c r="T40" i="1"/>
  <c r="S40" i="1"/>
  <c r="AI35" i="1"/>
  <c r="AG31" i="1"/>
  <c r="M35" i="1"/>
  <c r="AG35" i="1"/>
  <c r="H31" i="1"/>
  <c r="N31" i="1"/>
  <c r="AH31" i="1"/>
  <c r="T33" i="1"/>
  <c r="U34" i="1"/>
  <c r="AT34" i="1"/>
  <c r="H35" i="1"/>
  <c r="N35" i="1"/>
  <c r="T37" i="1"/>
  <c r="U38" i="1"/>
  <c r="AT38" i="1"/>
  <c r="H39" i="1"/>
  <c r="N39" i="1"/>
  <c r="AH39" i="1"/>
  <c r="AI41" i="1"/>
  <c r="H42" i="1"/>
  <c r="S43" i="1"/>
  <c r="T44" i="1"/>
  <c r="AB47" i="1"/>
  <c r="AD47" i="1"/>
  <c r="Z47" i="1"/>
  <c r="AC47" i="1"/>
  <c r="AI47" i="1"/>
  <c r="X48" i="1"/>
  <c r="AG48" i="1"/>
  <c r="AI48" i="1"/>
  <c r="AS48" i="1"/>
  <c r="AI49" i="1"/>
  <c r="H50" i="1"/>
  <c r="AC51" i="1"/>
  <c r="AB51" i="1"/>
  <c r="AD51" i="1"/>
  <c r="Z51" i="1"/>
  <c r="AB54" i="1"/>
  <c r="AA54" i="1"/>
  <c r="W54" i="1"/>
  <c r="Y54" i="1" s="1"/>
  <c r="AD54" i="1"/>
  <c r="Z54" i="1"/>
  <c r="AC54" i="1"/>
  <c r="AC55" i="1"/>
  <c r="AB55" i="1"/>
  <c r="AA55" i="1"/>
  <c r="W55" i="1"/>
  <c r="Y55" i="1" s="1"/>
  <c r="AD55" i="1"/>
  <c r="Z55" i="1"/>
  <c r="AH56" i="1"/>
  <c r="AG56" i="1"/>
  <c r="AI56" i="1"/>
  <c r="AT57" i="1"/>
  <c r="AS57" i="1"/>
  <c r="P58" i="1"/>
  <c r="J58" i="1"/>
  <c r="O58" i="1"/>
  <c r="N58" i="1"/>
  <c r="H58" i="1"/>
  <c r="M58" i="1"/>
  <c r="O31" i="1"/>
  <c r="O39" i="1"/>
  <c r="AI39" i="1"/>
  <c r="O46" i="1"/>
  <c r="M46" i="1"/>
  <c r="P46" i="1"/>
  <c r="AI46" i="1"/>
  <c r="AG46" i="1"/>
  <c r="P47" i="1"/>
  <c r="J47" i="1"/>
  <c r="N47" i="1"/>
  <c r="H47" i="1"/>
  <c r="AS50" i="1"/>
  <c r="AT50" i="1"/>
  <c r="AH52" i="1"/>
  <c r="AG52" i="1"/>
  <c r="AI52" i="1"/>
  <c r="S53" i="1"/>
  <c r="T53" i="1"/>
  <c r="AI54" i="1"/>
  <c r="AH54" i="1"/>
  <c r="AG54" i="1"/>
  <c r="T56" i="1"/>
  <c r="S56" i="1"/>
  <c r="T58" i="1"/>
  <c r="S58" i="1"/>
  <c r="AG59" i="1"/>
  <c r="AI59" i="1"/>
  <c r="AH59" i="1"/>
  <c r="N41" i="1"/>
  <c r="H41" i="1"/>
  <c r="P41" i="1"/>
  <c r="J31" i="1"/>
  <c r="P31" i="1"/>
  <c r="AH33" i="1"/>
  <c r="J35" i="1"/>
  <c r="P35" i="1"/>
  <c r="AC36" i="1"/>
  <c r="J39" i="1"/>
  <c r="P39" i="1"/>
  <c r="J41" i="1"/>
  <c r="AB43" i="1"/>
  <c r="AD43" i="1"/>
  <c r="Z43" i="1"/>
  <c r="AC43" i="1"/>
  <c r="AI43" i="1"/>
  <c r="X44" i="1"/>
  <c r="AG44" i="1"/>
  <c r="AI44" i="1"/>
  <c r="AI45" i="1"/>
  <c r="H46" i="1"/>
  <c r="AH46" i="1"/>
  <c r="M47" i="1"/>
  <c r="T48" i="1"/>
  <c r="M51" i="1"/>
  <c r="P51" i="1"/>
  <c r="J51" i="1"/>
  <c r="N51" i="1"/>
  <c r="H51" i="1"/>
  <c r="AT51" i="1"/>
  <c r="AS51" i="1"/>
  <c r="AT53" i="1"/>
  <c r="AS53" i="1"/>
  <c r="P54" i="1"/>
  <c r="J54" i="1"/>
  <c r="O54" i="1"/>
  <c r="N54" i="1"/>
  <c r="H54" i="1"/>
  <c r="M54" i="1"/>
  <c r="O57" i="1"/>
  <c r="N57" i="1"/>
  <c r="H57" i="1"/>
  <c r="M57" i="1"/>
  <c r="P57" i="1"/>
  <c r="J57" i="1"/>
  <c r="AB58" i="1"/>
  <c r="AA58" i="1"/>
  <c r="W58" i="1"/>
  <c r="Y58" i="1" s="1"/>
  <c r="AD58" i="1"/>
  <c r="Z58" i="1"/>
  <c r="AC58" i="1"/>
  <c r="P64" i="1"/>
  <c r="J64" i="1"/>
  <c r="N64" i="1"/>
  <c r="H64" i="1"/>
  <c r="M64" i="1"/>
  <c r="O64" i="1"/>
  <c r="M41" i="1"/>
  <c r="AG41" i="1"/>
  <c r="O42" i="1"/>
  <c r="M42" i="1"/>
  <c r="P42" i="1"/>
  <c r="AI42" i="1"/>
  <c r="AG42" i="1"/>
  <c r="AS42" i="1"/>
  <c r="P43" i="1"/>
  <c r="J43" i="1"/>
  <c r="N43" i="1"/>
  <c r="H43" i="1"/>
  <c r="S45" i="1"/>
  <c r="J46" i="1"/>
  <c r="O47" i="1"/>
  <c r="AG47" i="1"/>
  <c r="AG49" i="1"/>
  <c r="O50" i="1"/>
  <c r="M50" i="1"/>
  <c r="P50" i="1"/>
  <c r="AI50" i="1"/>
  <c r="AG50" i="1"/>
  <c r="AG51" i="1"/>
  <c r="AH51" i="1"/>
  <c r="O53" i="1"/>
  <c r="N53" i="1"/>
  <c r="H53" i="1"/>
  <c r="P53" i="1"/>
  <c r="J53" i="1"/>
  <c r="T54" i="1"/>
  <c r="S54" i="1"/>
  <c r="AT55" i="1"/>
  <c r="AS55" i="1"/>
  <c r="AI58" i="1"/>
  <c r="AH58" i="1"/>
  <c r="AG58" i="1"/>
  <c r="O44" i="1"/>
  <c r="AB45" i="1"/>
  <c r="O48" i="1"/>
  <c r="AB49" i="1"/>
  <c r="O52" i="1"/>
  <c r="AB53" i="1"/>
  <c r="U54" i="1"/>
  <c r="AT54" i="1"/>
  <c r="H55" i="1"/>
  <c r="N55" i="1"/>
  <c r="AH55" i="1"/>
  <c r="O56" i="1"/>
  <c r="T57" i="1"/>
  <c r="U58" i="1"/>
  <c r="J59" i="1"/>
  <c r="AI60" i="1"/>
  <c r="H61" i="1"/>
  <c r="M62" i="1"/>
  <c r="T63" i="1"/>
  <c r="T65" i="1"/>
  <c r="S65" i="1"/>
  <c r="AG65" i="1"/>
  <c r="AI65" i="1"/>
  <c r="T67" i="1"/>
  <c r="S67" i="1"/>
  <c r="O55" i="1"/>
  <c r="AI55" i="1"/>
  <c r="N60" i="1"/>
  <c r="H60" i="1"/>
  <c r="P60" i="1"/>
  <c r="J61" i="1"/>
  <c r="AG62" i="1"/>
  <c r="M65" i="1"/>
  <c r="P65" i="1"/>
  <c r="J65" i="1"/>
  <c r="O65" i="1"/>
  <c r="U65" i="1"/>
  <c r="X65" i="1"/>
  <c r="AD66" i="1"/>
  <c r="Z66" i="1"/>
  <c r="AC66" i="1"/>
  <c r="AB66" i="1"/>
  <c r="Z45" i="1"/>
  <c r="Z49" i="1"/>
  <c r="Z53" i="1"/>
  <c r="AH53" i="1"/>
  <c r="J55" i="1"/>
  <c r="P55" i="1"/>
  <c r="AH57" i="1"/>
  <c r="H59" i="1"/>
  <c r="O59" i="1"/>
  <c r="J60" i="1"/>
  <c r="AD62" i="1"/>
  <c r="Z62" i="1"/>
  <c r="AB62" i="1"/>
  <c r="AC62" i="1"/>
  <c r="AI62" i="1"/>
  <c r="X63" i="1"/>
  <c r="AI63" i="1"/>
  <c r="AG63" i="1"/>
  <c r="AS63" i="1"/>
  <c r="AI64" i="1"/>
  <c r="H65" i="1"/>
  <c r="AT65" i="1"/>
  <c r="AS65" i="1"/>
  <c r="W66" i="1"/>
  <c r="Y66" i="1" s="1"/>
  <c r="AT66" i="1"/>
  <c r="AS66" i="1"/>
  <c r="AT58" i="1"/>
  <c r="P59" i="1"/>
  <c r="M60" i="1"/>
  <c r="AG60" i="1"/>
  <c r="M61" i="1"/>
  <c r="O61" i="1"/>
  <c r="P61" i="1"/>
  <c r="AG61" i="1"/>
  <c r="AI61" i="1"/>
  <c r="N62" i="1"/>
  <c r="H62" i="1"/>
  <c r="P62" i="1"/>
  <c r="J62" i="1"/>
  <c r="S64" i="1"/>
  <c r="N65" i="1"/>
  <c r="N66" i="1"/>
  <c r="H66" i="1"/>
  <c r="M66" i="1"/>
  <c r="P66" i="1"/>
  <c r="J66" i="1"/>
  <c r="AA66" i="1"/>
  <c r="M63" i="1"/>
  <c r="M67" i="1"/>
  <c r="U67" i="1"/>
  <c r="AD69" i="1"/>
  <c r="Z69" i="1"/>
  <c r="AB69" i="1"/>
  <c r="AC69" i="1"/>
  <c r="AI69" i="1"/>
  <c r="H70" i="1"/>
  <c r="M71" i="1"/>
  <c r="S71" i="1"/>
  <c r="AA73" i="1"/>
  <c r="W73" i="1"/>
  <c r="Y73" i="1" s="1"/>
  <c r="AD73" i="1"/>
  <c r="Z73" i="1"/>
  <c r="AB73" i="1"/>
  <c r="AT73" i="1"/>
  <c r="P74" i="1"/>
  <c r="J74" i="1"/>
  <c r="O74" i="1"/>
  <c r="N74" i="1"/>
  <c r="H74" i="1"/>
  <c r="M74" i="1"/>
  <c r="AH76" i="1"/>
  <c r="AG76" i="1"/>
  <c r="AI76" i="1"/>
  <c r="AT77" i="1"/>
  <c r="AS77" i="1"/>
  <c r="AG66" i="1"/>
  <c r="AB67" i="1"/>
  <c r="AD67" i="1"/>
  <c r="AA67" i="1"/>
  <c r="AG67" i="1"/>
  <c r="M68" i="1"/>
  <c r="O68" i="1"/>
  <c r="P68" i="1"/>
  <c r="AG68" i="1"/>
  <c r="AI68" i="1"/>
  <c r="AS68" i="1"/>
  <c r="N69" i="1"/>
  <c r="H69" i="1"/>
  <c r="P69" i="1"/>
  <c r="J69" i="1"/>
  <c r="J70" i="1"/>
  <c r="AG71" i="1"/>
  <c r="M72" i="1"/>
  <c r="O72" i="1"/>
  <c r="P72" i="1"/>
  <c r="AG72" i="1"/>
  <c r="AI72" i="1"/>
  <c r="AS72" i="1"/>
  <c r="N73" i="1"/>
  <c r="H73" i="1"/>
  <c r="P73" i="1"/>
  <c r="J73" i="1"/>
  <c r="T74" i="1"/>
  <c r="S74" i="1"/>
  <c r="AT75" i="1"/>
  <c r="AS75" i="1"/>
  <c r="N76" i="1"/>
  <c r="H76" i="1"/>
  <c r="M76" i="1"/>
  <c r="P76" i="1"/>
  <c r="J76" i="1"/>
  <c r="O76" i="1"/>
  <c r="O77" i="1"/>
  <c r="N77" i="1"/>
  <c r="H77" i="1"/>
  <c r="M77" i="1"/>
  <c r="P77" i="1"/>
  <c r="J77" i="1"/>
  <c r="AA77" i="1"/>
  <c r="W77" i="1"/>
  <c r="Y77" i="1" s="1"/>
  <c r="AD77" i="1"/>
  <c r="Z77" i="1"/>
  <c r="AC77" i="1"/>
  <c r="AB77" i="1"/>
  <c r="AH66" i="1"/>
  <c r="W67" i="1"/>
  <c r="Y67" i="1" s="1"/>
  <c r="AC67" i="1"/>
  <c r="AI67" i="1"/>
  <c r="H68" i="1"/>
  <c r="AH68" i="1"/>
  <c r="M69" i="1"/>
  <c r="AB71" i="1"/>
  <c r="AD71" i="1"/>
  <c r="Z71" i="1"/>
  <c r="AC71" i="1"/>
  <c r="AI71" i="1"/>
  <c r="H72" i="1"/>
  <c r="AH72" i="1"/>
  <c r="M73" i="1"/>
  <c r="AB74" i="1"/>
  <c r="AA74" i="1"/>
  <c r="W74" i="1"/>
  <c r="Y74" i="1" s="1"/>
  <c r="AD74" i="1"/>
  <c r="Z74" i="1"/>
  <c r="AC74" i="1"/>
  <c r="AC75" i="1"/>
  <c r="AB75" i="1"/>
  <c r="AA75" i="1"/>
  <c r="W75" i="1"/>
  <c r="Y75" i="1" s="1"/>
  <c r="AD75" i="1"/>
  <c r="Z75" i="1"/>
  <c r="T76" i="1"/>
  <c r="S76" i="1"/>
  <c r="O70" i="1"/>
  <c r="M70" i="1"/>
  <c r="P70" i="1"/>
  <c r="AI70" i="1"/>
  <c r="AG70" i="1"/>
  <c r="P71" i="1"/>
  <c r="J71" i="1"/>
  <c r="N71" i="1"/>
  <c r="H71" i="1"/>
  <c r="AI74" i="1"/>
  <c r="AH74" i="1"/>
  <c r="AG74" i="1"/>
  <c r="U74" i="1"/>
  <c r="AT74" i="1"/>
  <c r="H75" i="1"/>
  <c r="N75" i="1"/>
  <c r="AH75" i="1"/>
  <c r="T77" i="1"/>
  <c r="O75" i="1"/>
  <c r="AI75" i="1"/>
  <c r="X76" i="1"/>
  <c r="AS76" i="1"/>
  <c r="AG77" i="1"/>
  <c r="AH73" i="1"/>
  <c r="J75" i="1"/>
  <c r="P75" i="1"/>
  <c r="AH77" i="1"/>
  <c r="AY30" i="1"/>
  <c r="AW30" i="1"/>
  <c r="AU30" i="1"/>
  <c r="AQ30" i="1"/>
  <c r="AN30" i="1"/>
  <c r="AP30" i="1" s="1"/>
  <c r="AL30" i="1"/>
  <c r="AJ30" i="1"/>
  <c r="W30" i="1"/>
  <c r="Y30" i="1" s="1"/>
  <c r="U30" i="1"/>
  <c r="Q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0" i="1"/>
  <c r="AZ26" i="1"/>
  <c r="AY26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6" i="1"/>
  <c r="AT26" i="1"/>
  <c r="AT11" i="1"/>
  <c r="AS11" i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6" i="1"/>
  <c r="AN26" i="1" s="1"/>
  <c r="AP26" i="1" s="1"/>
  <c r="AO11" i="1"/>
  <c r="AN11" i="1" s="1"/>
  <c r="AP11" i="1" s="1"/>
  <c r="AD64" i="1" l="1"/>
  <c r="Z64" i="1"/>
  <c r="Z61" i="1"/>
  <c r="W61" i="1"/>
  <c r="Y61" i="1" s="1"/>
  <c r="AA60" i="1"/>
  <c r="W32" i="1"/>
  <c r="Y32" i="1" s="1"/>
  <c r="AB32" i="1"/>
  <c r="AA64" i="1"/>
  <c r="AA46" i="1"/>
  <c r="W59" i="1"/>
  <c r="Y59" i="1" s="1"/>
  <c r="AA56" i="1"/>
  <c r="AC64" i="1"/>
  <c r="Z56" i="1"/>
  <c r="AD59" i="1"/>
  <c r="W56" i="1"/>
  <c r="Y56" i="1" s="1"/>
  <c r="AB56" i="1"/>
  <c r="AA40" i="1"/>
  <c r="AA57" i="1"/>
  <c r="Z59" i="1"/>
  <c r="AC56" i="1"/>
  <c r="AD60" i="1"/>
  <c r="AA61" i="1"/>
  <c r="W42" i="1"/>
  <c r="Y42" i="1" s="1"/>
  <c r="AD41" i="1"/>
  <c r="W72" i="1"/>
  <c r="Y72" i="1" s="1"/>
  <c r="AA42" i="1"/>
  <c r="AC32" i="1"/>
  <c r="Z42" i="1"/>
  <c r="Z72" i="1"/>
  <c r="AA59" i="1"/>
  <c r="Z41" i="1"/>
  <c r="AB61" i="1"/>
  <c r="AB59" i="1"/>
  <c r="AC41" i="1"/>
  <c r="Z68" i="1"/>
  <c r="W68" i="1"/>
  <c r="Y68" i="1" s="1"/>
  <c r="AC68" i="1"/>
  <c r="AC61" i="1"/>
  <c r="Z32" i="1"/>
  <c r="W41" i="1"/>
  <c r="Y41" i="1" s="1"/>
  <c r="AB42" i="1"/>
  <c r="AB41" i="1"/>
  <c r="AC42" i="1"/>
  <c r="AA32" i="1"/>
  <c r="Z46" i="1"/>
  <c r="Z40" i="1"/>
  <c r="AA68" i="1"/>
  <c r="Z57" i="1"/>
  <c r="AB46" i="1"/>
  <c r="AD40" i="1"/>
  <c r="AC46" i="1"/>
  <c r="AB40" i="1"/>
  <c r="AA36" i="1"/>
  <c r="AD36" i="1"/>
  <c r="AB68" i="1"/>
  <c r="AD52" i="1"/>
  <c r="W46" i="1"/>
  <c r="Y46" i="1" s="1"/>
  <c r="W40" i="1"/>
  <c r="Y40" i="1" s="1"/>
  <c r="W36" i="1"/>
  <c r="Y36" i="1" s="1"/>
  <c r="AB36" i="1"/>
  <c r="AA72" i="1"/>
  <c r="Z60" i="1"/>
  <c r="W60" i="1"/>
  <c r="Y60" i="1" s="1"/>
  <c r="AC60" i="1"/>
  <c r="AA70" i="1"/>
  <c r="W52" i="1"/>
  <c r="Y52" i="1" s="1"/>
  <c r="AA52" i="1"/>
  <c r="AC50" i="1"/>
  <c r="AC70" i="1"/>
  <c r="Z70" i="1"/>
  <c r="AC52" i="1"/>
  <c r="W50" i="1"/>
  <c r="Y50" i="1" s="1"/>
  <c r="Z50" i="1"/>
  <c r="W70" i="1"/>
  <c r="Y70" i="1" s="1"/>
  <c r="AB70" i="1"/>
  <c r="Z52" i="1"/>
  <c r="AD57" i="1"/>
  <c r="AC57" i="1"/>
  <c r="W57" i="1"/>
  <c r="Y57" i="1" s="1"/>
  <c r="AD72" i="1"/>
  <c r="AB72" i="1"/>
  <c r="AD50" i="1"/>
  <c r="AB50" i="1"/>
  <c r="AC44" i="1"/>
  <c r="AA44" i="1"/>
  <c r="W44" i="1"/>
  <c r="Y44" i="1" s="1"/>
  <c r="Z44" i="1"/>
  <c r="AD44" i="1"/>
  <c r="AB44" i="1"/>
  <c r="AD76" i="1"/>
  <c r="Z76" i="1"/>
  <c r="AC76" i="1"/>
  <c r="AB76" i="1"/>
  <c r="AA76" i="1"/>
  <c r="W76" i="1"/>
  <c r="Y76" i="1" s="1"/>
  <c r="AA63" i="1"/>
  <c r="W63" i="1"/>
  <c r="Y63" i="1" s="1"/>
  <c r="AC63" i="1"/>
  <c r="Z63" i="1"/>
  <c r="AD63" i="1"/>
  <c r="AB63" i="1"/>
  <c r="AC65" i="1"/>
  <c r="AB65" i="1"/>
  <c r="AA65" i="1"/>
  <c r="W65" i="1"/>
  <c r="Y65" i="1" s="1"/>
  <c r="AD65" i="1"/>
  <c r="Z65" i="1"/>
  <c r="AC48" i="1"/>
  <c r="AA48" i="1"/>
  <c r="W48" i="1"/>
  <c r="Y48" i="1" s="1"/>
  <c r="AD48" i="1"/>
  <c r="AB48" i="1"/>
  <c r="Z48" i="1"/>
  <c r="AT30" i="1"/>
  <c r="AS30" i="1"/>
  <c r="Y26" i="1"/>
  <c r="Y12" i="1"/>
  <c r="Y13" i="1"/>
  <c r="Y14" i="1"/>
  <c r="Y15" i="1"/>
  <c r="Y16" i="1"/>
  <c r="X17" i="1"/>
  <c r="Y18" i="1"/>
  <c r="Y19" i="1"/>
  <c r="Y20" i="1"/>
  <c r="X21" i="1"/>
  <c r="Y22" i="1"/>
  <c r="Y23" i="1"/>
  <c r="Y24" i="1"/>
  <c r="X26" i="1"/>
  <c r="Z11" i="1"/>
  <c r="T30" i="1"/>
  <c r="S30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6" i="1"/>
  <c r="T26" i="1"/>
  <c r="T11" i="1"/>
  <c r="S11" i="1"/>
  <c r="I12" i="1"/>
  <c r="I13" i="1"/>
  <c r="I16" i="1"/>
  <c r="I17" i="1"/>
  <c r="I20" i="1"/>
  <c r="I24" i="1"/>
  <c r="I26" i="1"/>
  <c r="I11" i="1"/>
  <c r="AZ24" i="1"/>
  <c r="AZ23" i="1"/>
  <c r="AZ22" i="1"/>
  <c r="AZ21" i="1"/>
  <c r="AZ20" i="1"/>
  <c r="AZ19" i="1"/>
  <c r="AX26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R26" i="1"/>
  <c r="AR24" i="1"/>
  <c r="AR23" i="1"/>
  <c r="AR22" i="1"/>
  <c r="AR21" i="1"/>
  <c r="AR20" i="1"/>
  <c r="AR19" i="1"/>
  <c r="AR15" i="1"/>
  <c r="AR14" i="1"/>
  <c r="AR13" i="1"/>
  <c r="AR12" i="1"/>
  <c r="AR11" i="1"/>
  <c r="AM2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K26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F26" i="1"/>
  <c r="AF24" i="1"/>
  <c r="AF23" i="1"/>
  <c r="AF22" i="1"/>
  <c r="AF21" i="1"/>
  <c r="AF20" i="1"/>
  <c r="AF19" i="1"/>
  <c r="AF15" i="1"/>
  <c r="AF14" i="1"/>
  <c r="AF13" i="1"/>
  <c r="AF12" i="1"/>
  <c r="AF11" i="1"/>
  <c r="AF18" i="1" s="1"/>
  <c r="X24" i="1"/>
  <c r="X23" i="1"/>
  <c r="X22" i="1"/>
  <c r="X19" i="1"/>
  <c r="X16" i="1"/>
  <c r="X15" i="1"/>
  <c r="X14" i="1"/>
  <c r="X11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R26" i="1"/>
  <c r="R24" i="1"/>
  <c r="R23" i="1"/>
  <c r="R22" i="1"/>
  <c r="R21" i="1"/>
  <c r="R20" i="1"/>
  <c r="R19" i="1"/>
  <c r="R15" i="1"/>
  <c r="R14" i="1"/>
  <c r="R13" i="1"/>
  <c r="R12" i="1"/>
  <c r="R11" i="1"/>
  <c r="I23" i="1"/>
  <c r="I22" i="1"/>
  <c r="I21" i="1"/>
  <c r="I19" i="1"/>
  <c r="I18" i="1"/>
  <c r="I15" i="1"/>
  <c r="I1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11" i="1"/>
  <c r="E78" i="1"/>
  <c r="E79" i="1"/>
  <c r="E8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11" i="1"/>
  <c r="K23" i="1" l="1"/>
  <c r="L23" i="1"/>
  <c r="K20" i="1"/>
  <c r="L20" i="1"/>
  <c r="K17" i="1"/>
  <c r="L17" i="1"/>
  <c r="K14" i="1"/>
  <c r="L14" i="1"/>
  <c r="K21" i="1"/>
  <c r="L21" i="1"/>
  <c r="K26" i="1"/>
  <c r="L26" i="1"/>
  <c r="K16" i="1"/>
  <c r="L16" i="1"/>
  <c r="K18" i="1"/>
  <c r="L18" i="1"/>
  <c r="K12" i="1"/>
  <c r="L12" i="1"/>
  <c r="K19" i="1"/>
  <c r="L19" i="1"/>
  <c r="K11" i="1"/>
  <c r="L11" i="1"/>
  <c r="L15" i="1"/>
  <c r="K15" i="1"/>
  <c r="K22" i="1"/>
  <c r="L22" i="1"/>
  <c r="K24" i="1"/>
  <c r="L24" i="1"/>
  <c r="K13" i="1"/>
  <c r="L13" i="1"/>
  <c r="X20" i="1"/>
  <c r="X12" i="1"/>
  <c r="X18" i="1"/>
  <c r="X13" i="1"/>
  <c r="Y11" i="1"/>
  <c r="S18" i="1"/>
  <c r="T18" i="1"/>
  <c r="R18" i="1"/>
  <c r="AF16" i="1"/>
  <c r="AF17" i="1"/>
  <c r="Y21" i="1"/>
  <c r="Y17" i="1"/>
  <c r="AR18" i="1"/>
  <c r="AS18" i="1"/>
  <c r="AT18" i="1"/>
  <c r="S16" i="1" l="1"/>
  <c r="T16" i="1"/>
  <c r="AR17" i="1"/>
  <c r="AT17" i="1"/>
  <c r="AS17" i="1"/>
  <c r="S17" i="1"/>
  <c r="R17" i="1"/>
  <c r="T17" i="1"/>
  <c r="AR16" i="1"/>
  <c r="AS16" i="1"/>
  <c r="AT16" i="1"/>
  <c r="Z26" i="1" l="1"/>
  <c r="AA26" i="1" s="1"/>
  <c r="AB26" i="1" s="1"/>
  <c r="AC26" i="1" s="1"/>
  <c r="AD26" i="1" s="1"/>
  <c r="P30" i="1" l="1"/>
  <c r="O30" i="1"/>
  <c r="N30" i="1"/>
  <c r="M30" i="1"/>
  <c r="J30" i="1"/>
  <c r="H30" i="1"/>
  <c r="M12" i="1"/>
  <c r="N13" i="1"/>
  <c r="M14" i="1"/>
  <c r="M15" i="1"/>
  <c r="M16" i="1"/>
  <c r="M17" i="1"/>
  <c r="J18" i="1"/>
  <c r="O19" i="1"/>
  <c r="O20" i="1"/>
  <c r="J21" i="1"/>
  <c r="J22" i="1"/>
  <c r="O23" i="1"/>
  <c r="O24" i="1"/>
  <c r="O26" i="1"/>
  <c r="P11" i="1"/>
  <c r="J17" i="1" l="1"/>
  <c r="P17" i="1"/>
  <c r="N26" i="1"/>
  <c r="M26" i="1"/>
  <c r="P26" i="1"/>
  <c r="J26" i="1"/>
  <c r="N24" i="1"/>
  <c r="M24" i="1"/>
  <c r="P24" i="1"/>
  <c r="J24" i="1"/>
  <c r="N23" i="1"/>
  <c r="M23" i="1"/>
  <c r="P23" i="1"/>
  <c r="J23" i="1"/>
  <c r="O22" i="1"/>
  <c r="N22" i="1"/>
  <c r="M22" i="1"/>
  <c r="P22" i="1"/>
  <c r="O21" i="1"/>
  <c r="N21" i="1"/>
  <c r="M21" i="1"/>
  <c r="P21" i="1"/>
  <c r="N20" i="1"/>
  <c r="M20" i="1"/>
  <c r="P20" i="1"/>
  <c r="J20" i="1"/>
  <c r="N19" i="1"/>
  <c r="M19" i="1"/>
  <c r="P19" i="1"/>
  <c r="J19" i="1"/>
  <c r="O18" i="1"/>
  <c r="N18" i="1"/>
  <c r="M18" i="1"/>
  <c r="P18" i="1"/>
  <c r="O17" i="1"/>
  <c r="N17" i="1"/>
  <c r="P16" i="1"/>
  <c r="J16" i="1"/>
  <c r="O16" i="1"/>
  <c r="N16" i="1"/>
  <c r="P15" i="1"/>
  <c r="J15" i="1"/>
  <c r="O15" i="1"/>
  <c r="N15" i="1"/>
  <c r="P14" i="1"/>
  <c r="J14" i="1"/>
  <c r="O14" i="1"/>
  <c r="N14" i="1"/>
  <c r="M13" i="1"/>
  <c r="P13" i="1"/>
  <c r="J13" i="1"/>
  <c r="O13" i="1"/>
  <c r="P12" i="1"/>
  <c r="J12" i="1"/>
  <c r="O12" i="1"/>
  <c r="N12" i="1"/>
  <c r="O11" i="1"/>
  <c r="N11" i="1"/>
  <c r="J11" i="1"/>
  <c r="M11" i="1"/>
  <c r="AH16" i="1" l="1"/>
  <c r="AH17" i="1"/>
  <c r="AH18" i="1"/>
  <c r="AH30" i="1" l="1"/>
  <c r="AH12" i="1"/>
  <c r="AH13" i="1"/>
  <c r="AH14" i="1"/>
  <c r="AH15" i="1"/>
  <c r="AH19" i="1"/>
  <c r="AH20" i="1"/>
  <c r="AH21" i="1"/>
  <c r="AH22" i="1"/>
  <c r="AH23" i="1"/>
  <c r="AH24" i="1"/>
  <c r="AH26" i="1"/>
  <c r="AH11" i="1"/>
  <c r="AG21" i="1" l="1"/>
  <c r="AI21" i="1"/>
  <c r="AG19" i="1"/>
  <c r="AI19" i="1"/>
  <c r="AI18" i="1"/>
  <c r="AG18" i="1"/>
  <c r="AG26" i="1"/>
  <c r="AI26" i="1"/>
  <c r="AI17" i="1"/>
  <c r="AG17" i="1"/>
  <c r="AG23" i="1"/>
  <c r="AI23" i="1"/>
  <c r="AG22" i="1"/>
  <c r="AI22" i="1"/>
  <c r="AG20" i="1"/>
  <c r="AI20" i="1"/>
  <c r="AG24" i="1"/>
  <c r="AI24" i="1"/>
  <c r="AG16" i="1"/>
  <c r="AI16" i="1"/>
  <c r="AI30" i="1"/>
  <c r="AG30" i="1"/>
  <c r="AG12" i="1"/>
  <c r="AI12" i="1"/>
  <c r="AG13" i="1"/>
  <c r="AI13" i="1"/>
  <c r="AG14" i="1"/>
  <c r="AI14" i="1"/>
  <c r="AG15" i="1"/>
  <c r="AI15" i="1"/>
  <c r="AI11" i="1"/>
  <c r="AG11" i="1"/>
  <c r="AD30" i="1"/>
  <c r="AC30" i="1"/>
  <c r="AB30" i="1"/>
  <c r="AA30" i="1"/>
  <c r="Z30" i="1"/>
  <c r="AD12" i="1"/>
  <c r="AB13" i="1"/>
  <c r="AD14" i="1"/>
  <c r="AA15" i="1"/>
  <c r="AC16" i="1"/>
  <c r="AB17" i="1"/>
  <c r="AD18" i="1"/>
  <c r="AC19" i="1"/>
  <c r="AC20" i="1"/>
  <c r="AD21" i="1"/>
  <c r="AC22" i="1"/>
  <c r="AA23" i="1"/>
  <c r="AA24" i="1"/>
  <c r="AD11" i="1"/>
  <c r="D78" i="1"/>
  <c r="D76" i="1"/>
  <c r="D74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26" i="1"/>
  <c r="D24" i="1"/>
  <c r="D18" i="1"/>
  <c r="D16" i="1"/>
  <c r="D14" i="1"/>
  <c r="D12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2" i="1"/>
  <c r="D73" i="1"/>
  <c r="D75" i="1"/>
  <c r="D77" i="1"/>
  <c r="D79" i="1"/>
  <c r="D80" i="1"/>
  <c r="D30" i="1"/>
  <c r="D23" i="1"/>
  <c r="D22" i="1"/>
  <c r="D21" i="1"/>
  <c r="D20" i="1"/>
  <c r="D19" i="1"/>
  <c r="D17" i="1"/>
  <c r="D15" i="1"/>
  <c r="D13" i="1"/>
  <c r="D11" i="1"/>
  <c r="AB19" i="1" l="1"/>
  <c r="AD20" i="1"/>
  <c r="AB20" i="1"/>
  <c r="AD13" i="1"/>
  <c r="AA13" i="1"/>
  <c r="AC13" i="1"/>
  <c r="AA14" i="1"/>
  <c r="AA16" i="1"/>
  <c r="AB11" i="1"/>
  <c r="Z14" i="1"/>
  <c r="Z13" i="1"/>
  <c r="Z21" i="1"/>
  <c r="AC14" i="1"/>
  <c r="AC23" i="1"/>
  <c r="AA22" i="1"/>
  <c r="Z19" i="1"/>
  <c r="AD19" i="1"/>
  <c r="AC17" i="1"/>
  <c r="Z17" i="1"/>
  <c r="AD16" i="1"/>
  <c r="Z16" i="1"/>
  <c r="AB16" i="1"/>
  <c r="AB14" i="1"/>
  <c r="Z12" i="1"/>
  <c r="AA11" i="1"/>
  <c r="AC11" i="1"/>
  <c r="AA17" i="1"/>
  <c r="Z20" i="1"/>
  <c r="AC18" i="1"/>
  <c r="AD17" i="1"/>
  <c r="AC24" i="1"/>
  <c r="AB21" i="1"/>
  <c r="Z18" i="1"/>
  <c r="AB15" i="1"/>
  <c r="AB12" i="1"/>
  <c r="AA18" i="1"/>
  <c r="AC21" i="1"/>
  <c r="AB18" i="1"/>
  <c r="AA12" i="1"/>
  <c r="AC12" i="1"/>
  <c r="AC15" i="1"/>
  <c r="AD15" i="1"/>
  <c r="Z15" i="1"/>
  <c r="R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75C9903B-B1BB-424A-813F-E207CABFF345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<sst xmlns="http://schemas.openxmlformats.org/spreadsheetml/2006/main" count="303" uniqueCount="199">
  <si>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</si>
  <si>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</si>
  <si>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</si>
  <si>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</si>
  <si>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</si>
  <si>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</si>
  <si>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</si>
  <si>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</si>
  <si>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</si>
  <si>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</si>
  <si>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</si>
  <si>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</si>
  <si>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</si>
  <si>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</si>
  <si>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</si>
  <si>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</si>
  <si>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</si>
  <si>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</si>
  <si>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</si>
  <si>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</si>
  <si>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</si>
  <si>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</si>
  <si>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</si>
  <si>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</si>
  <si>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</si>
  <si>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</si>
  <si>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</si>
  <si>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</si>
  <si>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</si>
  <si>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</si>
  <si>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</si>
  <si>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</si>
  <si>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</si>
  <si>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3627*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</si>
  <si>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</si>
  <si>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</si>
  <si>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</si>
  <si>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</si>
  <si>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</si>
  <si>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</si>
  <si>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</si>
  <si>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</si>
  <si>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</si>
  <si>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</si>
  <si>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</si>
  <si>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</si>
  <si>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</si>
  <si>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</si>
  <si>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</si>
  <si>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</si>
  <si>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</si>
  <si>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</si>
  <si>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</si>
  <si>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</si>
  <si>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</si>
  <si>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</si>
  <si>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</si>
  <si>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</si>
  <si>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</si>
  <si>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</si>
  <si>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</si>
  <si>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</si>
  <si>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</si>
  <si>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</si>
  <si>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</si>
  <si>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</si>
  <si>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</si>
  <si>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</si>
  <si>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</si>
  <si>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</si>
  <si>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</si>
  <si>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</si>
  <si>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</si>
  <si>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</si>
  <si>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</si>
  <si>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</si>
  <si>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</si>
  <si>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</si>
  <si>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</si>
  <si>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</si>
  <si>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</si>
  <si>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</si>
  <si>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</si>
  <si>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</si>
  <si>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</si>
  <si>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</si>
  <si>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</si>
  <si>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</si>
  <si>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</si>
  <si>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</si>
  <si>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</si>
  <si>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</si>
  <si>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</si>
  <si>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</si>
  <si>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</si>
  <si>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</si>
  <si>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</si>
  <si>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</si>
  <si>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</si>
  <si>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</si>
  <si>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</si>
  <si>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</si>
  <si>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</si>
  <si>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</si>
  <si>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</si>
  <si>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</si>
  <si>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</si>
  <si>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</si>
  <si>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</si>
  <si>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</si>
  <si>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</si>
  <si>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</si>
  <si>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</si>
  <si>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</si>
  <si>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</si>
  <si>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</si>
  <si>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</si>
  <si>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</si>
  <si>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</si>
  <si>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</si>
  <si>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</si>
  <si>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</si>
  <si>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</si>
  <si>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</si>
  <si>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</si>
  <si>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</si>
  <si>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</si>
  <si>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</si>
  <si>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</si>
  <si>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</si>
  <si>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</si>
  <si>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</si>
  <si>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</si>
  <si>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</si>
  <si>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</si>
  <si>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</si>
  <si>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</si>
  <si>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</si>
  <si>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</si>
  <si>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</si>
  <si>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</si>
  <si>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</si>
  <si>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</si>
  <si>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</si>
  <si>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</si>
  <si>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</si>
  <si>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</si>
  <si>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</si>
  <si>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</si>
  <si>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</si>
  <si>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</si>
  <si>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</si>
  <si>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</si>
  <si>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</si>
  <si>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</si>
  <si>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</si>
  <si>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</si>
  <si>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</si>
  <si>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</si>
  <si>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</si>
  <si>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</si>
  <si>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</si>
  <si>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</si>
  <si>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</si>
  <si>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</si>
  <si>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</si>
  <si>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</si>
  <si>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</si>
  <si>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</si>
  <si>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</si>
  <si>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</si>
  <si>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</si>
  <si>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</si>
  <si>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</si>
  <si>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</si>
  <si>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</si>
  <si>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</si>
  <si>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</si>
  <si>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</si>
  <si>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</si>
  <si>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</si>
  <si>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</si>
  <si>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</si>
  <si>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</si>
  <si>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</si>
  <si>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</si>
  <si>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</si>
  <si>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</si>
  <si>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</si>
  <si>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UROLOGY COSTING GUIDE 2020</t>
  </si>
  <si>
    <t>0193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</si>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</sst>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3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Border="1" applyProtection="1"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3" fillId="5" borderId="4" xfId="0" applyFont="1" applyFill="1" applyBorder="1" applyProtection="1"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Font="1" applyFill="1" applyBorder="1" applyAlignment="1" applyProtection="1">
      <alignment wrapText="1"/>
      <protection hidden="1"/>
    </xf>
    <xf numFmtId="165" fontId="3" fillId="5" borderId="0" xfId="1" applyNumberFormat="1" applyFont="1" applyFill="1" applyBorder="1" applyAlignment="1" applyProtection="1">
      <alignment wrapText="1"/>
      <protection hidden="1"/>
    </xf>
    <xf numFmtId="165" fontId="3" fillId="5" borderId="1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164" fontId="29" fillId="2" borderId="20" xfId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30" fillId="11" borderId="1" xfId="0" applyFont="1" applyFill="1" applyBorder="1" applyProtection="1">
      <protection hidden="1"/>
    </xf>
    <xf numFmtId="0" fontId="30" fillId="11" borderId="1" xfId="0" applyFont="1" applyFill="1" applyBorder="1" applyAlignment="1" applyProtection="1">
      <alignment horizontal="center"/>
      <protection hidden="1"/>
    </xf>
    <xf numFmtId="0" fontId="30" fillId="11" borderId="1" xfId="0" quotePrefix="1" applyFont="1" applyFill="1" applyBorder="1" applyAlignment="1" applyProtection="1">
      <alignment horizontal="center"/>
      <protection hidden="1"/>
    </xf>
    <xf numFmtId="165" fontId="30" fillId="11" borderId="1" xfId="1" applyNumberFormat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30" fillId="11" borderId="1" xfId="0" applyFont="1" applyFill="1" applyBorder="1" applyAlignment="1" applyProtection="1">
      <alignment wrapText="1"/>
      <protection hidden="1"/>
    </xf>
    <xf numFmtId="0" fontId="30" fillId="11" borderId="1" xfId="0" applyFont="1" applyFill="1" applyBorder="1" applyAlignment="1" applyProtection="1">
      <alignment horizontal="center" wrapText="1"/>
      <protection hidden="1"/>
    </xf>
    <xf numFmtId="0" fontId="30" fillId="11" borderId="1" xfId="0" quotePrefix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65" fontId="30" fillId="11" borderId="1" xfId="1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12" borderId="1" xfId="1" applyNumberFormat="1" applyFont="1" applyFill="1" applyBorder="1" applyAlignment="1" applyProtection="1">
      <alignment wrapText="1"/>
      <protection hidden="1"/>
    </xf>
    <xf numFmtId="165" fontId="30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7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4" xfId="0" applyFont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0" fontId="34" fillId="2" borderId="0" xfId="0" applyFont="1" applyFill="1" applyAlignment="1" applyProtection="1">
      <alignment wrapText="1"/>
      <protection hidden="1"/>
    </xf>
    <xf numFmtId="164" fontId="34" fillId="2" borderId="0" xfId="1" applyFont="1" applyFill="1" applyBorder="1" applyAlignment="1" applyProtection="1">
      <alignment wrapText="1"/>
      <protection hidden="1"/>
    </xf>
    <xf numFmtId="165" fontId="34" fillId="2" borderId="0" xfId="1" applyNumberFormat="1" applyFont="1" applyFill="1" applyBorder="1" applyAlignment="1" applyProtection="1">
      <alignment wrapText="1"/>
      <protection hidden="1"/>
    </xf>
    <xf numFmtId="165" fontId="34" fillId="2" borderId="10" xfId="1" applyNumberFormat="1" applyFont="1" applyFill="1" applyBorder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4" xfId="0" applyFont="1" applyFill="1" applyBorder="1" applyProtection="1">
      <protection hidden="1"/>
    </xf>
    <xf numFmtId="0" fontId="26" fillId="2" borderId="4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5" fillId="2" borderId="4" xfId="0" applyFont="1" applyFill="1" applyBorder="1" applyProtection="1">
      <protection hidden="1"/>
    </xf>
    <xf numFmtId="0" fontId="18" fillId="5" borderId="4" xfId="0" applyFont="1" applyFill="1" applyBorder="1" applyProtection="1">
      <protection hidden="1"/>
    </xf>
    <xf numFmtId="0" fontId="18" fillId="5" borderId="0" xfId="0" applyFont="1" applyFill="1" applyAlignment="1" applyProtection="1">
      <alignment wrapText="1"/>
      <protection hidden="1"/>
    </xf>
    <xf numFmtId="164" fontId="18" fillId="5" borderId="0" xfId="0" applyNumberFormat="1" applyFont="1" applyFill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0"/>
  <sheetViews>
    <sheetView tabSelected="1" zoomScale="80" zoomScaleNormal="80" workbookViewId="0">
      <pane xSplit="3" ySplit="7" topLeftCell="AL71" activePane="bottomRight" state="frozen"/>
      <selection pane="topRight" activeCell="D1" sqref="D1"/>
      <selection pane="bottomLeft" activeCell="A8" sqref="A8"/>
      <selection pane="bottomRight" activeCell="A88" sqref="A88:AZ116"/>
    </sheetView>
  </sheetViews>
  <sheetFormatPr defaultColWidth="9.140625" defaultRowHeight="12.75" x14ac:dyDescent="0.2"/>
  <cols>
    <col min="1" max="1" width="8.85546875" style="99" bestFit="1" customWidth="1"/>
    <col min="2" max="2" width="65.42578125" style="100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" style="10" customWidth="1"/>
    <col min="18" max="18" width="7.7109375" style="11" customWidth="1"/>
    <col min="19" max="20" width="11.28515625" style="9" customWidth="1"/>
    <col min="21" max="21" width="10" style="10" customWidth="1"/>
    <col min="22" max="22" width="9" style="11" customWidth="1"/>
    <col min="23" max="23" width="10" style="10" customWidth="1"/>
    <col min="24" max="24" width="9.28515625" style="11" customWidth="1"/>
    <col min="25" max="26" width="9.28515625" style="4" customWidth="1"/>
    <col min="27" max="27" width="9.85546875" style="4" customWidth="1"/>
    <col min="28" max="29" width="9.28515625" style="4" customWidth="1"/>
    <col min="30" max="30" width="10.5703125" style="4" bestFit="1" customWidth="1"/>
    <col min="31" max="31" width="10" style="8" customWidth="1"/>
    <col min="32" max="32" width="10.28515625" style="8" customWidth="1"/>
    <col min="33" max="35" width="12" style="8" customWidth="1"/>
    <col min="36" max="36" width="11.42578125" style="8" customWidth="1"/>
    <col min="37" max="37" width="10.5703125" style="9" customWidth="1"/>
    <col min="38" max="38" width="10.85546875" style="8" customWidth="1"/>
    <col min="39" max="39" width="7.7109375" style="9" customWidth="1"/>
    <col min="40" max="40" width="10" style="8" customWidth="1"/>
    <col min="41" max="41" width="10.28515625" style="8" customWidth="1"/>
    <col min="42" max="42" width="12" style="8" customWidth="1"/>
    <col min="43" max="43" width="10" style="8" customWidth="1"/>
    <col min="44" max="44" width="10.28515625" style="8" customWidth="1"/>
    <col min="45" max="46" width="12" style="8" customWidth="1"/>
    <col min="47" max="47" width="10" style="8" customWidth="1"/>
    <col min="48" max="48" width="10.28515625" style="8" customWidth="1"/>
    <col min="49" max="49" width="10" style="8" customWidth="1"/>
    <col min="50" max="50" width="10.28515625" style="8" customWidth="1"/>
    <col min="51" max="52" width="11.28515625" style="9" customWidth="1"/>
    <col min="53" max="16384" width="9.140625" style="4"/>
  </cols>
  <sheetData>
    <row r="1" spans="1:52" ht="23.25" x14ac:dyDescent="0.35">
      <c r="A1" s="1" t="s">
        <v>189</v>
      </c>
      <c r="B1" s="2"/>
      <c r="C1" s="2"/>
      <c r="D1" s="2"/>
      <c r="E1" s="2"/>
      <c r="F1" s="101"/>
      <c r="G1" s="2"/>
      <c r="H1" s="10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5"/>
      <c r="B2" s="6"/>
      <c r="C2" s="7"/>
      <c r="AZ2" s="128"/>
    </row>
    <row r="3" spans="1:52" ht="15.75" x14ac:dyDescent="0.25">
      <c r="A3" s="119" t="s">
        <v>137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1"/>
    </row>
    <row r="4" spans="1:52" ht="15.75" x14ac:dyDescent="0.25">
      <c r="A4" s="126"/>
      <c r="B4" s="127"/>
      <c r="C4" s="166"/>
      <c r="D4" s="233" t="s">
        <v>145</v>
      </c>
      <c r="E4" s="235"/>
      <c r="F4" s="241" t="s">
        <v>146</v>
      </c>
      <c r="G4" s="242"/>
      <c r="H4" s="242"/>
      <c r="I4" s="242"/>
      <c r="J4" s="242"/>
      <c r="K4" s="242"/>
      <c r="L4" s="242"/>
      <c r="M4" s="242"/>
      <c r="N4" s="242"/>
      <c r="O4" s="242"/>
      <c r="P4" s="243"/>
      <c r="Q4" s="233" t="s">
        <v>117</v>
      </c>
      <c r="R4" s="234"/>
      <c r="S4" s="234"/>
      <c r="T4" s="235"/>
      <c r="U4" s="233" t="s">
        <v>118</v>
      </c>
      <c r="V4" s="234"/>
      <c r="W4" s="234"/>
      <c r="X4" s="234"/>
      <c r="Y4" s="234"/>
      <c r="Z4" s="234"/>
      <c r="AA4" s="234"/>
      <c r="AB4" s="234"/>
      <c r="AC4" s="234"/>
      <c r="AD4" s="235"/>
      <c r="AE4" s="233" t="s">
        <v>120</v>
      </c>
      <c r="AF4" s="234"/>
      <c r="AG4" s="234"/>
      <c r="AH4" s="234"/>
      <c r="AI4" s="235"/>
      <c r="AJ4" s="233" t="s">
        <v>128</v>
      </c>
      <c r="AK4" s="234"/>
      <c r="AL4" s="234"/>
      <c r="AM4" s="235"/>
      <c r="AN4" s="233" t="s">
        <v>129</v>
      </c>
      <c r="AO4" s="234"/>
      <c r="AP4" s="235"/>
      <c r="AQ4" s="236" t="s">
        <v>147</v>
      </c>
      <c r="AR4" s="237"/>
      <c r="AS4" s="237"/>
      <c r="AT4" s="237"/>
      <c r="AU4" s="238" t="s">
        <v>148</v>
      </c>
      <c r="AV4" s="239"/>
      <c r="AW4" s="239"/>
      <c r="AX4" s="239"/>
      <c r="AY4" s="239"/>
      <c r="AZ4" s="240"/>
    </row>
    <row r="5" spans="1:52" ht="84" customHeight="1" x14ac:dyDescent="0.2">
      <c r="A5" s="12" t="s">
        <v>0</v>
      </c>
      <c r="B5" s="13" t="s">
        <v>1</v>
      </c>
      <c r="C5" s="124" t="s">
        <v>2</v>
      </c>
      <c r="D5" s="14" t="s">
        <v>149</v>
      </c>
      <c r="E5" s="15" t="s">
        <v>150</v>
      </c>
      <c r="F5" s="14" t="s">
        <v>151</v>
      </c>
      <c r="G5" s="14" t="s">
        <v>152</v>
      </c>
      <c r="H5" s="14" t="s">
        <v>153</v>
      </c>
      <c r="I5" s="14" t="s">
        <v>154</v>
      </c>
      <c r="J5" s="15" t="s">
        <v>156</v>
      </c>
      <c r="K5" s="15" t="s">
        <v>156</v>
      </c>
      <c r="L5" s="15" t="s">
        <v>156</v>
      </c>
      <c r="M5" s="15" t="s">
        <v>156</v>
      </c>
      <c r="N5" s="15" t="s">
        <v>156</v>
      </c>
      <c r="O5" s="15" t="s">
        <v>156</v>
      </c>
      <c r="P5" s="15" t="s">
        <v>156</v>
      </c>
      <c r="Q5" s="14" t="s">
        <v>155</v>
      </c>
      <c r="R5" s="15" t="s">
        <v>150</v>
      </c>
      <c r="S5" s="15" t="s">
        <v>156</v>
      </c>
      <c r="T5" s="15" t="s">
        <v>156</v>
      </c>
      <c r="U5" s="14" t="s">
        <v>151</v>
      </c>
      <c r="V5" s="15" t="s">
        <v>152</v>
      </c>
      <c r="W5" s="14" t="s">
        <v>153</v>
      </c>
      <c r="X5" s="14" t="s">
        <v>154</v>
      </c>
      <c r="Y5" s="167" t="s">
        <v>157</v>
      </c>
      <c r="Z5" s="167" t="s">
        <v>158</v>
      </c>
      <c r="AA5" s="167" t="s">
        <v>159</v>
      </c>
      <c r="AB5" s="167" t="s">
        <v>160</v>
      </c>
      <c r="AC5" s="167" t="s">
        <v>161</v>
      </c>
      <c r="AD5" s="167" t="s">
        <v>162</v>
      </c>
      <c r="AE5" s="14" t="s">
        <v>163</v>
      </c>
      <c r="AF5" s="14" t="s">
        <v>150</v>
      </c>
      <c r="AG5" s="14" t="s">
        <v>156</v>
      </c>
      <c r="AH5" s="14" t="s">
        <v>156</v>
      </c>
      <c r="AI5" s="14" t="s">
        <v>156</v>
      </c>
      <c r="AJ5" s="14" t="s">
        <v>164</v>
      </c>
      <c r="AK5" s="14" t="s">
        <v>165</v>
      </c>
      <c r="AL5" s="14" t="s">
        <v>166</v>
      </c>
      <c r="AM5" s="14" t="s">
        <v>167</v>
      </c>
      <c r="AN5" s="168" t="s">
        <v>168</v>
      </c>
      <c r="AO5" s="15" t="s">
        <v>150</v>
      </c>
      <c r="AP5" s="15" t="s">
        <v>156</v>
      </c>
      <c r="AQ5" s="14" t="s">
        <v>168</v>
      </c>
      <c r="AR5" s="15" t="s">
        <v>150</v>
      </c>
      <c r="AS5" s="14" t="s">
        <v>169</v>
      </c>
      <c r="AT5" s="14" t="s">
        <v>169</v>
      </c>
      <c r="AU5" s="14" t="s">
        <v>170</v>
      </c>
      <c r="AV5" s="14" t="s">
        <v>171</v>
      </c>
      <c r="AW5" s="14" t="s">
        <v>172</v>
      </c>
      <c r="AX5" s="15" t="s">
        <v>173</v>
      </c>
      <c r="AY5" s="14" t="s">
        <v>174</v>
      </c>
      <c r="AZ5" s="15" t="s">
        <v>89</v>
      </c>
    </row>
    <row r="6" spans="1:52" ht="13.5" customHeight="1" x14ac:dyDescent="0.2">
      <c r="A6" s="16"/>
      <c r="B6" s="17"/>
      <c r="C6" s="125"/>
      <c r="D6" s="18"/>
      <c r="E6" s="19"/>
      <c r="F6" s="102"/>
      <c r="G6" s="19"/>
      <c r="H6" s="102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2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69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20"/>
      <c r="AY6" s="19"/>
      <c r="AZ6" s="19"/>
    </row>
    <row r="7" spans="1:52" ht="13.5" customHeight="1" x14ac:dyDescent="0.2">
      <c r="A7" s="16"/>
      <c r="B7" s="17"/>
      <c r="C7" s="170" t="s">
        <v>5</v>
      </c>
      <c r="D7" s="171" t="s">
        <v>6</v>
      </c>
      <c r="E7" s="172" t="s">
        <v>6</v>
      </c>
      <c r="F7" s="171" t="s">
        <v>6</v>
      </c>
      <c r="G7" s="172" t="s">
        <v>6</v>
      </c>
      <c r="H7" s="172" t="s">
        <v>6</v>
      </c>
      <c r="I7" s="172" t="s">
        <v>6</v>
      </c>
      <c r="J7" s="172" t="s">
        <v>6</v>
      </c>
      <c r="K7" s="172"/>
      <c r="L7" s="172"/>
      <c r="M7" s="172" t="s">
        <v>6</v>
      </c>
      <c r="N7" s="172" t="s">
        <v>6</v>
      </c>
      <c r="O7" s="172" t="s">
        <v>6</v>
      </c>
      <c r="P7" s="172" t="s">
        <v>6</v>
      </c>
      <c r="Q7" s="172" t="s">
        <v>6</v>
      </c>
      <c r="R7" s="172" t="s">
        <v>6</v>
      </c>
      <c r="S7" s="172" t="s">
        <v>6</v>
      </c>
      <c r="T7" s="172" t="s">
        <v>6</v>
      </c>
      <c r="U7" s="172" t="s">
        <v>6</v>
      </c>
      <c r="V7" s="172" t="s">
        <v>6</v>
      </c>
      <c r="W7" s="172" t="s">
        <v>6</v>
      </c>
      <c r="X7" s="172" t="s">
        <v>6</v>
      </c>
      <c r="Y7" s="172" t="s">
        <v>6</v>
      </c>
      <c r="Z7" s="172" t="s">
        <v>6</v>
      </c>
      <c r="AA7" s="172" t="s">
        <v>6</v>
      </c>
      <c r="AB7" s="172" t="s">
        <v>6</v>
      </c>
      <c r="AC7" s="172" t="s">
        <v>6</v>
      </c>
      <c r="AD7" s="172" t="s">
        <v>6</v>
      </c>
      <c r="AE7" s="172" t="s">
        <v>6</v>
      </c>
      <c r="AF7" s="172" t="s">
        <v>6</v>
      </c>
      <c r="AG7" s="172" t="s">
        <v>6</v>
      </c>
      <c r="AH7" s="172" t="s">
        <v>6</v>
      </c>
      <c r="AI7" s="172" t="s">
        <v>6</v>
      </c>
      <c r="AJ7" s="172" t="s">
        <v>6</v>
      </c>
      <c r="AK7" s="172" t="s">
        <v>6</v>
      </c>
      <c r="AL7" s="172" t="s">
        <v>6</v>
      </c>
      <c r="AM7" s="172" t="s">
        <v>6</v>
      </c>
      <c r="AN7" s="173" t="s">
        <v>6</v>
      </c>
      <c r="AO7" s="172" t="s">
        <v>6</v>
      </c>
      <c r="AP7" s="172" t="s">
        <v>6</v>
      </c>
      <c r="AQ7" s="171" t="s">
        <v>6</v>
      </c>
      <c r="AR7" s="172" t="s">
        <v>6</v>
      </c>
      <c r="AS7" s="172" t="s">
        <v>6</v>
      </c>
      <c r="AT7" s="172" t="s">
        <v>6</v>
      </c>
      <c r="AU7" s="171" t="s">
        <v>6</v>
      </c>
      <c r="AV7" s="172" t="s">
        <v>6</v>
      </c>
      <c r="AW7" s="171" t="s">
        <v>6</v>
      </c>
      <c r="AX7" s="172" t="s">
        <v>6</v>
      </c>
      <c r="AY7" s="172" t="s">
        <v>6</v>
      </c>
      <c r="AZ7" s="172" t="s">
        <v>6</v>
      </c>
    </row>
    <row r="8" spans="1:52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6"/>
      <c r="AF8" s="26"/>
      <c r="AG8" s="26"/>
      <c r="AH8" s="26"/>
      <c r="AI8" s="31"/>
      <c r="AJ8" s="28"/>
      <c r="AK8" s="27"/>
      <c r="AL8" s="28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  <c r="AZ8" s="27"/>
    </row>
    <row r="9" spans="1:52" x14ac:dyDescent="0.2">
      <c r="A9" s="32"/>
      <c r="B9" s="33"/>
      <c r="C9" s="34"/>
      <c r="D9" s="35"/>
      <c r="E9" s="36"/>
      <c r="F9" s="35"/>
      <c r="G9" s="36"/>
      <c r="H9" s="35"/>
      <c r="I9" s="36"/>
      <c r="J9" s="104"/>
      <c r="K9" s="104"/>
      <c r="L9" s="104"/>
      <c r="M9" s="104"/>
      <c r="N9" s="104"/>
      <c r="O9" s="104"/>
      <c r="P9" s="104"/>
      <c r="Q9" s="37"/>
      <c r="R9" s="38"/>
      <c r="S9" s="104"/>
      <c r="T9" s="104"/>
      <c r="U9" s="37"/>
      <c r="V9" s="38"/>
      <c r="W9" s="37"/>
      <c r="X9" s="38"/>
      <c r="Y9" s="105"/>
      <c r="Z9" s="105"/>
      <c r="AA9" s="105"/>
      <c r="AB9" s="105"/>
      <c r="AC9" s="105"/>
      <c r="AD9" s="105"/>
      <c r="AE9" s="35"/>
      <c r="AF9" s="35"/>
      <c r="AG9" s="106"/>
      <c r="AH9" s="106"/>
      <c r="AI9" s="106"/>
      <c r="AJ9" s="37"/>
      <c r="AK9" s="36"/>
      <c r="AL9" s="37"/>
      <c r="AM9" s="36"/>
      <c r="AN9" s="35"/>
      <c r="AO9" s="35"/>
      <c r="AP9" s="106"/>
      <c r="AQ9" s="35"/>
      <c r="AR9" s="35"/>
      <c r="AS9" s="106"/>
      <c r="AT9" s="106"/>
      <c r="AU9" s="35"/>
      <c r="AV9" s="35"/>
      <c r="AW9" s="35"/>
      <c r="AX9" s="35"/>
      <c r="AY9" s="37"/>
      <c r="AZ9" s="36"/>
    </row>
    <row r="10" spans="1:52" x14ac:dyDescent="0.2">
      <c r="A10" s="39"/>
      <c r="B10" s="40" t="s">
        <v>35</v>
      </c>
      <c r="C10" s="41"/>
      <c r="D10" s="42"/>
      <c r="E10" s="43"/>
      <c r="F10" s="44"/>
      <c r="G10" s="43"/>
      <c r="H10" s="44"/>
      <c r="I10" s="43"/>
      <c r="J10" s="107"/>
      <c r="K10" s="107"/>
      <c r="L10" s="107"/>
      <c r="M10" s="107"/>
      <c r="N10" s="107"/>
      <c r="O10" s="107"/>
      <c r="P10" s="107"/>
      <c r="Q10" s="44"/>
      <c r="R10" s="43"/>
      <c r="S10" s="107"/>
      <c r="T10" s="107"/>
      <c r="U10" s="44"/>
      <c r="V10" s="43"/>
      <c r="W10" s="44"/>
      <c r="X10" s="43"/>
      <c r="Y10" s="108"/>
      <c r="Z10" s="108"/>
      <c r="AA10" s="108"/>
      <c r="AB10" s="108"/>
      <c r="AC10" s="108"/>
      <c r="AD10" s="108"/>
      <c r="AE10" s="44"/>
      <c r="AF10" s="43"/>
      <c r="AG10" s="109"/>
      <c r="AH10" s="109"/>
      <c r="AI10" s="109"/>
      <c r="AJ10" s="45"/>
      <c r="AK10" s="43"/>
      <c r="AL10" s="45"/>
      <c r="AM10" s="43"/>
      <c r="AN10" s="44"/>
      <c r="AO10" s="43"/>
      <c r="AP10" s="109"/>
      <c r="AQ10" s="44"/>
      <c r="AR10" s="43"/>
      <c r="AS10" s="109"/>
      <c r="AT10" s="109"/>
      <c r="AU10" s="44"/>
      <c r="AV10" s="43"/>
      <c r="AW10" s="178"/>
      <c r="AX10" s="43"/>
      <c r="AY10" s="45"/>
      <c r="AZ10" s="43"/>
    </row>
    <row r="11" spans="1:52" x14ac:dyDescent="0.2">
      <c r="A11" s="46" t="s">
        <v>7</v>
      </c>
      <c r="B11" s="47" t="s">
        <v>8</v>
      </c>
      <c r="C11" s="48">
        <v>15</v>
      </c>
      <c r="D11" s="44">
        <f t="shared" ref="D11:D26" si="0">ROUND(E11*C11,1)</f>
        <v>799.9</v>
      </c>
      <c r="E11" s="43">
        <f>RCF!C$43</f>
        <v>53.323999999999998</v>
      </c>
      <c r="F11" s="123">
        <v>346.9</v>
      </c>
      <c r="G11" s="43">
        <f>F11/$C11</f>
        <v>23.126666666666665</v>
      </c>
      <c r="H11" s="123">
        <f t="shared" ref="H11:H26" si="1">ROUNDDOWN(F11*1.039,1)</f>
        <v>360.4</v>
      </c>
      <c r="I11" s="43">
        <f>H11/$C11</f>
        <v>24.026666666666664</v>
      </c>
      <c r="J11" s="109">
        <f t="shared" ref="J11:P26" si="2">ROUND($C11*$I11*J$6,1)</f>
        <v>396.4</v>
      </c>
      <c r="K11" s="109">
        <f t="shared" si="2"/>
        <v>493.7</v>
      </c>
      <c r="L11" s="109">
        <f t="shared" si="2"/>
        <v>529.79999999999995</v>
      </c>
      <c r="M11" s="109">
        <f t="shared" si="2"/>
        <v>583.79999999999995</v>
      </c>
      <c r="N11" s="109">
        <f t="shared" si="2"/>
        <v>720.8</v>
      </c>
      <c r="O11" s="109">
        <f t="shared" si="2"/>
        <v>774.9</v>
      </c>
      <c r="P11" s="109">
        <f t="shared" si="2"/>
        <v>1081.2</v>
      </c>
      <c r="Q11" s="123">
        <v>352</v>
      </c>
      <c r="R11" s="43">
        <f>Q11/$C11</f>
        <v>23.466666666666665</v>
      </c>
      <c r="S11" s="109">
        <f>ROUNDDOWN($Q11*S$6,1)</f>
        <v>457.6</v>
      </c>
      <c r="T11" s="109">
        <f>ROUNDDOWN($Q11*T$6,1)</f>
        <v>528</v>
      </c>
      <c r="U11" s="123">
        <v>233.9</v>
      </c>
      <c r="V11" s="43">
        <f>U11/$C11</f>
        <v>15.593333333333334</v>
      </c>
      <c r="W11" s="123">
        <v>249.2</v>
      </c>
      <c r="X11" s="43">
        <f>W11/$C11</f>
        <v>16.613333333333333</v>
      </c>
      <c r="Y11" s="109">
        <f>ROUNDDOWN($W11*Y$6,1)</f>
        <v>274.10000000000002</v>
      </c>
      <c r="Z11" s="109">
        <f>ROUNDDOWN($W11*Z$6,1)</f>
        <v>341.4</v>
      </c>
      <c r="AA11" s="109">
        <f t="shared" ref="AA11:AD18" si="3">ROUND($C11*$X11*AA$6,1)</f>
        <v>403.7</v>
      </c>
      <c r="AB11" s="109">
        <f t="shared" si="3"/>
        <v>366.3</v>
      </c>
      <c r="AC11" s="109">
        <f t="shared" si="3"/>
        <v>540.79999999999995</v>
      </c>
      <c r="AD11" s="109">
        <f t="shared" si="3"/>
        <v>747.6</v>
      </c>
      <c r="AE11" s="44">
        <v>351.6</v>
      </c>
      <c r="AF11" s="43">
        <f>AE11/$C11</f>
        <v>23.44</v>
      </c>
      <c r="AG11" s="109">
        <f t="shared" ref="AG11:AI26" si="4">ROUND($AE11*AG$6,1)</f>
        <v>580.1</v>
      </c>
      <c r="AH11" s="109">
        <f t="shared" si="4"/>
        <v>738.4</v>
      </c>
      <c r="AI11" s="109">
        <f t="shared" si="4"/>
        <v>1054.8</v>
      </c>
      <c r="AJ11" s="123">
        <v>350.8</v>
      </c>
      <c r="AK11" s="43">
        <f>AJ11/$C11</f>
        <v>23.386666666666667</v>
      </c>
      <c r="AL11" s="123">
        <v>463</v>
      </c>
      <c r="AM11" s="43">
        <f>AL11/$C11</f>
        <v>30.866666666666667</v>
      </c>
      <c r="AN11" s="175">
        <f>ROUNDDOWN(C11*AO11,1)</f>
        <v>368.6</v>
      </c>
      <c r="AO11" s="122">
        <f>RCF!I$33</f>
        <v>24.576000000000001</v>
      </c>
      <c r="AP11" s="109">
        <f>ROUNDDOWN($AN11*AP$6,1)</f>
        <v>552.9</v>
      </c>
      <c r="AQ11" s="44">
        <v>366</v>
      </c>
      <c r="AR11" s="43">
        <f>AQ11/$C11</f>
        <v>24.4</v>
      </c>
      <c r="AS11" s="109">
        <f>ROUNDDOWN($AQ11*AS$6,1)</f>
        <v>475.8</v>
      </c>
      <c r="AT11" s="109">
        <f>ROUNDDOWN($AQ11*AT$6,1)</f>
        <v>530.70000000000005</v>
      </c>
      <c r="AU11" s="44">
        <v>361.7</v>
      </c>
      <c r="AV11" s="43">
        <f>AU11/$C11</f>
        <v>24.113333333333333</v>
      </c>
      <c r="AW11" s="44">
        <v>370.1</v>
      </c>
      <c r="AX11" s="43">
        <f>AW11/$C11</f>
        <v>24.673333333333336</v>
      </c>
      <c r="AY11" s="175">
        <f>ROUNDDOWN(C11*AZ11,1)</f>
        <v>356.5</v>
      </c>
      <c r="AZ11" s="43">
        <f>RCF!I$41</f>
        <v>23.768000000000001</v>
      </c>
    </row>
    <row r="12" spans="1:52" x14ac:dyDescent="0.2">
      <c r="A12" s="46" t="s">
        <v>9</v>
      </c>
      <c r="B12" s="47" t="s">
        <v>10</v>
      </c>
      <c r="C12" s="48">
        <v>15</v>
      </c>
      <c r="D12" s="44">
        <f t="shared" si="0"/>
        <v>799.9</v>
      </c>
      <c r="E12" s="43">
        <f>RCF!C$43</f>
        <v>53.323999999999998</v>
      </c>
      <c r="F12" s="123">
        <v>346.9</v>
      </c>
      <c r="G12" s="43">
        <f t="shared" ref="G12:I26" si="5">F12/$C12</f>
        <v>23.126666666666665</v>
      </c>
      <c r="H12" s="123">
        <f t="shared" si="1"/>
        <v>360.4</v>
      </c>
      <c r="I12" s="43">
        <f t="shared" si="5"/>
        <v>24.026666666666664</v>
      </c>
      <c r="J12" s="109">
        <f t="shared" si="2"/>
        <v>396.4</v>
      </c>
      <c r="K12" s="109">
        <f t="shared" si="2"/>
        <v>493.7</v>
      </c>
      <c r="L12" s="109">
        <f t="shared" si="2"/>
        <v>529.79999999999995</v>
      </c>
      <c r="M12" s="109">
        <f t="shared" si="2"/>
        <v>583.79999999999995</v>
      </c>
      <c r="N12" s="109">
        <f t="shared" si="2"/>
        <v>720.8</v>
      </c>
      <c r="O12" s="109">
        <f t="shared" si="2"/>
        <v>774.9</v>
      </c>
      <c r="P12" s="109">
        <f t="shared" si="2"/>
        <v>1081.2</v>
      </c>
      <c r="Q12" s="123">
        <v>352</v>
      </c>
      <c r="R12" s="43">
        <f t="shared" ref="R12" si="6">Q12/$C12</f>
        <v>23.466666666666665</v>
      </c>
      <c r="S12" s="109">
        <f t="shared" ref="S12:T26" si="7">ROUNDDOWN($Q12*S$6,1)</f>
        <v>457.6</v>
      </c>
      <c r="T12" s="109">
        <f t="shared" si="7"/>
        <v>528</v>
      </c>
      <c r="U12" s="123">
        <v>326.3</v>
      </c>
      <c r="V12" s="43">
        <f t="shared" ref="V12" si="8">U12/$C12</f>
        <v>21.753333333333334</v>
      </c>
      <c r="W12" s="123">
        <v>347.5</v>
      </c>
      <c r="X12" s="43">
        <f t="shared" ref="X12" si="9">W12/$C12</f>
        <v>23.166666666666668</v>
      </c>
      <c r="Y12" s="109">
        <f t="shared" ref="Y12:Y25" si="10">ROUNDDOWN($W12*Y$6,1)</f>
        <v>382.2</v>
      </c>
      <c r="Z12" s="109">
        <f t="shared" ref="Z12:Z21" si="11">ROUND($C12*$X12*Z$6,1)</f>
        <v>476.1</v>
      </c>
      <c r="AA12" s="109">
        <f t="shared" si="3"/>
        <v>563</v>
      </c>
      <c r="AB12" s="109">
        <f t="shared" si="3"/>
        <v>510.8</v>
      </c>
      <c r="AC12" s="109">
        <f t="shared" si="3"/>
        <v>754.1</v>
      </c>
      <c r="AD12" s="109">
        <f t="shared" si="3"/>
        <v>1042.5</v>
      </c>
      <c r="AE12" s="44">
        <v>351.6</v>
      </c>
      <c r="AF12" s="43">
        <f t="shared" ref="AF12" si="12">AE12/$C12</f>
        <v>23.44</v>
      </c>
      <c r="AG12" s="109">
        <f t="shared" si="4"/>
        <v>580.1</v>
      </c>
      <c r="AH12" s="109">
        <f t="shared" si="4"/>
        <v>738.4</v>
      </c>
      <c r="AI12" s="109">
        <f t="shared" si="4"/>
        <v>1054.8</v>
      </c>
      <c r="AJ12" s="123">
        <v>0</v>
      </c>
      <c r="AK12" s="43">
        <f t="shared" ref="AK12" si="13">AJ12/$C12</f>
        <v>0</v>
      </c>
      <c r="AL12" s="123">
        <v>0</v>
      </c>
      <c r="AM12" s="43">
        <f t="shared" ref="AM12" si="14">AL12/$C12</f>
        <v>0</v>
      </c>
      <c r="AN12" s="175">
        <f t="shared" ref="AN12:AN26" si="15">ROUNDDOWN(C12*AO12,1)</f>
        <v>368.6</v>
      </c>
      <c r="AO12" s="122">
        <f>RCF!I$33</f>
        <v>24.576000000000001</v>
      </c>
      <c r="AP12" s="109">
        <f t="shared" ref="AP12:AP26" si="16">ROUNDDOWN($AN12*AP$6,1)</f>
        <v>552.9</v>
      </c>
      <c r="AQ12" s="44">
        <v>366</v>
      </c>
      <c r="AR12" s="43">
        <f t="shared" ref="AR12" si="17">AQ12/$C12</f>
        <v>24.4</v>
      </c>
      <c r="AS12" s="109">
        <f t="shared" ref="AS12:AT26" si="18">ROUNDDOWN($AQ12*AS$6,1)</f>
        <v>475.8</v>
      </c>
      <c r="AT12" s="109">
        <f t="shared" si="18"/>
        <v>530.70000000000005</v>
      </c>
      <c r="AU12" s="44">
        <v>361.7</v>
      </c>
      <c r="AV12" s="43">
        <f t="shared" ref="AV12" si="19">AU12/$C12</f>
        <v>24.113333333333333</v>
      </c>
      <c r="AW12" s="44">
        <v>370.1</v>
      </c>
      <c r="AX12" s="43">
        <f t="shared" ref="AX12" si="20">AW12/$C12</f>
        <v>24.673333333333336</v>
      </c>
      <c r="AY12" s="175">
        <f t="shared" ref="AY12:AY18" si="21">ROUNDDOWN(C12*AZ12,1)</f>
        <v>356.5</v>
      </c>
      <c r="AZ12" s="43">
        <f>RCF!I$41</f>
        <v>23.768000000000001</v>
      </c>
    </row>
    <row r="13" spans="1:52" x14ac:dyDescent="0.2">
      <c r="A13" s="49" t="s">
        <v>11</v>
      </c>
      <c r="B13" s="47" t="s">
        <v>12</v>
      </c>
      <c r="C13" s="48">
        <v>12</v>
      </c>
      <c r="D13" s="44">
        <f t="shared" si="0"/>
        <v>639.9</v>
      </c>
      <c r="E13" s="43">
        <f>RCF!C$43</f>
        <v>53.323999999999998</v>
      </c>
      <c r="F13" s="123">
        <v>277.60000000000002</v>
      </c>
      <c r="G13" s="43">
        <f t="shared" si="5"/>
        <v>23.133333333333336</v>
      </c>
      <c r="H13" s="123">
        <f t="shared" si="1"/>
        <v>288.39999999999998</v>
      </c>
      <c r="I13" s="43">
        <f t="shared" si="5"/>
        <v>24.033333333333331</v>
      </c>
      <c r="J13" s="109">
        <f t="shared" si="2"/>
        <v>317.2</v>
      </c>
      <c r="K13" s="109">
        <f t="shared" si="2"/>
        <v>395.1</v>
      </c>
      <c r="L13" s="109">
        <f t="shared" si="2"/>
        <v>423.9</v>
      </c>
      <c r="M13" s="109">
        <f t="shared" si="2"/>
        <v>467.2</v>
      </c>
      <c r="N13" s="109">
        <f t="shared" si="2"/>
        <v>576.79999999999995</v>
      </c>
      <c r="O13" s="109">
        <f t="shared" si="2"/>
        <v>620.1</v>
      </c>
      <c r="P13" s="109">
        <f t="shared" si="2"/>
        <v>865.2</v>
      </c>
      <c r="Q13" s="123">
        <v>281.60000000000002</v>
      </c>
      <c r="R13" s="43">
        <f t="shared" ref="R13" si="22">Q13/$C13</f>
        <v>23.466666666666669</v>
      </c>
      <c r="S13" s="109">
        <f t="shared" si="7"/>
        <v>366</v>
      </c>
      <c r="T13" s="109">
        <f t="shared" si="7"/>
        <v>422.4</v>
      </c>
      <c r="U13" s="123">
        <v>261.39999999999998</v>
      </c>
      <c r="V13" s="43">
        <f t="shared" ref="V13" si="23">U13/$C13</f>
        <v>21.783333333333331</v>
      </c>
      <c r="W13" s="123">
        <v>278.2</v>
      </c>
      <c r="X13" s="43">
        <f t="shared" ref="X13" si="24">W13/$C13</f>
        <v>23.183333333333334</v>
      </c>
      <c r="Y13" s="109">
        <f t="shared" si="10"/>
        <v>306</v>
      </c>
      <c r="Z13" s="109">
        <f t="shared" si="11"/>
        <v>381.1</v>
      </c>
      <c r="AA13" s="109">
        <f t="shared" si="3"/>
        <v>450.7</v>
      </c>
      <c r="AB13" s="109">
        <f t="shared" si="3"/>
        <v>409</v>
      </c>
      <c r="AC13" s="109">
        <f t="shared" si="3"/>
        <v>603.70000000000005</v>
      </c>
      <c r="AD13" s="109">
        <f t="shared" si="3"/>
        <v>834.6</v>
      </c>
      <c r="AE13" s="44">
        <v>281.5</v>
      </c>
      <c r="AF13" s="43">
        <f t="shared" ref="AF13" si="25">AE13/$C13</f>
        <v>23.458333333333332</v>
      </c>
      <c r="AG13" s="109">
        <f t="shared" si="4"/>
        <v>464.5</v>
      </c>
      <c r="AH13" s="109">
        <f t="shared" si="4"/>
        <v>591.20000000000005</v>
      </c>
      <c r="AI13" s="109">
        <f t="shared" si="4"/>
        <v>844.5</v>
      </c>
      <c r="AJ13" s="123">
        <v>273.60000000000002</v>
      </c>
      <c r="AK13" s="43">
        <f t="shared" ref="AK13" si="26">AJ13/$C13</f>
        <v>22.8</v>
      </c>
      <c r="AL13" s="123">
        <v>361.2</v>
      </c>
      <c r="AM13" s="43">
        <f t="shared" ref="AM13" si="27">AL13/$C13</f>
        <v>30.099999999999998</v>
      </c>
      <c r="AN13" s="175">
        <f t="shared" si="15"/>
        <v>294.89999999999998</v>
      </c>
      <c r="AO13" s="122">
        <f>RCF!I$33</f>
        <v>24.576000000000001</v>
      </c>
      <c r="AP13" s="109">
        <f t="shared" si="16"/>
        <v>442.3</v>
      </c>
      <c r="AQ13" s="44">
        <v>293.2</v>
      </c>
      <c r="AR13" s="43">
        <f t="shared" ref="AR13" si="28">AQ13/$C13</f>
        <v>24.433333333333334</v>
      </c>
      <c r="AS13" s="109">
        <f t="shared" si="18"/>
        <v>381.1</v>
      </c>
      <c r="AT13" s="109">
        <f t="shared" si="18"/>
        <v>425.1</v>
      </c>
      <c r="AU13" s="44">
        <v>289.5</v>
      </c>
      <c r="AV13" s="43">
        <f t="shared" ref="AV13" si="29">AU13/$C13</f>
        <v>24.125</v>
      </c>
      <c r="AW13" s="44">
        <v>296.10000000000002</v>
      </c>
      <c r="AX13" s="43">
        <f t="shared" ref="AX13" si="30">AW13/$C13</f>
        <v>24.675000000000001</v>
      </c>
      <c r="AY13" s="175">
        <f t="shared" si="21"/>
        <v>285.2</v>
      </c>
      <c r="AZ13" s="43">
        <f>RCF!I$41</f>
        <v>23.768000000000001</v>
      </c>
    </row>
    <row r="14" spans="1:52" x14ac:dyDescent="0.2">
      <c r="A14" s="46" t="s">
        <v>13</v>
      </c>
      <c r="B14" s="47" t="s">
        <v>14</v>
      </c>
      <c r="C14" s="48">
        <v>5</v>
      </c>
      <c r="D14" s="44">
        <f t="shared" si="0"/>
        <v>266.60000000000002</v>
      </c>
      <c r="E14" s="43">
        <f>RCF!C$43</f>
        <v>53.323999999999998</v>
      </c>
      <c r="F14" s="123">
        <v>115.8</v>
      </c>
      <c r="G14" s="43">
        <f t="shared" si="5"/>
        <v>23.16</v>
      </c>
      <c r="H14" s="123">
        <f t="shared" si="1"/>
        <v>120.3</v>
      </c>
      <c r="I14" s="43">
        <f t="shared" si="5"/>
        <v>24.06</v>
      </c>
      <c r="J14" s="109">
        <f t="shared" si="2"/>
        <v>132.30000000000001</v>
      </c>
      <c r="K14" s="109">
        <f t="shared" si="2"/>
        <v>164.8</v>
      </c>
      <c r="L14" s="109">
        <f t="shared" si="2"/>
        <v>176.8</v>
      </c>
      <c r="M14" s="109">
        <f t="shared" si="2"/>
        <v>194.9</v>
      </c>
      <c r="N14" s="109">
        <f t="shared" si="2"/>
        <v>240.6</v>
      </c>
      <c r="O14" s="109">
        <f t="shared" si="2"/>
        <v>258.60000000000002</v>
      </c>
      <c r="P14" s="109">
        <f t="shared" si="2"/>
        <v>360.9</v>
      </c>
      <c r="Q14" s="123">
        <v>117.7</v>
      </c>
      <c r="R14" s="43">
        <f t="shared" ref="R14" si="31">Q14/$C14</f>
        <v>23.54</v>
      </c>
      <c r="S14" s="109">
        <f t="shared" si="7"/>
        <v>153</v>
      </c>
      <c r="T14" s="109">
        <f t="shared" si="7"/>
        <v>176.5</v>
      </c>
      <c r="U14" s="123">
        <v>108.7</v>
      </c>
      <c r="V14" s="43">
        <f t="shared" ref="V14" si="32">U14/$C14</f>
        <v>21.740000000000002</v>
      </c>
      <c r="W14" s="123">
        <v>115.7</v>
      </c>
      <c r="X14" s="43">
        <f t="shared" ref="X14" si="33">W14/$C14</f>
        <v>23.14</v>
      </c>
      <c r="Y14" s="109">
        <f t="shared" si="10"/>
        <v>127.2</v>
      </c>
      <c r="Z14" s="109">
        <f t="shared" si="11"/>
        <v>158.5</v>
      </c>
      <c r="AA14" s="109">
        <f t="shared" si="3"/>
        <v>187.4</v>
      </c>
      <c r="AB14" s="109">
        <f t="shared" si="3"/>
        <v>170.1</v>
      </c>
      <c r="AC14" s="109">
        <f t="shared" si="3"/>
        <v>251.1</v>
      </c>
      <c r="AD14" s="109">
        <f t="shared" si="3"/>
        <v>347.1</v>
      </c>
      <c r="AE14" s="44">
        <v>117.6</v>
      </c>
      <c r="AF14" s="43">
        <f t="shared" ref="AF14" si="34">AE14/$C14</f>
        <v>23.52</v>
      </c>
      <c r="AG14" s="109">
        <f t="shared" si="4"/>
        <v>194</v>
      </c>
      <c r="AH14" s="109">
        <f t="shared" si="4"/>
        <v>247</v>
      </c>
      <c r="AI14" s="109">
        <f t="shared" si="4"/>
        <v>352.8</v>
      </c>
      <c r="AJ14" s="123">
        <v>116.9</v>
      </c>
      <c r="AK14" s="43">
        <f t="shared" ref="AK14" si="35">AJ14/$C14</f>
        <v>23.380000000000003</v>
      </c>
      <c r="AL14" s="123">
        <v>154.4</v>
      </c>
      <c r="AM14" s="43">
        <f t="shared" ref="AM14" si="36">AL14/$C14</f>
        <v>30.880000000000003</v>
      </c>
      <c r="AN14" s="175">
        <f t="shared" si="15"/>
        <v>122.8</v>
      </c>
      <c r="AO14" s="122">
        <f>RCF!I$33</f>
        <v>24.576000000000001</v>
      </c>
      <c r="AP14" s="109">
        <f t="shared" si="16"/>
        <v>184.2</v>
      </c>
      <c r="AQ14" s="44">
        <v>121.9</v>
      </c>
      <c r="AR14" s="43">
        <f t="shared" ref="AR14" si="37">AQ14/$C14</f>
        <v>24.380000000000003</v>
      </c>
      <c r="AS14" s="109">
        <f t="shared" si="18"/>
        <v>158.4</v>
      </c>
      <c r="AT14" s="109">
        <f t="shared" si="18"/>
        <v>176.7</v>
      </c>
      <c r="AU14" s="44">
        <v>120.6</v>
      </c>
      <c r="AV14" s="43">
        <f t="shared" ref="AV14" si="38">AU14/$C14</f>
        <v>24.119999999999997</v>
      </c>
      <c r="AW14" s="44">
        <v>123.4</v>
      </c>
      <c r="AX14" s="43">
        <f t="shared" ref="AX14" si="39">AW14/$C14</f>
        <v>24.68</v>
      </c>
      <c r="AY14" s="175">
        <f t="shared" si="21"/>
        <v>118.8</v>
      </c>
      <c r="AZ14" s="43">
        <f>RCF!I$41</f>
        <v>23.768000000000001</v>
      </c>
    </row>
    <row r="15" spans="1:52" x14ac:dyDescent="0.2">
      <c r="A15" s="46" t="s">
        <v>15</v>
      </c>
      <c r="B15" s="47" t="s">
        <v>16</v>
      </c>
      <c r="C15" s="48">
        <v>9</v>
      </c>
      <c r="D15" s="44">
        <f t="shared" si="0"/>
        <v>479.9</v>
      </c>
      <c r="E15" s="43">
        <f>RCF!C$43</f>
        <v>53.323999999999998</v>
      </c>
      <c r="F15" s="123">
        <v>208.1</v>
      </c>
      <c r="G15" s="43">
        <f t="shared" si="5"/>
        <v>23.12222222222222</v>
      </c>
      <c r="H15" s="123">
        <f t="shared" si="1"/>
        <v>216.2</v>
      </c>
      <c r="I15" s="43">
        <f t="shared" si="5"/>
        <v>24.022222222222222</v>
      </c>
      <c r="J15" s="109">
        <f t="shared" si="2"/>
        <v>237.8</v>
      </c>
      <c r="K15" s="109">
        <f t="shared" si="2"/>
        <v>296.2</v>
      </c>
      <c r="L15" s="109">
        <f t="shared" si="2"/>
        <v>317.8</v>
      </c>
      <c r="M15" s="109">
        <f t="shared" si="2"/>
        <v>350.2</v>
      </c>
      <c r="N15" s="109">
        <f t="shared" si="2"/>
        <v>432.4</v>
      </c>
      <c r="O15" s="109">
        <f t="shared" si="2"/>
        <v>464.8</v>
      </c>
      <c r="P15" s="109">
        <f t="shared" si="2"/>
        <v>648.6</v>
      </c>
      <c r="Q15" s="123">
        <v>211.1</v>
      </c>
      <c r="R15" s="43">
        <f t="shared" ref="R15" si="40">Q15/$C15</f>
        <v>23.455555555555556</v>
      </c>
      <c r="S15" s="109">
        <f t="shared" si="7"/>
        <v>274.39999999999998</v>
      </c>
      <c r="T15" s="109">
        <f t="shared" si="7"/>
        <v>316.60000000000002</v>
      </c>
      <c r="U15" s="123">
        <v>195.6</v>
      </c>
      <c r="V15" s="43">
        <f t="shared" ref="V15" si="41">U15/$C15</f>
        <v>21.733333333333334</v>
      </c>
      <c r="W15" s="123">
        <v>208.2</v>
      </c>
      <c r="X15" s="43">
        <f t="shared" ref="X15" si="42">W15/$C15</f>
        <v>23.133333333333333</v>
      </c>
      <c r="Y15" s="109">
        <f t="shared" si="10"/>
        <v>229</v>
      </c>
      <c r="Z15" s="109">
        <f t="shared" si="11"/>
        <v>285.2</v>
      </c>
      <c r="AA15" s="109">
        <f t="shared" si="3"/>
        <v>337.3</v>
      </c>
      <c r="AB15" s="109">
        <f t="shared" si="3"/>
        <v>306.10000000000002</v>
      </c>
      <c r="AC15" s="109">
        <f t="shared" si="3"/>
        <v>451.8</v>
      </c>
      <c r="AD15" s="109">
        <f t="shared" si="3"/>
        <v>624.6</v>
      </c>
      <c r="AE15" s="44">
        <v>210.9</v>
      </c>
      <c r="AF15" s="43">
        <f t="shared" ref="AF15" si="43">AE15/$C15</f>
        <v>23.433333333333334</v>
      </c>
      <c r="AG15" s="109">
        <f t="shared" si="4"/>
        <v>348</v>
      </c>
      <c r="AH15" s="109">
        <f t="shared" si="4"/>
        <v>442.9</v>
      </c>
      <c r="AI15" s="109">
        <f t="shared" si="4"/>
        <v>632.70000000000005</v>
      </c>
      <c r="AJ15" s="123">
        <v>210.5</v>
      </c>
      <c r="AK15" s="43">
        <f t="shared" ref="AK15" si="44">AJ15/$C15</f>
        <v>23.388888888888889</v>
      </c>
      <c r="AL15" s="123">
        <v>277.8</v>
      </c>
      <c r="AM15" s="43">
        <f t="shared" ref="AM15" si="45">AL15/$C15</f>
        <v>30.866666666666667</v>
      </c>
      <c r="AN15" s="175">
        <f t="shared" si="15"/>
        <v>221.1</v>
      </c>
      <c r="AO15" s="122">
        <f>RCF!I$33</f>
        <v>24.576000000000001</v>
      </c>
      <c r="AP15" s="109">
        <f t="shared" si="16"/>
        <v>331.6</v>
      </c>
      <c r="AQ15" s="44">
        <v>219.8</v>
      </c>
      <c r="AR15" s="43">
        <f t="shared" ref="AR15" si="46">AQ15/$C15</f>
        <v>24.422222222222224</v>
      </c>
      <c r="AS15" s="109">
        <f t="shared" si="18"/>
        <v>285.7</v>
      </c>
      <c r="AT15" s="109">
        <f t="shared" si="18"/>
        <v>318.7</v>
      </c>
      <c r="AU15" s="44">
        <v>217.3</v>
      </c>
      <c r="AV15" s="43">
        <f t="shared" ref="AV15" si="47">AU15/$C15</f>
        <v>24.144444444444446</v>
      </c>
      <c r="AW15" s="44">
        <v>222.1</v>
      </c>
      <c r="AX15" s="43">
        <f t="shared" ref="AX15" si="48">AW15/$C15</f>
        <v>24.677777777777777</v>
      </c>
      <c r="AY15" s="175">
        <f t="shared" si="21"/>
        <v>213.9</v>
      </c>
      <c r="AZ15" s="43">
        <f>RCF!I$41</f>
        <v>23.768000000000001</v>
      </c>
    </row>
    <row r="16" spans="1:52" x14ac:dyDescent="0.2">
      <c r="A16" s="46" t="s">
        <v>17</v>
      </c>
      <c r="B16" s="47" t="s">
        <v>18</v>
      </c>
      <c r="C16" s="48">
        <v>6</v>
      </c>
      <c r="D16" s="44">
        <f t="shared" si="0"/>
        <v>319.89999999999998</v>
      </c>
      <c r="E16" s="43">
        <f>RCF!C$43</f>
        <v>53.323999999999998</v>
      </c>
      <c r="F16" s="123">
        <v>138.69999999999999</v>
      </c>
      <c r="G16" s="43">
        <f t="shared" si="5"/>
        <v>23.116666666666664</v>
      </c>
      <c r="H16" s="123">
        <f t="shared" si="1"/>
        <v>144.1</v>
      </c>
      <c r="I16" s="43">
        <f t="shared" si="5"/>
        <v>24.016666666666666</v>
      </c>
      <c r="J16" s="109">
        <f t="shared" si="2"/>
        <v>158.5</v>
      </c>
      <c r="K16" s="109">
        <f t="shared" si="2"/>
        <v>197.4</v>
      </c>
      <c r="L16" s="109">
        <f t="shared" si="2"/>
        <v>211.8</v>
      </c>
      <c r="M16" s="109">
        <f t="shared" si="2"/>
        <v>233.4</v>
      </c>
      <c r="N16" s="109">
        <f t="shared" si="2"/>
        <v>288.2</v>
      </c>
      <c r="O16" s="109">
        <f t="shared" si="2"/>
        <v>309.8</v>
      </c>
      <c r="P16" s="109">
        <f t="shared" si="2"/>
        <v>432.3</v>
      </c>
      <c r="Q16" s="123">
        <v>141</v>
      </c>
      <c r="R16" s="43">
        <f t="shared" ref="R16" si="49">Q16/$C16</f>
        <v>23.5</v>
      </c>
      <c r="S16" s="109">
        <f t="shared" si="7"/>
        <v>183.3</v>
      </c>
      <c r="T16" s="109">
        <f t="shared" si="7"/>
        <v>211.5</v>
      </c>
      <c r="U16" s="123">
        <v>130.6</v>
      </c>
      <c r="V16" s="43">
        <f t="shared" ref="V16" si="50">U16/$C16</f>
        <v>21.766666666666666</v>
      </c>
      <c r="W16" s="123">
        <v>139.19999999999999</v>
      </c>
      <c r="X16" s="43">
        <f t="shared" ref="X16" si="51">W16/$C16</f>
        <v>23.2</v>
      </c>
      <c r="Y16" s="109">
        <f t="shared" si="10"/>
        <v>153.1</v>
      </c>
      <c r="Z16" s="109">
        <f t="shared" si="11"/>
        <v>190.7</v>
      </c>
      <c r="AA16" s="109">
        <f t="shared" si="3"/>
        <v>225.5</v>
      </c>
      <c r="AB16" s="109">
        <f t="shared" si="3"/>
        <v>204.6</v>
      </c>
      <c r="AC16" s="109">
        <f t="shared" si="3"/>
        <v>302.10000000000002</v>
      </c>
      <c r="AD16" s="109">
        <f t="shared" si="3"/>
        <v>417.6</v>
      </c>
      <c r="AE16" s="123">
        <v>140.80000000000001</v>
      </c>
      <c r="AF16" s="43">
        <f t="shared" ref="AF16" si="52">AE16/$C16</f>
        <v>23.466666666666669</v>
      </c>
      <c r="AG16" s="109">
        <f t="shared" si="4"/>
        <v>232.3</v>
      </c>
      <c r="AH16" s="109">
        <f t="shared" si="4"/>
        <v>295.7</v>
      </c>
      <c r="AI16" s="109">
        <f t="shared" si="4"/>
        <v>422.4</v>
      </c>
      <c r="AJ16" s="123">
        <v>140.30000000000001</v>
      </c>
      <c r="AK16" s="43">
        <f t="shared" ref="AK16" si="53">AJ16/$C16</f>
        <v>23.383333333333336</v>
      </c>
      <c r="AL16" s="123">
        <v>185.2</v>
      </c>
      <c r="AM16" s="43">
        <f t="shared" ref="AM16" si="54">AL16/$C16</f>
        <v>30.866666666666664</v>
      </c>
      <c r="AN16" s="175">
        <f t="shared" si="15"/>
        <v>147.4</v>
      </c>
      <c r="AO16" s="122">
        <f>RCF!I$33</f>
        <v>24.576000000000001</v>
      </c>
      <c r="AP16" s="109">
        <f t="shared" si="16"/>
        <v>221.1</v>
      </c>
      <c r="AQ16" s="174">
        <v>146.6</v>
      </c>
      <c r="AR16" s="43">
        <f t="shared" ref="AR16" si="55">AQ16/$C16</f>
        <v>24.433333333333334</v>
      </c>
      <c r="AS16" s="109">
        <f t="shared" si="18"/>
        <v>190.5</v>
      </c>
      <c r="AT16" s="109">
        <f t="shared" si="18"/>
        <v>212.5</v>
      </c>
      <c r="AU16" s="44">
        <v>144.69999999999999</v>
      </c>
      <c r="AV16" s="43">
        <f t="shared" ref="AV16" si="56">AU16/$C16</f>
        <v>24.116666666666664</v>
      </c>
      <c r="AW16" s="44">
        <v>148.4</v>
      </c>
      <c r="AX16" s="43">
        <f t="shared" ref="AX16" si="57">AW16/$C16</f>
        <v>24.733333333333334</v>
      </c>
      <c r="AY16" s="175">
        <f t="shared" si="21"/>
        <v>142.6</v>
      </c>
      <c r="AZ16" s="43">
        <f>RCF!I$41</f>
        <v>23.768000000000001</v>
      </c>
    </row>
    <row r="17" spans="1:52" x14ac:dyDescent="0.2">
      <c r="A17" s="46" t="s">
        <v>19</v>
      </c>
      <c r="B17" s="47" t="s">
        <v>20</v>
      </c>
      <c r="C17" s="48">
        <v>8</v>
      </c>
      <c r="D17" s="44">
        <f t="shared" si="0"/>
        <v>426.6</v>
      </c>
      <c r="E17" s="43">
        <f>RCF!C$43</f>
        <v>53.323999999999998</v>
      </c>
      <c r="F17" s="123">
        <v>184.9</v>
      </c>
      <c r="G17" s="43">
        <f t="shared" si="5"/>
        <v>23.112500000000001</v>
      </c>
      <c r="H17" s="123">
        <f t="shared" si="1"/>
        <v>192.1</v>
      </c>
      <c r="I17" s="43">
        <f t="shared" si="5"/>
        <v>24.012499999999999</v>
      </c>
      <c r="J17" s="109">
        <f t="shared" si="2"/>
        <v>211.3</v>
      </c>
      <c r="K17" s="109">
        <f t="shared" si="2"/>
        <v>263.2</v>
      </c>
      <c r="L17" s="109">
        <f t="shared" si="2"/>
        <v>282.39999999999998</v>
      </c>
      <c r="M17" s="109">
        <f t="shared" si="2"/>
        <v>311.2</v>
      </c>
      <c r="N17" s="109">
        <f t="shared" si="2"/>
        <v>384.2</v>
      </c>
      <c r="O17" s="109">
        <f t="shared" si="2"/>
        <v>413</v>
      </c>
      <c r="P17" s="109">
        <f t="shared" si="2"/>
        <v>576.29999999999995</v>
      </c>
      <c r="Q17" s="123">
        <v>187.7</v>
      </c>
      <c r="R17" s="43">
        <f t="shared" ref="R17" si="58">Q17/$C17</f>
        <v>23.462499999999999</v>
      </c>
      <c r="S17" s="109">
        <f t="shared" si="7"/>
        <v>244</v>
      </c>
      <c r="T17" s="109">
        <f t="shared" si="7"/>
        <v>281.5</v>
      </c>
      <c r="U17" s="123">
        <v>174.2</v>
      </c>
      <c r="V17" s="43">
        <f t="shared" ref="V17" si="59">U17/$C17</f>
        <v>21.774999999999999</v>
      </c>
      <c r="W17" s="123">
        <v>185.5</v>
      </c>
      <c r="X17" s="43">
        <f t="shared" ref="X17" si="60">W17/$C17</f>
        <v>23.1875</v>
      </c>
      <c r="Y17" s="109">
        <f t="shared" si="10"/>
        <v>204</v>
      </c>
      <c r="Z17" s="109">
        <f t="shared" si="11"/>
        <v>254.1</v>
      </c>
      <c r="AA17" s="109">
        <f t="shared" si="3"/>
        <v>300.5</v>
      </c>
      <c r="AB17" s="109">
        <f t="shared" si="3"/>
        <v>272.7</v>
      </c>
      <c r="AC17" s="109">
        <f t="shared" si="3"/>
        <v>402.5</v>
      </c>
      <c r="AD17" s="109">
        <f t="shared" si="3"/>
        <v>556.5</v>
      </c>
      <c r="AE17" s="123">
        <v>187.2</v>
      </c>
      <c r="AF17" s="43">
        <f t="shared" ref="AF17" si="61">AE17/$C17</f>
        <v>23.4</v>
      </c>
      <c r="AG17" s="109">
        <f t="shared" si="4"/>
        <v>308.89999999999998</v>
      </c>
      <c r="AH17" s="109">
        <f t="shared" si="4"/>
        <v>393.1</v>
      </c>
      <c r="AI17" s="109">
        <f t="shared" si="4"/>
        <v>561.6</v>
      </c>
      <c r="AJ17" s="123">
        <v>187.3</v>
      </c>
      <c r="AK17" s="43">
        <f t="shared" ref="AK17" si="62">AJ17/$C17</f>
        <v>23.412500000000001</v>
      </c>
      <c r="AL17" s="123">
        <v>247.1</v>
      </c>
      <c r="AM17" s="43">
        <f t="shared" ref="AM17" si="63">AL17/$C17</f>
        <v>30.887499999999999</v>
      </c>
      <c r="AN17" s="175">
        <f t="shared" si="15"/>
        <v>196.6</v>
      </c>
      <c r="AO17" s="122">
        <f>RCF!I$33</f>
        <v>24.576000000000001</v>
      </c>
      <c r="AP17" s="109">
        <f t="shared" si="16"/>
        <v>294.89999999999998</v>
      </c>
      <c r="AQ17" s="174">
        <v>195.4</v>
      </c>
      <c r="AR17" s="43">
        <f t="shared" ref="AR17" si="64">AQ17/$C17</f>
        <v>24.425000000000001</v>
      </c>
      <c r="AS17" s="109">
        <f t="shared" si="18"/>
        <v>254</v>
      </c>
      <c r="AT17" s="109">
        <f t="shared" si="18"/>
        <v>283.3</v>
      </c>
      <c r="AU17" s="44">
        <v>192.8</v>
      </c>
      <c r="AV17" s="43">
        <f t="shared" ref="AV17" si="65">AU17/$C17</f>
        <v>24.1</v>
      </c>
      <c r="AW17" s="44">
        <v>197.38</v>
      </c>
      <c r="AX17" s="43">
        <f t="shared" ref="AX17" si="66">AW17/$C17</f>
        <v>24.672499999999999</v>
      </c>
      <c r="AY17" s="175">
        <f t="shared" si="21"/>
        <v>190.1</v>
      </c>
      <c r="AZ17" s="43">
        <f>RCF!I$41</f>
        <v>23.768000000000001</v>
      </c>
    </row>
    <row r="18" spans="1:52" x14ac:dyDescent="0.2">
      <c r="A18" s="46" t="s">
        <v>21</v>
      </c>
      <c r="B18" s="47" t="s">
        <v>22</v>
      </c>
      <c r="C18" s="48">
        <v>14</v>
      </c>
      <c r="D18" s="44">
        <f t="shared" si="0"/>
        <v>746.5</v>
      </c>
      <c r="E18" s="43">
        <f>RCF!C$43</f>
        <v>53.323999999999998</v>
      </c>
      <c r="F18" s="123">
        <v>323.8</v>
      </c>
      <c r="G18" s="43">
        <f t="shared" si="5"/>
        <v>23.12857142857143</v>
      </c>
      <c r="H18" s="123">
        <f t="shared" si="1"/>
        <v>336.4</v>
      </c>
      <c r="I18" s="43">
        <f t="shared" si="5"/>
        <v>24.028571428571428</v>
      </c>
      <c r="J18" s="109">
        <f t="shared" si="2"/>
        <v>370</v>
      </c>
      <c r="K18" s="109">
        <f t="shared" si="2"/>
        <v>460.9</v>
      </c>
      <c r="L18" s="109">
        <f t="shared" si="2"/>
        <v>494.5</v>
      </c>
      <c r="M18" s="109">
        <f t="shared" si="2"/>
        <v>545</v>
      </c>
      <c r="N18" s="109">
        <f t="shared" si="2"/>
        <v>672.8</v>
      </c>
      <c r="O18" s="109">
        <f t="shared" si="2"/>
        <v>723.3</v>
      </c>
      <c r="P18" s="109">
        <f t="shared" si="2"/>
        <v>1009.2</v>
      </c>
      <c r="Q18" s="123">
        <v>328.7</v>
      </c>
      <c r="R18" s="43">
        <f t="shared" ref="R18" si="67">Q18/$C18</f>
        <v>23.478571428571428</v>
      </c>
      <c r="S18" s="109">
        <f t="shared" si="7"/>
        <v>427.3</v>
      </c>
      <c r="T18" s="109">
        <f t="shared" si="7"/>
        <v>493</v>
      </c>
      <c r="U18" s="123">
        <v>305</v>
      </c>
      <c r="V18" s="43">
        <f t="shared" ref="V18" si="68">U18/$C18</f>
        <v>21.785714285714285</v>
      </c>
      <c r="W18" s="123">
        <v>324.89999999999998</v>
      </c>
      <c r="X18" s="43">
        <f t="shared" ref="X18" si="69">W18/$C18</f>
        <v>23.207142857142856</v>
      </c>
      <c r="Y18" s="109">
        <f t="shared" si="10"/>
        <v>357.3</v>
      </c>
      <c r="Z18" s="109">
        <f t="shared" si="11"/>
        <v>445.1</v>
      </c>
      <c r="AA18" s="109">
        <f t="shared" si="3"/>
        <v>526.29999999999995</v>
      </c>
      <c r="AB18" s="109">
        <f t="shared" si="3"/>
        <v>477.6</v>
      </c>
      <c r="AC18" s="109">
        <f t="shared" si="3"/>
        <v>705</v>
      </c>
      <c r="AD18" s="109">
        <f t="shared" si="3"/>
        <v>974.7</v>
      </c>
      <c r="AE18" s="123">
        <v>328.4</v>
      </c>
      <c r="AF18" s="43">
        <f t="shared" ref="AF18" si="70">AE18/$C18</f>
        <v>23.457142857142856</v>
      </c>
      <c r="AG18" s="109">
        <f t="shared" si="4"/>
        <v>541.9</v>
      </c>
      <c r="AH18" s="109">
        <f t="shared" si="4"/>
        <v>689.6</v>
      </c>
      <c r="AI18" s="109">
        <f t="shared" si="4"/>
        <v>985.2</v>
      </c>
      <c r="AJ18" s="123">
        <v>321</v>
      </c>
      <c r="AK18" s="43">
        <f t="shared" ref="AK18" si="71">AJ18/$C18</f>
        <v>22.928571428571427</v>
      </c>
      <c r="AL18" s="123">
        <v>423.7</v>
      </c>
      <c r="AM18" s="43">
        <f t="shared" ref="AM18" si="72">AL18/$C18</f>
        <v>30.264285714285712</v>
      </c>
      <c r="AN18" s="175">
        <f t="shared" si="15"/>
        <v>344</v>
      </c>
      <c r="AO18" s="122">
        <f>RCF!I$33</f>
        <v>24.576000000000001</v>
      </c>
      <c r="AP18" s="109">
        <f t="shared" si="16"/>
        <v>516</v>
      </c>
      <c r="AQ18" s="174">
        <v>341.7</v>
      </c>
      <c r="AR18" s="43">
        <f t="shared" ref="AR18" si="73">AQ18/$C18</f>
        <v>24.407142857142855</v>
      </c>
      <c r="AS18" s="109">
        <f t="shared" si="18"/>
        <v>444.2</v>
      </c>
      <c r="AT18" s="109">
        <f t="shared" si="18"/>
        <v>495.4</v>
      </c>
      <c r="AU18" s="44">
        <v>337.5</v>
      </c>
      <c r="AV18" s="43">
        <f t="shared" ref="AV18" si="74">AU18/$C18</f>
        <v>24.107142857142858</v>
      </c>
      <c r="AW18" s="44">
        <v>345.42</v>
      </c>
      <c r="AX18" s="43">
        <f t="shared" ref="AX18" si="75">AW18/$C18</f>
        <v>24.672857142857143</v>
      </c>
      <c r="AY18" s="175">
        <f t="shared" si="21"/>
        <v>332.7</v>
      </c>
      <c r="AZ18" s="43">
        <f>RCF!I$41</f>
        <v>23.768000000000001</v>
      </c>
    </row>
    <row r="19" spans="1:52" x14ac:dyDescent="0.2">
      <c r="A19" s="46" t="s">
        <v>23</v>
      </c>
      <c r="B19" s="47" t="s">
        <v>24</v>
      </c>
      <c r="C19" s="48">
        <v>15</v>
      </c>
      <c r="D19" s="44">
        <f t="shared" si="0"/>
        <v>799.9</v>
      </c>
      <c r="E19" s="43">
        <f>RCF!C$43</f>
        <v>53.323999999999998</v>
      </c>
      <c r="F19" s="123">
        <v>393</v>
      </c>
      <c r="G19" s="43">
        <f t="shared" si="5"/>
        <v>26.2</v>
      </c>
      <c r="H19" s="123">
        <f t="shared" si="1"/>
        <v>408.3</v>
      </c>
      <c r="I19" s="43">
        <f t="shared" si="5"/>
        <v>27.220000000000002</v>
      </c>
      <c r="J19" s="109">
        <f t="shared" si="2"/>
        <v>449.1</v>
      </c>
      <c r="K19" s="109">
        <f t="shared" si="2"/>
        <v>559.4</v>
      </c>
      <c r="L19" s="109">
        <f t="shared" si="2"/>
        <v>600.20000000000005</v>
      </c>
      <c r="M19" s="109">
        <f t="shared" si="2"/>
        <v>661.4</v>
      </c>
      <c r="N19" s="109">
        <f t="shared" si="2"/>
        <v>816.6</v>
      </c>
      <c r="O19" s="109">
        <f t="shared" si="2"/>
        <v>877.8</v>
      </c>
      <c r="P19" s="109">
        <f t="shared" si="2"/>
        <v>1224.9000000000001</v>
      </c>
      <c r="Q19" s="123">
        <v>399.1</v>
      </c>
      <c r="R19" s="43">
        <f t="shared" ref="R19" si="76">Q19/$C19</f>
        <v>26.606666666666669</v>
      </c>
      <c r="S19" s="109">
        <f t="shared" si="7"/>
        <v>518.79999999999995</v>
      </c>
      <c r="T19" s="109">
        <f t="shared" si="7"/>
        <v>598.6</v>
      </c>
      <c r="U19" s="123">
        <v>370.4</v>
      </c>
      <c r="V19" s="43">
        <f t="shared" ref="V19" si="77">U19/$C19</f>
        <v>24.693333333333332</v>
      </c>
      <c r="W19" s="123">
        <v>394.5</v>
      </c>
      <c r="X19" s="43">
        <f t="shared" ref="X19" si="78">W19/$C19</f>
        <v>26.3</v>
      </c>
      <c r="Y19" s="109">
        <f t="shared" si="10"/>
        <v>433.9</v>
      </c>
      <c r="Z19" s="109">
        <f t="shared" si="11"/>
        <v>540.5</v>
      </c>
      <c r="AA19" s="109">
        <v>0</v>
      </c>
      <c r="AB19" s="109">
        <f t="shared" ref="AB19:AD21" si="79">ROUND($C19*$X19*AB$6,1)</f>
        <v>579.9</v>
      </c>
      <c r="AC19" s="109">
        <f t="shared" si="79"/>
        <v>856.1</v>
      </c>
      <c r="AD19" s="109">
        <f t="shared" si="79"/>
        <v>1183.5</v>
      </c>
      <c r="AE19" s="44">
        <v>398.7</v>
      </c>
      <c r="AF19" s="43">
        <f t="shared" ref="AF19" si="80">AE19/$C19</f>
        <v>26.58</v>
      </c>
      <c r="AG19" s="109">
        <f t="shared" si="4"/>
        <v>657.9</v>
      </c>
      <c r="AH19" s="109">
        <f t="shared" si="4"/>
        <v>837.3</v>
      </c>
      <c r="AI19" s="109">
        <f t="shared" si="4"/>
        <v>1196.0999999999999</v>
      </c>
      <c r="AJ19" s="123">
        <v>387.6</v>
      </c>
      <c r="AK19" s="43">
        <f t="shared" ref="AK19" si="81">AJ19/$C19</f>
        <v>25.84</v>
      </c>
      <c r="AL19" s="123">
        <v>511.7</v>
      </c>
      <c r="AM19" s="43">
        <f t="shared" ref="AM19" si="82">AL19/$C19</f>
        <v>34.11333333333333</v>
      </c>
      <c r="AN19" s="175">
        <f t="shared" si="15"/>
        <v>368.6</v>
      </c>
      <c r="AO19" s="122">
        <f>RCF!I$33</f>
        <v>24.576000000000001</v>
      </c>
      <c r="AP19" s="109">
        <f t="shared" si="16"/>
        <v>552.9</v>
      </c>
      <c r="AQ19" s="44">
        <v>415.2</v>
      </c>
      <c r="AR19" s="43">
        <f t="shared" ref="AR19" si="83">AQ19/$C19</f>
        <v>27.68</v>
      </c>
      <c r="AS19" s="109">
        <f t="shared" si="18"/>
        <v>539.70000000000005</v>
      </c>
      <c r="AT19" s="109">
        <f t="shared" si="18"/>
        <v>602</v>
      </c>
      <c r="AU19" s="44">
        <v>409.7</v>
      </c>
      <c r="AV19" s="43">
        <f t="shared" ref="AV19" si="84">AU19/$C19</f>
        <v>27.313333333333333</v>
      </c>
      <c r="AW19" s="44">
        <v>419.4</v>
      </c>
      <c r="AX19" s="43">
        <f t="shared" ref="AX19" si="85">AW19/$C19</f>
        <v>27.959999999999997</v>
      </c>
      <c r="AY19" s="44">
        <v>597.4</v>
      </c>
      <c r="AZ19" s="43">
        <f t="shared" ref="AZ19" si="86">AY19/$C19</f>
        <v>39.826666666666668</v>
      </c>
    </row>
    <row r="20" spans="1:52" x14ac:dyDescent="0.2">
      <c r="A20" s="46" t="s">
        <v>25</v>
      </c>
      <c r="B20" s="47" t="s">
        <v>24</v>
      </c>
      <c r="C20" s="48">
        <v>30</v>
      </c>
      <c r="D20" s="44">
        <f t="shared" si="0"/>
        <v>1599.7</v>
      </c>
      <c r="E20" s="43">
        <f>RCF!C$43</f>
        <v>53.323999999999998</v>
      </c>
      <c r="F20" s="123">
        <v>393</v>
      </c>
      <c r="G20" s="43">
        <f t="shared" si="5"/>
        <v>13.1</v>
      </c>
      <c r="H20" s="123">
        <f t="shared" si="1"/>
        <v>408.3</v>
      </c>
      <c r="I20" s="43">
        <f t="shared" si="5"/>
        <v>13.610000000000001</v>
      </c>
      <c r="J20" s="109">
        <f t="shared" si="2"/>
        <v>449.1</v>
      </c>
      <c r="K20" s="109">
        <f t="shared" si="2"/>
        <v>559.4</v>
      </c>
      <c r="L20" s="109">
        <f t="shared" si="2"/>
        <v>600.20000000000005</v>
      </c>
      <c r="M20" s="109">
        <f t="shared" si="2"/>
        <v>661.4</v>
      </c>
      <c r="N20" s="109">
        <f t="shared" si="2"/>
        <v>816.6</v>
      </c>
      <c r="O20" s="109">
        <f t="shared" si="2"/>
        <v>877.8</v>
      </c>
      <c r="P20" s="109">
        <f t="shared" si="2"/>
        <v>1224.9000000000001</v>
      </c>
      <c r="Q20" s="123">
        <v>399.1</v>
      </c>
      <c r="R20" s="43">
        <f t="shared" ref="R20" si="87">Q20/$C20</f>
        <v>13.303333333333335</v>
      </c>
      <c r="S20" s="109">
        <f t="shared" si="7"/>
        <v>518.79999999999995</v>
      </c>
      <c r="T20" s="109">
        <f t="shared" si="7"/>
        <v>598.6</v>
      </c>
      <c r="U20" s="123">
        <v>370.4</v>
      </c>
      <c r="V20" s="43">
        <f t="shared" ref="V20" si="88">U20/$C20</f>
        <v>12.346666666666666</v>
      </c>
      <c r="W20" s="123">
        <v>394.5</v>
      </c>
      <c r="X20" s="43">
        <f t="shared" ref="X20" si="89">W20/$C20</f>
        <v>13.15</v>
      </c>
      <c r="Y20" s="109">
        <f t="shared" si="10"/>
        <v>433.9</v>
      </c>
      <c r="Z20" s="109">
        <f t="shared" si="11"/>
        <v>540.5</v>
      </c>
      <c r="AA20" s="109">
        <v>0</v>
      </c>
      <c r="AB20" s="109">
        <f t="shared" si="79"/>
        <v>579.9</v>
      </c>
      <c r="AC20" s="109">
        <f t="shared" si="79"/>
        <v>856.1</v>
      </c>
      <c r="AD20" s="109">
        <f t="shared" si="79"/>
        <v>1183.5</v>
      </c>
      <c r="AE20" s="44">
        <v>398.7</v>
      </c>
      <c r="AF20" s="43">
        <f t="shared" ref="AF20" si="90">AE20/$C20</f>
        <v>13.29</v>
      </c>
      <c r="AG20" s="109">
        <f t="shared" si="4"/>
        <v>657.9</v>
      </c>
      <c r="AH20" s="109">
        <f t="shared" si="4"/>
        <v>837.3</v>
      </c>
      <c r="AI20" s="109">
        <f t="shared" si="4"/>
        <v>1196.0999999999999</v>
      </c>
      <c r="AJ20" s="123">
        <v>387.6</v>
      </c>
      <c r="AK20" s="43">
        <f t="shared" ref="AK20" si="91">AJ20/$C20</f>
        <v>12.92</v>
      </c>
      <c r="AL20" s="123">
        <v>511.7</v>
      </c>
      <c r="AM20" s="43">
        <f t="shared" ref="AM20" si="92">AL20/$C20</f>
        <v>17.056666666666665</v>
      </c>
      <c r="AN20" s="175">
        <f t="shared" si="15"/>
        <v>737.2</v>
      </c>
      <c r="AO20" s="122">
        <f>RCF!I$33</f>
        <v>24.576000000000001</v>
      </c>
      <c r="AP20" s="109">
        <f t="shared" si="16"/>
        <v>1105.8</v>
      </c>
      <c r="AQ20" s="44">
        <v>415.2</v>
      </c>
      <c r="AR20" s="43">
        <f t="shared" ref="AR20" si="93">AQ20/$C20</f>
        <v>13.84</v>
      </c>
      <c r="AS20" s="109">
        <f t="shared" si="18"/>
        <v>539.70000000000005</v>
      </c>
      <c r="AT20" s="109">
        <f t="shared" si="18"/>
        <v>602</v>
      </c>
      <c r="AU20" s="44">
        <v>409.7</v>
      </c>
      <c r="AV20" s="43">
        <f t="shared" ref="AV20" si="94">AU20/$C20</f>
        <v>13.656666666666666</v>
      </c>
      <c r="AW20" s="44">
        <v>419.4</v>
      </c>
      <c r="AX20" s="43">
        <f t="shared" ref="AX20" si="95">AW20/$C20</f>
        <v>13.979999999999999</v>
      </c>
      <c r="AY20" s="44">
        <v>597.4</v>
      </c>
      <c r="AZ20" s="43">
        <f t="shared" ref="AZ20" si="96">AY20/$C20</f>
        <v>19.913333333333334</v>
      </c>
    </row>
    <row r="21" spans="1:52" x14ac:dyDescent="0.2">
      <c r="A21" s="46" t="s">
        <v>26</v>
      </c>
      <c r="B21" s="47" t="s">
        <v>24</v>
      </c>
      <c r="C21" s="48">
        <v>45</v>
      </c>
      <c r="D21" s="44">
        <f t="shared" si="0"/>
        <v>2399.6</v>
      </c>
      <c r="E21" s="43">
        <f>RCF!C$43</f>
        <v>53.323999999999998</v>
      </c>
      <c r="F21" s="123">
        <v>393</v>
      </c>
      <c r="G21" s="43">
        <f t="shared" si="5"/>
        <v>8.7333333333333325</v>
      </c>
      <c r="H21" s="123">
        <f t="shared" si="1"/>
        <v>408.3</v>
      </c>
      <c r="I21" s="43">
        <f t="shared" si="5"/>
        <v>9.0733333333333341</v>
      </c>
      <c r="J21" s="109">
        <f t="shared" si="2"/>
        <v>449.1</v>
      </c>
      <c r="K21" s="109">
        <f t="shared" si="2"/>
        <v>559.4</v>
      </c>
      <c r="L21" s="109">
        <f t="shared" si="2"/>
        <v>600.20000000000005</v>
      </c>
      <c r="M21" s="109">
        <f t="shared" si="2"/>
        <v>661.4</v>
      </c>
      <c r="N21" s="109">
        <f t="shared" si="2"/>
        <v>816.6</v>
      </c>
      <c r="O21" s="109">
        <f t="shared" si="2"/>
        <v>877.8</v>
      </c>
      <c r="P21" s="109">
        <f t="shared" si="2"/>
        <v>1224.9000000000001</v>
      </c>
      <c r="Q21" s="123">
        <v>399.1</v>
      </c>
      <c r="R21" s="43">
        <f t="shared" ref="R21" si="97">Q21/$C21</f>
        <v>8.8688888888888897</v>
      </c>
      <c r="S21" s="109">
        <f t="shared" si="7"/>
        <v>518.79999999999995</v>
      </c>
      <c r="T21" s="109">
        <f t="shared" si="7"/>
        <v>598.6</v>
      </c>
      <c r="U21" s="123">
        <v>370.4</v>
      </c>
      <c r="V21" s="43">
        <f t="shared" ref="V21" si="98">U21/$C21</f>
        <v>8.2311111111111099</v>
      </c>
      <c r="W21" s="123">
        <v>394.5</v>
      </c>
      <c r="X21" s="43">
        <f t="shared" ref="X21" si="99">W21/$C21</f>
        <v>8.7666666666666675</v>
      </c>
      <c r="Y21" s="109">
        <f t="shared" si="10"/>
        <v>433.9</v>
      </c>
      <c r="Z21" s="109">
        <f t="shared" si="11"/>
        <v>540.5</v>
      </c>
      <c r="AA21" s="109">
        <v>0</v>
      </c>
      <c r="AB21" s="109">
        <f t="shared" si="79"/>
        <v>579.9</v>
      </c>
      <c r="AC21" s="109">
        <f t="shared" si="79"/>
        <v>856.1</v>
      </c>
      <c r="AD21" s="109">
        <f t="shared" si="79"/>
        <v>1183.5</v>
      </c>
      <c r="AE21" s="44">
        <v>398.7</v>
      </c>
      <c r="AF21" s="43">
        <f t="shared" ref="AF21" si="100">AE21/$C21</f>
        <v>8.86</v>
      </c>
      <c r="AG21" s="109">
        <f t="shared" si="4"/>
        <v>657.9</v>
      </c>
      <c r="AH21" s="109">
        <f t="shared" si="4"/>
        <v>837.3</v>
      </c>
      <c r="AI21" s="109">
        <f t="shared" si="4"/>
        <v>1196.0999999999999</v>
      </c>
      <c r="AJ21" s="123">
        <v>387.6</v>
      </c>
      <c r="AK21" s="43">
        <f t="shared" ref="AK21" si="101">AJ21/$C21</f>
        <v>8.6133333333333333</v>
      </c>
      <c r="AL21" s="123">
        <v>511.7</v>
      </c>
      <c r="AM21" s="43">
        <f t="shared" ref="AM21" si="102">AL21/$C21</f>
        <v>11.371111111111111</v>
      </c>
      <c r="AN21" s="175">
        <f t="shared" si="15"/>
        <v>1105.9000000000001</v>
      </c>
      <c r="AO21" s="122">
        <f>RCF!I$33</f>
        <v>24.576000000000001</v>
      </c>
      <c r="AP21" s="109">
        <f t="shared" si="16"/>
        <v>1658.8</v>
      </c>
      <c r="AQ21" s="44">
        <v>415.2</v>
      </c>
      <c r="AR21" s="43">
        <f t="shared" ref="AR21" si="103">AQ21/$C21</f>
        <v>9.2266666666666666</v>
      </c>
      <c r="AS21" s="109">
        <f t="shared" si="18"/>
        <v>539.70000000000005</v>
      </c>
      <c r="AT21" s="109">
        <f t="shared" si="18"/>
        <v>602</v>
      </c>
      <c r="AU21" s="44">
        <v>409.7</v>
      </c>
      <c r="AV21" s="43">
        <f t="shared" ref="AV21" si="104">AU21/$C21</f>
        <v>9.1044444444444448</v>
      </c>
      <c r="AW21" s="44">
        <v>419.4</v>
      </c>
      <c r="AX21" s="43">
        <f t="shared" ref="AX21" si="105">AW21/$C21</f>
        <v>9.32</v>
      </c>
      <c r="AY21" s="44">
        <v>597.4</v>
      </c>
      <c r="AZ21" s="43">
        <f t="shared" ref="AZ21" si="106">AY21/$C21</f>
        <v>13.275555555555554</v>
      </c>
    </row>
    <row r="22" spans="1:52" x14ac:dyDescent="0.2">
      <c r="A22" s="46" t="s">
        <v>27</v>
      </c>
      <c r="B22" s="47" t="s">
        <v>28</v>
      </c>
      <c r="C22" s="48">
        <v>15</v>
      </c>
      <c r="D22" s="44">
        <f t="shared" si="0"/>
        <v>799.9</v>
      </c>
      <c r="E22" s="43">
        <f>RCF!C$43</f>
        <v>53.323999999999998</v>
      </c>
      <c r="F22" s="123">
        <v>393</v>
      </c>
      <c r="G22" s="43">
        <f t="shared" si="5"/>
        <v>26.2</v>
      </c>
      <c r="H22" s="123">
        <f t="shared" si="1"/>
        <v>408.3</v>
      </c>
      <c r="I22" s="43">
        <f t="shared" si="5"/>
        <v>27.220000000000002</v>
      </c>
      <c r="J22" s="109">
        <f t="shared" si="2"/>
        <v>449.1</v>
      </c>
      <c r="K22" s="109">
        <f t="shared" si="2"/>
        <v>559.4</v>
      </c>
      <c r="L22" s="109">
        <f t="shared" si="2"/>
        <v>600.20000000000005</v>
      </c>
      <c r="M22" s="109">
        <f t="shared" si="2"/>
        <v>661.4</v>
      </c>
      <c r="N22" s="109">
        <f t="shared" si="2"/>
        <v>816.6</v>
      </c>
      <c r="O22" s="109">
        <f t="shared" si="2"/>
        <v>877.8</v>
      </c>
      <c r="P22" s="109">
        <f t="shared" si="2"/>
        <v>1224.9000000000001</v>
      </c>
      <c r="Q22" s="123">
        <v>399.1</v>
      </c>
      <c r="R22" s="43">
        <f t="shared" ref="R22" si="107">Q22/$C22</f>
        <v>26.606666666666669</v>
      </c>
      <c r="S22" s="109">
        <f t="shared" si="7"/>
        <v>518.79999999999995</v>
      </c>
      <c r="T22" s="109">
        <f t="shared" si="7"/>
        <v>598.6</v>
      </c>
      <c r="U22" s="123">
        <v>416.8</v>
      </c>
      <c r="V22" s="43">
        <f t="shared" ref="V22" si="108">U22/$C22</f>
        <v>27.786666666666669</v>
      </c>
      <c r="W22" s="123">
        <v>443.9</v>
      </c>
      <c r="X22" s="43">
        <f t="shared" ref="X22" si="109">W22/$C22</f>
        <v>29.59333333333333</v>
      </c>
      <c r="Y22" s="109">
        <f t="shared" si="10"/>
        <v>488.2</v>
      </c>
      <c r="Z22" s="109">
        <v>0</v>
      </c>
      <c r="AA22" s="109">
        <f>ROUND($C22*$X22*AA$6,1)</f>
        <v>719.1</v>
      </c>
      <c r="AB22" s="109">
        <v>0</v>
      </c>
      <c r="AC22" s="109">
        <f>ROUND($C22*$X22*AC$6,1)</f>
        <v>963.3</v>
      </c>
      <c r="AD22" s="109">
        <v>0</v>
      </c>
      <c r="AE22" s="44">
        <v>398.7</v>
      </c>
      <c r="AF22" s="43">
        <f t="shared" ref="AF22" si="110">AE22/$C22</f>
        <v>26.58</v>
      </c>
      <c r="AG22" s="109">
        <f t="shared" si="4"/>
        <v>657.9</v>
      </c>
      <c r="AH22" s="109">
        <f t="shared" si="4"/>
        <v>837.3</v>
      </c>
      <c r="AI22" s="109">
        <f t="shared" si="4"/>
        <v>1196.0999999999999</v>
      </c>
      <c r="AJ22" s="123">
        <v>387.6</v>
      </c>
      <c r="AK22" s="43">
        <f t="shared" ref="AK22" si="111">AJ22/$C22</f>
        <v>25.84</v>
      </c>
      <c r="AL22" s="123">
        <v>521.4</v>
      </c>
      <c r="AM22" s="43">
        <f t="shared" ref="AM22" si="112">AL22/$C22</f>
        <v>34.76</v>
      </c>
      <c r="AN22" s="175">
        <f t="shared" si="15"/>
        <v>368.6</v>
      </c>
      <c r="AO22" s="122">
        <f>RCF!I$33</f>
        <v>24.576000000000001</v>
      </c>
      <c r="AP22" s="109">
        <f t="shared" si="16"/>
        <v>552.9</v>
      </c>
      <c r="AQ22" s="44">
        <v>415.2</v>
      </c>
      <c r="AR22" s="43">
        <f t="shared" ref="AR22" si="113">AQ22/$C22</f>
        <v>27.68</v>
      </c>
      <c r="AS22" s="109">
        <f t="shared" si="18"/>
        <v>539.70000000000005</v>
      </c>
      <c r="AT22" s="109">
        <f t="shared" si="18"/>
        <v>602</v>
      </c>
      <c r="AU22" s="44">
        <v>409.7</v>
      </c>
      <c r="AV22" s="43">
        <f t="shared" ref="AV22" si="114">AU22/$C22</f>
        <v>27.313333333333333</v>
      </c>
      <c r="AW22" s="44">
        <v>419.4</v>
      </c>
      <c r="AX22" s="43">
        <f t="shared" ref="AX22" si="115">AW22/$C22</f>
        <v>27.959999999999997</v>
      </c>
      <c r="AY22" s="44">
        <v>597.4</v>
      </c>
      <c r="AZ22" s="43">
        <f t="shared" ref="AZ22" si="116">AY22/$C22</f>
        <v>39.826666666666668</v>
      </c>
    </row>
    <row r="23" spans="1:52" x14ac:dyDescent="0.2">
      <c r="A23" s="46" t="s">
        <v>29</v>
      </c>
      <c r="B23" s="47" t="s">
        <v>28</v>
      </c>
      <c r="C23" s="48">
        <v>30</v>
      </c>
      <c r="D23" s="44">
        <f t="shared" si="0"/>
        <v>1599.7</v>
      </c>
      <c r="E23" s="43">
        <f>RCF!C$43</f>
        <v>53.323999999999998</v>
      </c>
      <c r="F23" s="123">
        <v>393</v>
      </c>
      <c r="G23" s="43">
        <f t="shared" si="5"/>
        <v>13.1</v>
      </c>
      <c r="H23" s="123">
        <f t="shared" si="1"/>
        <v>408.3</v>
      </c>
      <c r="I23" s="43">
        <f t="shared" si="5"/>
        <v>13.610000000000001</v>
      </c>
      <c r="J23" s="109">
        <f t="shared" si="2"/>
        <v>449.1</v>
      </c>
      <c r="K23" s="109">
        <f t="shared" si="2"/>
        <v>559.4</v>
      </c>
      <c r="L23" s="109">
        <f t="shared" si="2"/>
        <v>600.20000000000005</v>
      </c>
      <c r="M23" s="109">
        <f t="shared" si="2"/>
        <v>661.4</v>
      </c>
      <c r="N23" s="109">
        <f t="shared" si="2"/>
        <v>816.6</v>
      </c>
      <c r="O23" s="109">
        <f t="shared" si="2"/>
        <v>877.8</v>
      </c>
      <c r="P23" s="109">
        <f t="shared" si="2"/>
        <v>1224.9000000000001</v>
      </c>
      <c r="Q23" s="123">
        <v>399.1</v>
      </c>
      <c r="R23" s="43">
        <f t="shared" ref="R23" si="117">Q23/$C23</f>
        <v>13.303333333333335</v>
      </c>
      <c r="S23" s="109">
        <f t="shared" si="7"/>
        <v>518.79999999999995</v>
      </c>
      <c r="T23" s="109">
        <f t="shared" si="7"/>
        <v>598.6</v>
      </c>
      <c r="U23" s="123">
        <v>416.8</v>
      </c>
      <c r="V23" s="43">
        <f t="shared" ref="V23" si="118">U23/$C23</f>
        <v>13.893333333333334</v>
      </c>
      <c r="W23" s="123">
        <v>443.9</v>
      </c>
      <c r="X23" s="43">
        <f t="shared" ref="X23" si="119">W23/$C23</f>
        <v>14.796666666666665</v>
      </c>
      <c r="Y23" s="109">
        <f t="shared" si="10"/>
        <v>488.2</v>
      </c>
      <c r="Z23" s="109">
        <v>0</v>
      </c>
      <c r="AA23" s="109">
        <f>ROUND($C23*$X23*AA$6,1)</f>
        <v>719.1</v>
      </c>
      <c r="AB23" s="109">
        <v>0</v>
      </c>
      <c r="AC23" s="109">
        <f>ROUND($C23*$X23*AC$6,1)</f>
        <v>963.3</v>
      </c>
      <c r="AD23" s="109">
        <v>0</v>
      </c>
      <c r="AE23" s="44">
        <v>398.7</v>
      </c>
      <c r="AF23" s="43">
        <f t="shared" ref="AF23" si="120">AE23/$C23</f>
        <v>13.29</v>
      </c>
      <c r="AG23" s="109">
        <f t="shared" si="4"/>
        <v>657.9</v>
      </c>
      <c r="AH23" s="109">
        <f t="shared" si="4"/>
        <v>837.3</v>
      </c>
      <c r="AI23" s="109">
        <f t="shared" si="4"/>
        <v>1196.0999999999999</v>
      </c>
      <c r="AJ23" s="123">
        <v>387.6</v>
      </c>
      <c r="AK23" s="43">
        <f t="shared" ref="AK23" si="121">AJ23/$C23</f>
        <v>12.92</v>
      </c>
      <c r="AL23" s="123">
        <v>521.4</v>
      </c>
      <c r="AM23" s="43">
        <f t="shared" ref="AM23" si="122">AL23/$C23</f>
        <v>17.38</v>
      </c>
      <c r="AN23" s="175">
        <f t="shared" si="15"/>
        <v>737.2</v>
      </c>
      <c r="AO23" s="122">
        <f>RCF!I$33</f>
        <v>24.576000000000001</v>
      </c>
      <c r="AP23" s="109">
        <f t="shared" si="16"/>
        <v>1105.8</v>
      </c>
      <c r="AQ23" s="44">
        <v>415.2</v>
      </c>
      <c r="AR23" s="43">
        <f t="shared" ref="AR23" si="123">AQ23/$C23</f>
        <v>13.84</v>
      </c>
      <c r="AS23" s="109">
        <f t="shared" si="18"/>
        <v>539.70000000000005</v>
      </c>
      <c r="AT23" s="109">
        <f t="shared" si="18"/>
        <v>602</v>
      </c>
      <c r="AU23" s="44">
        <v>409.7</v>
      </c>
      <c r="AV23" s="43">
        <f t="shared" ref="AV23" si="124">AU23/$C23</f>
        <v>13.656666666666666</v>
      </c>
      <c r="AW23" s="44">
        <v>419.4</v>
      </c>
      <c r="AX23" s="43">
        <f t="shared" ref="AX23" si="125">AW23/$C23</f>
        <v>13.979999999999999</v>
      </c>
      <c r="AY23" s="44">
        <v>597.4</v>
      </c>
      <c r="AZ23" s="43">
        <f t="shared" ref="AZ23" si="126">AY23/$C23</f>
        <v>19.913333333333334</v>
      </c>
    </row>
    <row r="24" spans="1:52" x14ac:dyDescent="0.2">
      <c r="A24" s="46" t="s">
        <v>30</v>
      </c>
      <c r="B24" s="47" t="s">
        <v>28</v>
      </c>
      <c r="C24" s="48">
        <v>45</v>
      </c>
      <c r="D24" s="44">
        <f t="shared" si="0"/>
        <v>2399.6</v>
      </c>
      <c r="E24" s="43">
        <f>RCF!C$43</f>
        <v>53.323999999999998</v>
      </c>
      <c r="F24" s="123">
        <v>393</v>
      </c>
      <c r="G24" s="43">
        <f t="shared" si="5"/>
        <v>8.7333333333333325</v>
      </c>
      <c r="H24" s="123">
        <f t="shared" si="1"/>
        <v>408.3</v>
      </c>
      <c r="I24" s="43">
        <f t="shared" si="5"/>
        <v>9.0733333333333341</v>
      </c>
      <c r="J24" s="109">
        <f t="shared" si="2"/>
        <v>449.1</v>
      </c>
      <c r="K24" s="109">
        <f t="shared" si="2"/>
        <v>559.4</v>
      </c>
      <c r="L24" s="109">
        <f t="shared" si="2"/>
        <v>600.20000000000005</v>
      </c>
      <c r="M24" s="109">
        <f t="shared" si="2"/>
        <v>661.4</v>
      </c>
      <c r="N24" s="109">
        <f t="shared" si="2"/>
        <v>816.6</v>
      </c>
      <c r="O24" s="109">
        <f t="shared" si="2"/>
        <v>877.8</v>
      </c>
      <c r="P24" s="109">
        <f t="shared" si="2"/>
        <v>1224.9000000000001</v>
      </c>
      <c r="Q24" s="123">
        <v>399.1</v>
      </c>
      <c r="R24" s="43">
        <f t="shared" ref="R24" si="127">Q24/$C24</f>
        <v>8.8688888888888897</v>
      </c>
      <c r="S24" s="109">
        <f t="shared" si="7"/>
        <v>518.79999999999995</v>
      </c>
      <c r="T24" s="109">
        <f t="shared" si="7"/>
        <v>598.6</v>
      </c>
      <c r="U24" s="123">
        <v>416.8</v>
      </c>
      <c r="V24" s="43">
        <f t="shared" ref="V24" si="128">U24/$C24</f>
        <v>9.2622222222222224</v>
      </c>
      <c r="W24" s="123">
        <v>443.9</v>
      </c>
      <c r="X24" s="43">
        <f t="shared" ref="X24" si="129">W24/$C24</f>
        <v>9.8644444444444446</v>
      </c>
      <c r="Y24" s="109">
        <f t="shared" si="10"/>
        <v>488.2</v>
      </c>
      <c r="Z24" s="109">
        <v>0</v>
      </c>
      <c r="AA24" s="109">
        <f>ROUND($C24*$X24*AA$6,1)</f>
        <v>719.1</v>
      </c>
      <c r="AB24" s="109">
        <v>0</v>
      </c>
      <c r="AC24" s="109">
        <f>ROUND($C24*$X24*AC$6,1)</f>
        <v>963.3</v>
      </c>
      <c r="AD24" s="109">
        <v>0</v>
      </c>
      <c r="AE24" s="44">
        <v>398.7</v>
      </c>
      <c r="AF24" s="43">
        <f t="shared" ref="AF24" si="130">AE24/$C24</f>
        <v>8.86</v>
      </c>
      <c r="AG24" s="109">
        <f t="shared" si="4"/>
        <v>657.9</v>
      </c>
      <c r="AH24" s="109">
        <f t="shared" si="4"/>
        <v>837.3</v>
      </c>
      <c r="AI24" s="109">
        <f t="shared" si="4"/>
        <v>1196.0999999999999</v>
      </c>
      <c r="AJ24" s="123">
        <v>387.6</v>
      </c>
      <c r="AK24" s="43">
        <f t="shared" ref="AK24" si="131">AJ24/$C24</f>
        <v>8.6133333333333333</v>
      </c>
      <c r="AL24" s="123">
        <v>521.4</v>
      </c>
      <c r="AM24" s="43">
        <f t="shared" ref="AM24" si="132">AL24/$C24</f>
        <v>11.586666666666666</v>
      </c>
      <c r="AN24" s="175">
        <f t="shared" si="15"/>
        <v>1105.9000000000001</v>
      </c>
      <c r="AO24" s="122">
        <f>RCF!I$33</f>
        <v>24.576000000000001</v>
      </c>
      <c r="AP24" s="109">
        <f t="shared" si="16"/>
        <v>1658.8</v>
      </c>
      <c r="AQ24" s="44">
        <v>415.2</v>
      </c>
      <c r="AR24" s="43">
        <f t="shared" ref="AR24" si="133">AQ24/$C24</f>
        <v>9.2266666666666666</v>
      </c>
      <c r="AS24" s="109">
        <f t="shared" si="18"/>
        <v>539.70000000000005</v>
      </c>
      <c r="AT24" s="109">
        <f t="shared" si="18"/>
        <v>602</v>
      </c>
      <c r="AU24" s="44">
        <v>409.7</v>
      </c>
      <c r="AV24" s="43">
        <f t="shared" ref="AV24:AV26" si="134">AU24/$C24</f>
        <v>9.1044444444444448</v>
      </c>
      <c r="AW24" s="44">
        <v>419.4</v>
      </c>
      <c r="AX24" s="43">
        <f t="shared" ref="AX24" si="135">AW24/$C24</f>
        <v>9.32</v>
      </c>
      <c r="AY24" s="44">
        <v>597.4</v>
      </c>
      <c r="AZ24" s="43">
        <f t="shared" ref="AZ24" si="136">AY24/$C24</f>
        <v>13.275555555555554</v>
      </c>
    </row>
    <row r="25" spans="1:52" s="177" customFormat="1" x14ac:dyDescent="0.2">
      <c r="A25" s="229" t="s">
        <v>190</v>
      </c>
      <c r="B25" s="230" t="s">
        <v>28</v>
      </c>
      <c r="C25" s="231">
        <v>63.6</v>
      </c>
      <c r="D25" s="135">
        <f t="shared" ref="D25" si="137">ROUND(E25*C25,1)</f>
        <v>3391.4</v>
      </c>
      <c r="E25" s="176">
        <f>RCF!C$43</f>
        <v>53.323999999999998</v>
      </c>
      <c r="F25" s="232">
        <v>0</v>
      </c>
      <c r="G25" s="176">
        <f t="shared" ref="G25" si="138">F25/$C25</f>
        <v>0</v>
      </c>
      <c r="H25" s="232">
        <f t="shared" ref="H25" si="139">ROUNDDOWN(F25*1.039,1)</f>
        <v>0</v>
      </c>
      <c r="I25" s="176">
        <f t="shared" ref="I25" si="140">H25/$C25</f>
        <v>0</v>
      </c>
      <c r="J25" s="137">
        <f t="shared" si="2"/>
        <v>0</v>
      </c>
      <c r="K25" s="137">
        <f t="shared" si="2"/>
        <v>0</v>
      </c>
      <c r="L25" s="137">
        <f t="shared" si="2"/>
        <v>0</v>
      </c>
      <c r="M25" s="137">
        <f t="shared" si="2"/>
        <v>0</v>
      </c>
      <c r="N25" s="137">
        <f t="shared" si="2"/>
        <v>0</v>
      </c>
      <c r="O25" s="137">
        <f t="shared" si="2"/>
        <v>0</v>
      </c>
      <c r="P25" s="137">
        <f t="shared" si="2"/>
        <v>0</v>
      </c>
      <c r="Q25" s="232"/>
      <c r="R25" s="176">
        <f t="shared" ref="R25" si="141">Q25/$C25</f>
        <v>0</v>
      </c>
      <c r="S25" s="137">
        <f t="shared" si="7"/>
        <v>0</v>
      </c>
      <c r="T25" s="137">
        <f t="shared" si="7"/>
        <v>0</v>
      </c>
      <c r="U25" s="232">
        <v>0</v>
      </c>
      <c r="V25" s="176">
        <f t="shared" ref="V25" si="142">U25/$C25</f>
        <v>0</v>
      </c>
      <c r="W25" s="232">
        <v>0</v>
      </c>
      <c r="X25" s="176">
        <f t="shared" ref="X25" si="143">W25/$C25</f>
        <v>0</v>
      </c>
      <c r="Y25" s="137">
        <f t="shared" si="10"/>
        <v>0</v>
      </c>
      <c r="Z25" s="137">
        <v>0</v>
      </c>
      <c r="AA25" s="137">
        <f>ROUND($C25*$X25*AA$6,1)</f>
        <v>0</v>
      </c>
      <c r="AB25" s="137">
        <v>0</v>
      </c>
      <c r="AC25" s="137">
        <f>ROUND($C25*$X25*AC$6,1)</f>
        <v>0</v>
      </c>
      <c r="AD25" s="137">
        <v>0</v>
      </c>
      <c r="AE25" s="135">
        <v>0</v>
      </c>
      <c r="AF25" s="176">
        <f t="shared" ref="AF25" si="144">AE25/$C25</f>
        <v>0</v>
      </c>
      <c r="AG25" s="137">
        <f t="shared" si="4"/>
        <v>0</v>
      </c>
      <c r="AH25" s="137">
        <f t="shared" si="4"/>
        <v>0</v>
      </c>
      <c r="AI25" s="137">
        <f t="shared" si="4"/>
        <v>0</v>
      </c>
      <c r="AJ25" s="232">
        <v>387.6</v>
      </c>
      <c r="AK25" s="176">
        <f t="shared" ref="AK25" si="145">AJ25/$C25</f>
        <v>6.0943396226415096</v>
      </c>
      <c r="AL25" s="232">
        <v>521.4</v>
      </c>
      <c r="AM25" s="176">
        <f t="shared" ref="AM25" si="146">AL25/$C25</f>
        <v>8.1981132075471699</v>
      </c>
      <c r="AN25" s="135">
        <f t="shared" ref="AN25" si="147">ROUNDDOWN(C25*AO25,1)</f>
        <v>1563</v>
      </c>
      <c r="AO25" s="136">
        <f>RCF!I$33</f>
        <v>24.576000000000001</v>
      </c>
      <c r="AP25" s="137">
        <f t="shared" si="16"/>
        <v>2344.5</v>
      </c>
      <c r="AQ25" s="135">
        <v>0</v>
      </c>
      <c r="AR25" s="176">
        <f t="shared" ref="AR25" si="148">AQ25/$C25</f>
        <v>0</v>
      </c>
      <c r="AS25" s="137">
        <f t="shared" si="18"/>
        <v>0</v>
      </c>
      <c r="AT25" s="137">
        <f t="shared" si="18"/>
        <v>0</v>
      </c>
      <c r="AU25" s="135">
        <v>409.7</v>
      </c>
      <c r="AV25" s="176">
        <f t="shared" ref="AV25" si="149">AU25/$C25</f>
        <v>6.4418238993710686</v>
      </c>
      <c r="AW25" s="135">
        <v>0</v>
      </c>
      <c r="AX25" s="176">
        <f t="shared" ref="AX25" si="150">AW25/$C25</f>
        <v>0</v>
      </c>
      <c r="AY25" s="135"/>
      <c r="AZ25" s="176">
        <f t="shared" ref="AZ25" si="151">AY25/$C25</f>
        <v>0</v>
      </c>
    </row>
    <row r="26" spans="1:52" x14ac:dyDescent="0.2">
      <c r="A26" s="46" t="s">
        <v>31</v>
      </c>
      <c r="B26" s="47" t="s">
        <v>32</v>
      </c>
      <c r="C26" s="48">
        <v>21.43</v>
      </c>
      <c r="D26" s="44">
        <f t="shared" si="0"/>
        <v>1142.7</v>
      </c>
      <c r="E26" s="43">
        <f>RCF!C$43</f>
        <v>53.323999999999998</v>
      </c>
      <c r="F26" s="123">
        <v>495.8</v>
      </c>
      <c r="G26" s="43">
        <f t="shared" si="5"/>
        <v>23.135790947270184</v>
      </c>
      <c r="H26" s="123">
        <f t="shared" si="1"/>
        <v>515.1</v>
      </c>
      <c r="I26" s="43">
        <f t="shared" si="5"/>
        <v>24.036397573495101</v>
      </c>
      <c r="J26" s="109">
        <f t="shared" si="2"/>
        <v>566.6</v>
      </c>
      <c r="K26" s="109">
        <f t="shared" si="2"/>
        <v>705.7</v>
      </c>
      <c r="L26" s="109">
        <f t="shared" si="2"/>
        <v>757.2</v>
      </c>
      <c r="M26" s="109">
        <f t="shared" si="2"/>
        <v>834.5</v>
      </c>
      <c r="N26" s="109">
        <f t="shared" si="2"/>
        <v>1030.2</v>
      </c>
      <c r="O26" s="109">
        <f t="shared" si="2"/>
        <v>1107.5</v>
      </c>
      <c r="P26" s="109">
        <f t="shared" si="2"/>
        <v>1545.3</v>
      </c>
      <c r="Q26" s="123">
        <v>503</v>
      </c>
      <c r="R26" s="43">
        <f t="shared" ref="R26" si="152">Q26/$C26</f>
        <v>23.471768548763418</v>
      </c>
      <c r="S26" s="109">
        <f t="shared" si="7"/>
        <v>653.9</v>
      </c>
      <c r="T26" s="109">
        <f t="shared" si="7"/>
        <v>754.5</v>
      </c>
      <c r="U26" s="123">
        <v>466.6</v>
      </c>
      <c r="V26" s="43">
        <f t="shared" ref="V26" si="153">U26/$C26</f>
        <v>21.77321511899207</v>
      </c>
      <c r="W26" s="123">
        <v>496.9</v>
      </c>
      <c r="X26" s="43">
        <f t="shared" ref="X26" si="154">W26/$C26</f>
        <v>23.187120858609426</v>
      </c>
      <c r="Y26" s="109">
        <f>W26</f>
        <v>496.9</v>
      </c>
      <c r="Z26" s="109">
        <f>W26</f>
        <v>496.9</v>
      </c>
      <c r="AA26" s="109">
        <f>Z26</f>
        <v>496.9</v>
      </c>
      <c r="AB26" s="109">
        <f t="shared" ref="AB26:AD26" si="155">AA26</f>
        <v>496.9</v>
      </c>
      <c r="AC26" s="109">
        <f t="shared" si="155"/>
        <v>496.9</v>
      </c>
      <c r="AD26" s="109">
        <f t="shared" si="155"/>
        <v>496.9</v>
      </c>
      <c r="AE26" s="44">
        <v>502.5</v>
      </c>
      <c r="AF26" s="43">
        <f t="shared" ref="AF26" si="156">AE26/$C26</f>
        <v>23.448436770881941</v>
      </c>
      <c r="AG26" s="109">
        <f t="shared" si="4"/>
        <v>829.1</v>
      </c>
      <c r="AH26" s="109">
        <f t="shared" si="4"/>
        <v>1055.3</v>
      </c>
      <c r="AI26" s="109">
        <f t="shared" si="4"/>
        <v>1507.5</v>
      </c>
      <c r="AJ26" s="123">
        <v>441.2</v>
      </c>
      <c r="AK26" s="43">
        <f t="shared" ref="AK26" si="157">AJ26/$C26</f>
        <v>20.587960802613161</v>
      </c>
      <c r="AL26" s="123">
        <v>582.29999999999995</v>
      </c>
      <c r="AM26" s="43">
        <f t="shared" ref="AM26" si="158">AL26/$C26</f>
        <v>27.172188520765282</v>
      </c>
      <c r="AN26" s="175">
        <f t="shared" si="15"/>
        <v>526.6</v>
      </c>
      <c r="AO26" s="122">
        <f>RCF!I$33</f>
        <v>24.576000000000001</v>
      </c>
      <c r="AP26" s="109">
        <f t="shared" si="16"/>
        <v>789.9</v>
      </c>
      <c r="AQ26" s="44">
        <v>523.20000000000005</v>
      </c>
      <c r="AR26" s="43">
        <f t="shared" ref="AR26" si="159">AQ26/$C26</f>
        <v>24.414372375174992</v>
      </c>
      <c r="AS26" s="109">
        <f t="shared" si="18"/>
        <v>680.1</v>
      </c>
      <c r="AT26" s="109">
        <f t="shared" si="18"/>
        <v>758.6</v>
      </c>
      <c r="AU26" s="44">
        <v>409.7</v>
      </c>
      <c r="AV26" s="43">
        <f t="shared" si="134"/>
        <v>19.118058796080263</v>
      </c>
      <c r="AW26" s="44">
        <v>528.70000000000005</v>
      </c>
      <c r="AX26" s="43">
        <f t="shared" ref="AX26" si="160">AW26/$C26</f>
        <v>24.671021931871213</v>
      </c>
      <c r="AY26" s="175">
        <f>ROUNDDOWN(C26*AZ26,1)</f>
        <v>509.3</v>
      </c>
      <c r="AZ26" s="43">
        <f>RCF!I$41</f>
        <v>23.768000000000001</v>
      </c>
    </row>
    <row r="27" spans="1:52" x14ac:dyDescent="0.2">
      <c r="A27" s="50"/>
      <c r="B27" s="51"/>
      <c r="C27" s="52"/>
      <c r="D27" s="52"/>
      <c r="E27" s="53"/>
      <c r="F27" s="52"/>
      <c r="G27" s="53"/>
      <c r="H27" s="52"/>
      <c r="I27" s="53"/>
      <c r="J27" s="110"/>
      <c r="K27" s="110"/>
      <c r="L27" s="110"/>
      <c r="M27" s="110"/>
      <c r="N27" s="110"/>
      <c r="O27" s="110"/>
      <c r="P27" s="110"/>
      <c r="Q27" s="52"/>
      <c r="R27" s="53"/>
      <c r="S27" s="110"/>
      <c r="T27" s="110"/>
      <c r="U27" s="52"/>
      <c r="V27" s="53"/>
      <c r="W27" s="52"/>
      <c r="X27" s="53"/>
      <c r="Y27" s="111"/>
      <c r="Z27" s="111"/>
      <c r="AA27" s="111"/>
      <c r="AB27" s="111"/>
      <c r="AC27" s="111"/>
      <c r="AD27" s="111"/>
      <c r="AE27" s="52"/>
      <c r="AF27" s="52"/>
      <c r="AG27" s="112"/>
      <c r="AH27" s="112"/>
      <c r="AI27" s="112"/>
      <c r="AJ27" s="52"/>
      <c r="AK27" s="53"/>
      <c r="AL27" s="52"/>
      <c r="AM27" s="53"/>
      <c r="AN27" s="52"/>
      <c r="AO27" s="52"/>
      <c r="AP27" s="112"/>
      <c r="AQ27" s="52"/>
      <c r="AR27" s="52"/>
      <c r="AS27" s="112"/>
      <c r="AT27" s="112"/>
      <c r="AU27" s="52"/>
      <c r="AV27" s="52"/>
      <c r="AW27" s="52"/>
      <c r="AX27" s="52"/>
      <c r="AY27" s="52"/>
      <c r="AZ27" s="53"/>
    </row>
    <row r="28" spans="1:52" x14ac:dyDescent="0.2">
      <c r="A28" s="23"/>
      <c r="B28" s="24" t="s">
        <v>4</v>
      </c>
      <c r="C28" s="25"/>
      <c r="D28" s="26"/>
      <c r="E28" s="27"/>
      <c r="F28" s="26"/>
      <c r="G28" s="27"/>
      <c r="H28" s="26"/>
      <c r="I28" s="27"/>
      <c r="J28" s="27"/>
      <c r="K28" s="27"/>
      <c r="L28" s="27"/>
      <c r="M28" s="27"/>
      <c r="N28" s="27"/>
      <c r="O28" s="27"/>
      <c r="P28" s="27"/>
      <c r="Q28" s="28"/>
      <c r="R28" s="27"/>
      <c r="S28" s="27"/>
      <c r="T28" s="27"/>
      <c r="U28" s="28"/>
      <c r="V28" s="27"/>
      <c r="W28" s="28"/>
      <c r="X28" s="27"/>
      <c r="Y28" s="29"/>
      <c r="Z28" s="29"/>
      <c r="AA28" s="30"/>
      <c r="AB28" s="30"/>
      <c r="AC28" s="30"/>
      <c r="AD28" s="30"/>
      <c r="AE28" s="26"/>
      <c r="AF28" s="26"/>
      <c r="AG28" s="26"/>
      <c r="AH28" s="26"/>
      <c r="AI28" s="31"/>
      <c r="AJ28" s="28"/>
      <c r="AK28" s="27"/>
      <c r="AL28" s="28"/>
      <c r="AM28" s="27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7"/>
      <c r="AZ28" s="27"/>
    </row>
    <row r="29" spans="1:52" x14ac:dyDescent="0.2">
      <c r="A29" s="54"/>
      <c r="B29" s="55"/>
      <c r="C29" s="56"/>
      <c r="D29" s="57"/>
      <c r="E29" s="58"/>
      <c r="F29" s="57"/>
      <c r="G29" s="58"/>
      <c r="H29" s="57"/>
      <c r="I29" s="58"/>
      <c r="J29" s="113"/>
      <c r="K29" s="113"/>
      <c r="L29" s="113"/>
      <c r="M29" s="113"/>
      <c r="N29" s="113"/>
      <c r="O29" s="113"/>
      <c r="P29" s="113"/>
      <c r="Q29" s="57"/>
      <c r="R29" s="58"/>
      <c r="S29" s="113"/>
      <c r="T29" s="113"/>
      <c r="U29" s="57"/>
      <c r="V29" s="58"/>
      <c r="W29" s="57"/>
      <c r="X29" s="58"/>
      <c r="Y29" s="114"/>
      <c r="Z29" s="114"/>
      <c r="AA29" s="114"/>
      <c r="AB29" s="114"/>
      <c r="AC29" s="114"/>
      <c r="AD29" s="114"/>
      <c r="AE29" s="57"/>
      <c r="AF29" s="57"/>
      <c r="AG29" s="115"/>
      <c r="AH29" s="115"/>
      <c r="AI29" s="115"/>
      <c r="AJ29" s="57"/>
      <c r="AK29" s="58"/>
      <c r="AL29" s="57"/>
      <c r="AM29" s="58"/>
      <c r="AN29" s="57"/>
      <c r="AO29" s="57"/>
      <c r="AP29" s="115"/>
      <c r="AQ29" s="57"/>
      <c r="AR29" s="57"/>
      <c r="AS29" s="115"/>
      <c r="AT29" s="115"/>
      <c r="AU29" s="57"/>
      <c r="AV29" s="57"/>
      <c r="AW29" s="57"/>
      <c r="AX29" s="57"/>
      <c r="AY29" s="59"/>
      <c r="AZ29" s="58"/>
    </row>
    <row r="30" spans="1:52" x14ac:dyDescent="0.2">
      <c r="A30" s="60">
        <v>1819</v>
      </c>
      <c r="B30" s="61" t="s">
        <v>36</v>
      </c>
      <c r="C30" s="62">
        <v>125</v>
      </c>
      <c r="D30" s="44">
        <f t="shared" ref="D30:D61" si="161">ROUND(E30*C30,1)</f>
        <v>6665.5</v>
      </c>
      <c r="E30" s="43">
        <f>RCF!C$43</f>
        <v>53.323999999999998</v>
      </c>
      <c r="F30" s="44">
        <f>ROUNDDOWN($C30*G30,1)</f>
        <v>1833.8</v>
      </c>
      <c r="G30" s="122">
        <f>RCF!C$5</f>
        <v>14.670999999999999</v>
      </c>
      <c r="H30" s="44">
        <f>ROUND(I30*C30,1)</f>
        <v>1833.9</v>
      </c>
      <c r="I30" s="122">
        <f>G30</f>
        <v>14.670999999999999</v>
      </c>
      <c r="J30" s="109">
        <f t="shared" ref="J30:P45" si="162">ROUND($C30*$I30*J$6,1)</f>
        <v>2017.3</v>
      </c>
      <c r="K30" s="109">
        <f t="shared" si="162"/>
        <v>2512.4</v>
      </c>
      <c r="L30" s="109">
        <f t="shared" si="162"/>
        <v>2695.8</v>
      </c>
      <c r="M30" s="109">
        <f t="shared" si="162"/>
        <v>2970.9</v>
      </c>
      <c r="N30" s="109">
        <f t="shared" si="162"/>
        <v>3667.8</v>
      </c>
      <c r="O30" s="109">
        <f t="shared" si="162"/>
        <v>3942.8</v>
      </c>
      <c r="P30" s="109">
        <f t="shared" si="162"/>
        <v>5501.6</v>
      </c>
      <c r="Q30" s="44">
        <f>ROUNDDOWN($C30*R30,1)</f>
        <v>1802.5</v>
      </c>
      <c r="R30" s="122">
        <f>RCF!C$7</f>
        <v>14.42</v>
      </c>
      <c r="S30" s="109">
        <f>ROUNDDOWN($Q30*S$6,1)</f>
        <v>2343.1999999999998</v>
      </c>
      <c r="T30" s="109">
        <f>ROUNDDOWN($Q30*T$6,1)</f>
        <v>2703.7</v>
      </c>
      <c r="U30" s="44">
        <f>ROUNDDOWN($C30*V30,1)</f>
        <v>1777.2</v>
      </c>
      <c r="V30" s="122">
        <f>RCF!C$9</f>
        <v>14.218</v>
      </c>
      <c r="W30" s="44">
        <f>ROUNDDOWN($C30*X30,1)</f>
        <v>1777.2</v>
      </c>
      <c r="X30" s="122">
        <f>V30</f>
        <v>14.218</v>
      </c>
      <c r="Y30" s="109">
        <f t="shared" ref="Y30:Y80" si="163">ROUNDDOWN($W30*Y$6,1)</f>
        <v>1954.9</v>
      </c>
      <c r="Z30" s="109">
        <f t="shared" ref="Z30:AD39" si="164">ROUND($C30*$X30*Z$6,1)</f>
        <v>2434.8000000000002</v>
      </c>
      <c r="AA30" s="109">
        <f t="shared" si="164"/>
        <v>2879.1</v>
      </c>
      <c r="AB30" s="109">
        <f t="shared" si="164"/>
        <v>2612.6</v>
      </c>
      <c r="AC30" s="109">
        <f t="shared" si="164"/>
        <v>3856.6</v>
      </c>
      <c r="AD30" s="109">
        <f t="shared" si="164"/>
        <v>5331.8</v>
      </c>
      <c r="AE30" s="44">
        <f>ROUNDDOWN($C30*AF30,1)</f>
        <v>1806.2</v>
      </c>
      <c r="AF30" s="122">
        <f>RCF!C$13</f>
        <v>14.45</v>
      </c>
      <c r="AG30" s="109">
        <f t="shared" ref="AG30:AI49" si="165">ROUND($AE30*AG$6,1)</f>
        <v>2980.2</v>
      </c>
      <c r="AH30" s="109">
        <f t="shared" si="165"/>
        <v>3793</v>
      </c>
      <c r="AI30" s="109">
        <f t="shared" si="165"/>
        <v>5418.6</v>
      </c>
      <c r="AJ30" s="44">
        <f>ROUNDDOWN($C30*AK30,1)</f>
        <v>1837.5</v>
      </c>
      <c r="AK30" s="122">
        <f>RCF!C$25</f>
        <v>14.700000000000001</v>
      </c>
      <c r="AL30" s="44">
        <f>ROUNDDOWN($C30*AM30,1)</f>
        <v>1837.5</v>
      </c>
      <c r="AM30" s="122">
        <f>RCF!C$59</f>
        <v>14.7</v>
      </c>
      <c r="AN30" s="44">
        <f>ROUNDDOWN($C30*AO30,1)</f>
        <v>1902.5</v>
      </c>
      <c r="AO30" s="122">
        <f>RCF!C$33</f>
        <v>15.22</v>
      </c>
      <c r="AP30" s="109">
        <f t="shared" ref="AP30:AP80" si="166">ROUNDDOWN($AN30*AP$6,1)</f>
        <v>2853.7</v>
      </c>
      <c r="AQ30" s="44">
        <f>ROUNDDOWN($C30*AR30,1)</f>
        <v>1905</v>
      </c>
      <c r="AR30" s="122">
        <f>RCF!C$35</f>
        <v>15.24</v>
      </c>
      <c r="AS30" s="109">
        <f t="shared" ref="AS30:AT45" si="167">ROUNDDOWN($AQ30*AS$6,1)</f>
        <v>2476.5</v>
      </c>
      <c r="AT30" s="109">
        <f t="shared" si="167"/>
        <v>2762.2</v>
      </c>
      <c r="AU30" s="44">
        <f>ROUNDDOWN($C30*AV30,1)</f>
        <v>1867</v>
      </c>
      <c r="AV30" s="122">
        <f>RCF!C$37</f>
        <v>14.936</v>
      </c>
      <c r="AW30" s="44">
        <f>ROUNDDOWN($C30*AX30,1)</f>
        <v>1909.8</v>
      </c>
      <c r="AX30" s="122">
        <f>RCF!C$39</f>
        <v>15.278571428571428</v>
      </c>
      <c r="AY30" s="44">
        <f>ROUNDDOWN($C30*AZ30,1)</f>
        <v>1841.2</v>
      </c>
      <c r="AZ30" s="122">
        <f>RCF!C$41</f>
        <v>14.73</v>
      </c>
    </row>
    <row r="31" spans="1:52" x14ac:dyDescent="0.2">
      <c r="A31" s="60">
        <v>1857</v>
      </c>
      <c r="B31" s="47" t="s">
        <v>37</v>
      </c>
      <c r="C31" s="48">
        <v>280</v>
      </c>
      <c r="D31" s="44">
        <f t="shared" si="161"/>
        <v>14930.7</v>
      </c>
      <c r="E31" s="43">
        <f>RCF!C$43</f>
        <v>53.323999999999998</v>
      </c>
      <c r="F31" s="44">
        <f t="shared" ref="F31:F80" si="168">ROUNDDOWN($C31*G31,1)</f>
        <v>4107.8</v>
      </c>
      <c r="G31" s="122">
        <f>RCF!C$5</f>
        <v>14.670999999999999</v>
      </c>
      <c r="H31" s="44">
        <f t="shared" ref="H31:H77" si="169">ROUND(I31*C31,1)</f>
        <v>4107.8999999999996</v>
      </c>
      <c r="I31" s="122">
        <f t="shared" ref="I31:I77" si="170">G31</f>
        <v>14.670999999999999</v>
      </c>
      <c r="J31" s="109">
        <f t="shared" si="162"/>
        <v>4518.7</v>
      </c>
      <c r="K31" s="109">
        <f t="shared" si="162"/>
        <v>5627.8</v>
      </c>
      <c r="L31" s="109">
        <f t="shared" si="162"/>
        <v>6038.6</v>
      </c>
      <c r="M31" s="109">
        <f t="shared" si="162"/>
        <v>6654.8</v>
      </c>
      <c r="N31" s="109">
        <f t="shared" si="162"/>
        <v>8215.7999999999993</v>
      </c>
      <c r="O31" s="109">
        <f t="shared" si="162"/>
        <v>8831.9</v>
      </c>
      <c r="P31" s="109">
        <f t="shared" si="162"/>
        <v>12323.6</v>
      </c>
      <c r="Q31" s="44">
        <f t="shared" ref="Q31:Q80" si="171">ROUNDDOWN($C31*R31,1)</f>
        <v>4037.6</v>
      </c>
      <c r="R31" s="122">
        <f>RCF!C$7</f>
        <v>14.42</v>
      </c>
      <c r="S31" s="109">
        <f t="shared" ref="S31:T78" si="172">ROUNDDOWN($Q31*S$6,1)</f>
        <v>5248.8</v>
      </c>
      <c r="T31" s="109">
        <f t="shared" si="172"/>
        <v>6056.4</v>
      </c>
      <c r="U31" s="44">
        <f t="shared" ref="U31:U80" si="173">ROUNDDOWN($C31*V31,1)</f>
        <v>3981</v>
      </c>
      <c r="V31" s="122">
        <f>RCF!C$9</f>
        <v>14.218</v>
      </c>
      <c r="W31" s="44">
        <f t="shared" ref="W31:W80" si="174">ROUNDDOWN($C31*X31,1)</f>
        <v>3981</v>
      </c>
      <c r="X31" s="122">
        <f t="shared" ref="X31:X76" si="175">V31</f>
        <v>14.218</v>
      </c>
      <c r="Y31" s="109">
        <f t="shared" si="163"/>
        <v>4379.1000000000004</v>
      </c>
      <c r="Z31" s="109">
        <f t="shared" si="164"/>
        <v>5454</v>
      </c>
      <c r="AA31" s="109">
        <f t="shared" si="164"/>
        <v>6449.3</v>
      </c>
      <c r="AB31" s="109">
        <f t="shared" si="164"/>
        <v>5852.1</v>
      </c>
      <c r="AC31" s="109">
        <f t="shared" si="164"/>
        <v>8638.9</v>
      </c>
      <c r="AD31" s="109">
        <f t="shared" si="164"/>
        <v>11943.1</v>
      </c>
      <c r="AE31" s="44">
        <f t="shared" ref="AE31:AE80" si="176">ROUNDDOWN($C31*AF31,1)</f>
        <v>4046</v>
      </c>
      <c r="AF31" s="122">
        <f>RCF!C$13</f>
        <v>14.45</v>
      </c>
      <c r="AG31" s="109">
        <f t="shared" si="165"/>
        <v>6675.9</v>
      </c>
      <c r="AH31" s="109">
        <f t="shared" si="165"/>
        <v>8496.6</v>
      </c>
      <c r="AI31" s="109">
        <f t="shared" si="165"/>
        <v>12138</v>
      </c>
      <c r="AJ31" s="44">
        <f t="shared" ref="AJ31:AJ80" si="177">ROUNDDOWN($C31*AK31,1)</f>
        <v>4116</v>
      </c>
      <c r="AK31" s="122">
        <f>RCF!C$25</f>
        <v>14.700000000000001</v>
      </c>
      <c r="AL31" s="44">
        <f t="shared" ref="AL31:AL80" si="178">ROUNDDOWN($C31*AM31,1)</f>
        <v>4116</v>
      </c>
      <c r="AM31" s="122">
        <f>RCF!C$59</f>
        <v>14.7</v>
      </c>
      <c r="AN31" s="44">
        <f t="shared" ref="AN31:AN80" si="179">ROUNDDOWN($C31*AO31,1)</f>
        <v>4261.6000000000004</v>
      </c>
      <c r="AO31" s="122">
        <f>RCF!C$33</f>
        <v>15.22</v>
      </c>
      <c r="AP31" s="109">
        <f t="shared" si="166"/>
        <v>6392.4</v>
      </c>
      <c r="AQ31" s="44">
        <f t="shared" ref="AQ31:AQ80" si="180">ROUNDDOWN($C31*AR31,1)</f>
        <v>4267.2</v>
      </c>
      <c r="AR31" s="122">
        <f>RCF!C$35</f>
        <v>15.24</v>
      </c>
      <c r="AS31" s="109">
        <f t="shared" si="167"/>
        <v>5547.3</v>
      </c>
      <c r="AT31" s="109">
        <f t="shared" si="167"/>
        <v>6187.4</v>
      </c>
      <c r="AU31" s="44">
        <f t="shared" ref="AU31:AU80" si="181">ROUNDDOWN($C31*AV31,1)</f>
        <v>4182</v>
      </c>
      <c r="AV31" s="122">
        <f>RCF!C$37</f>
        <v>14.936</v>
      </c>
      <c r="AW31" s="44">
        <f t="shared" ref="AW31:AW80" si="182">ROUNDDOWN($C31*AX31,1)</f>
        <v>4278</v>
      </c>
      <c r="AX31" s="122">
        <f>RCF!C$39</f>
        <v>15.278571428571428</v>
      </c>
      <c r="AY31" s="44">
        <f t="shared" ref="AY31:AY80" si="183">ROUNDDOWN($C31*AZ31,1)</f>
        <v>4124.3999999999996</v>
      </c>
      <c r="AZ31" s="122">
        <f>RCF!C$41</f>
        <v>14.73</v>
      </c>
    </row>
    <row r="32" spans="1:52" x14ac:dyDescent="0.2">
      <c r="A32" s="60">
        <v>1869</v>
      </c>
      <c r="B32" s="47" t="s">
        <v>38</v>
      </c>
      <c r="C32" s="48">
        <v>227</v>
      </c>
      <c r="D32" s="44">
        <f t="shared" si="161"/>
        <v>12104.5</v>
      </c>
      <c r="E32" s="43">
        <f>RCF!C$43</f>
        <v>53.323999999999998</v>
      </c>
      <c r="F32" s="44">
        <f t="shared" si="168"/>
        <v>3330.3</v>
      </c>
      <c r="G32" s="122">
        <f>RCF!C$5</f>
        <v>14.670999999999999</v>
      </c>
      <c r="H32" s="44">
        <f t="shared" si="169"/>
        <v>3330.3</v>
      </c>
      <c r="I32" s="122">
        <f t="shared" si="170"/>
        <v>14.670999999999999</v>
      </c>
      <c r="J32" s="109">
        <f t="shared" si="162"/>
        <v>3663.3</v>
      </c>
      <c r="K32" s="109">
        <f t="shared" si="162"/>
        <v>4562.5</v>
      </c>
      <c r="L32" s="109">
        <f t="shared" si="162"/>
        <v>4895.6000000000004</v>
      </c>
      <c r="M32" s="109">
        <f t="shared" si="162"/>
        <v>5395.1</v>
      </c>
      <c r="N32" s="109">
        <f t="shared" si="162"/>
        <v>6660.6</v>
      </c>
      <c r="O32" s="109">
        <f t="shared" si="162"/>
        <v>7160.2</v>
      </c>
      <c r="P32" s="109">
        <f t="shared" si="162"/>
        <v>9991</v>
      </c>
      <c r="Q32" s="44">
        <f t="shared" si="171"/>
        <v>3273.3</v>
      </c>
      <c r="R32" s="122">
        <f>RCF!C$7</f>
        <v>14.42</v>
      </c>
      <c r="S32" s="109">
        <f t="shared" si="172"/>
        <v>4255.2</v>
      </c>
      <c r="T32" s="109">
        <f t="shared" si="172"/>
        <v>4909.8999999999996</v>
      </c>
      <c r="U32" s="44">
        <f t="shared" si="173"/>
        <v>3227.4</v>
      </c>
      <c r="V32" s="122">
        <f>RCF!C$9</f>
        <v>14.218</v>
      </c>
      <c r="W32" s="44">
        <f t="shared" si="174"/>
        <v>3227.4</v>
      </c>
      <c r="X32" s="122">
        <f t="shared" si="175"/>
        <v>14.218</v>
      </c>
      <c r="Y32" s="109">
        <f t="shared" si="163"/>
        <v>3550.1</v>
      </c>
      <c r="Z32" s="109">
        <f t="shared" si="164"/>
        <v>4421.7</v>
      </c>
      <c r="AA32" s="109">
        <f t="shared" si="164"/>
        <v>5228.5</v>
      </c>
      <c r="AB32" s="109">
        <f t="shared" si="164"/>
        <v>4744.3999999999996</v>
      </c>
      <c r="AC32" s="109">
        <f t="shared" si="164"/>
        <v>7003.6</v>
      </c>
      <c r="AD32" s="109">
        <f t="shared" si="164"/>
        <v>9682.5</v>
      </c>
      <c r="AE32" s="44">
        <f t="shared" si="176"/>
        <v>3280.1</v>
      </c>
      <c r="AF32" s="122">
        <f>RCF!C$13</f>
        <v>14.45</v>
      </c>
      <c r="AG32" s="109">
        <f t="shared" si="165"/>
        <v>5412.2</v>
      </c>
      <c r="AH32" s="109">
        <f t="shared" si="165"/>
        <v>6888.2</v>
      </c>
      <c r="AI32" s="109">
        <f t="shared" si="165"/>
        <v>9840.2999999999993</v>
      </c>
      <c r="AJ32" s="44">
        <f t="shared" si="177"/>
        <v>3336.9</v>
      </c>
      <c r="AK32" s="122">
        <f>RCF!C$25</f>
        <v>14.700000000000001</v>
      </c>
      <c r="AL32" s="44">
        <f t="shared" si="178"/>
        <v>3336.9</v>
      </c>
      <c r="AM32" s="122">
        <f>RCF!C$59</f>
        <v>14.7</v>
      </c>
      <c r="AN32" s="44">
        <f t="shared" si="179"/>
        <v>3454.9</v>
      </c>
      <c r="AO32" s="122">
        <f>RCF!C$33</f>
        <v>15.22</v>
      </c>
      <c r="AP32" s="109">
        <f t="shared" si="166"/>
        <v>5182.3</v>
      </c>
      <c r="AQ32" s="44">
        <f t="shared" si="180"/>
        <v>3459.4</v>
      </c>
      <c r="AR32" s="122">
        <f>RCF!C$35</f>
        <v>15.24</v>
      </c>
      <c r="AS32" s="109">
        <f t="shared" si="167"/>
        <v>4497.2</v>
      </c>
      <c r="AT32" s="109">
        <f t="shared" si="167"/>
        <v>5016.1000000000004</v>
      </c>
      <c r="AU32" s="44">
        <f t="shared" si="181"/>
        <v>3390.4</v>
      </c>
      <c r="AV32" s="122">
        <f>RCF!C$37</f>
        <v>14.936</v>
      </c>
      <c r="AW32" s="44">
        <f t="shared" si="182"/>
        <v>3468.2</v>
      </c>
      <c r="AX32" s="122">
        <f>RCF!C$39</f>
        <v>15.278571428571428</v>
      </c>
      <c r="AY32" s="44">
        <f t="shared" si="183"/>
        <v>3343.7</v>
      </c>
      <c r="AZ32" s="122">
        <f>RCF!C$41</f>
        <v>14.73</v>
      </c>
    </row>
    <row r="33" spans="1:52" x14ac:dyDescent="0.2">
      <c r="A33" s="60">
        <v>1870</v>
      </c>
      <c r="B33" s="61" t="s">
        <v>39</v>
      </c>
      <c r="C33" s="62">
        <v>284</v>
      </c>
      <c r="D33" s="44">
        <f t="shared" si="161"/>
        <v>15144</v>
      </c>
      <c r="E33" s="43">
        <f>RCF!C$43</f>
        <v>53.323999999999998</v>
      </c>
      <c r="F33" s="44">
        <f t="shared" si="168"/>
        <v>4166.5</v>
      </c>
      <c r="G33" s="122">
        <f>RCF!C$5</f>
        <v>14.670999999999999</v>
      </c>
      <c r="H33" s="44">
        <f t="shared" si="169"/>
        <v>4166.6000000000004</v>
      </c>
      <c r="I33" s="122">
        <f t="shared" si="170"/>
        <v>14.670999999999999</v>
      </c>
      <c r="J33" s="109">
        <f t="shared" si="162"/>
        <v>4583.2</v>
      </c>
      <c r="K33" s="109">
        <f t="shared" si="162"/>
        <v>5708.2</v>
      </c>
      <c r="L33" s="109">
        <f t="shared" si="162"/>
        <v>6124.8</v>
      </c>
      <c r="M33" s="109">
        <f t="shared" si="162"/>
        <v>6749.8</v>
      </c>
      <c r="N33" s="109">
        <f t="shared" si="162"/>
        <v>8333.1</v>
      </c>
      <c r="O33" s="109">
        <f t="shared" si="162"/>
        <v>8958.1</v>
      </c>
      <c r="P33" s="109">
        <f t="shared" si="162"/>
        <v>12499.7</v>
      </c>
      <c r="Q33" s="44">
        <f t="shared" si="171"/>
        <v>4095.2</v>
      </c>
      <c r="R33" s="122">
        <f>RCF!C$7</f>
        <v>14.42</v>
      </c>
      <c r="S33" s="109">
        <f t="shared" si="172"/>
        <v>5323.7</v>
      </c>
      <c r="T33" s="109">
        <f t="shared" si="172"/>
        <v>6142.8</v>
      </c>
      <c r="U33" s="44">
        <f t="shared" si="173"/>
        <v>4037.9</v>
      </c>
      <c r="V33" s="122">
        <f>RCF!C$9</f>
        <v>14.218</v>
      </c>
      <c r="W33" s="44">
        <f t="shared" si="174"/>
        <v>4037.9</v>
      </c>
      <c r="X33" s="122">
        <f t="shared" si="175"/>
        <v>14.218</v>
      </c>
      <c r="Y33" s="109">
        <f t="shared" si="163"/>
        <v>4441.6000000000004</v>
      </c>
      <c r="Z33" s="109">
        <f t="shared" si="164"/>
        <v>5531.9</v>
      </c>
      <c r="AA33" s="109">
        <f t="shared" si="164"/>
        <v>6541.4</v>
      </c>
      <c r="AB33" s="109">
        <f t="shared" si="164"/>
        <v>5935.7</v>
      </c>
      <c r="AC33" s="109">
        <f t="shared" si="164"/>
        <v>8762.2999999999993</v>
      </c>
      <c r="AD33" s="109">
        <f t="shared" si="164"/>
        <v>12113.7</v>
      </c>
      <c r="AE33" s="44">
        <f t="shared" si="176"/>
        <v>4103.8</v>
      </c>
      <c r="AF33" s="122">
        <f>RCF!C$13</f>
        <v>14.45</v>
      </c>
      <c r="AG33" s="109">
        <f t="shared" si="165"/>
        <v>6771.3</v>
      </c>
      <c r="AH33" s="109">
        <f t="shared" si="165"/>
        <v>8618</v>
      </c>
      <c r="AI33" s="109">
        <f t="shared" si="165"/>
        <v>12311.4</v>
      </c>
      <c r="AJ33" s="44">
        <f t="shared" si="177"/>
        <v>4174.8</v>
      </c>
      <c r="AK33" s="122">
        <f>RCF!C$25</f>
        <v>14.700000000000001</v>
      </c>
      <c r="AL33" s="44">
        <f t="shared" si="178"/>
        <v>4174.8</v>
      </c>
      <c r="AM33" s="122">
        <f>RCF!C$59</f>
        <v>14.7</v>
      </c>
      <c r="AN33" s="44">
        <f t="shared" si="179"/>
        <v>4322.3999999999996</v>
      </c>
      <c r="AO33" s="122">
        <f>RCF!C$33</f>
        <v>15.22</v>
      </c>
      <c r="AP33" s="109">
        <f t="shared" si="166"/>
        <v>6483.6</v>
      </c>
      <c r="AQ33" s="44">
        <f t="shared" si="180"/>
        <v>4328.1000000000004</v>
      </c>
      <c r="AR33" s="122">
        <f>RCF!C$35</f>
        <v>15.24</v>
      </c>
      <c r="AS33" s="109">
        <f t="shared" si="167"/>
        <v>5626.5</v>
      </c>
      <c r="AT33" s="109">
        <f t="shared" si="167"/>
        <v>6275.7</v>
      </c>
      <c r="AU33" s="44">
        <f t="shared" si="181"/>
        <v>4241.8</v>
      </c>
      <c r="AV33" s="122">
        <f>RCF!C$37</f>
        <v>14.936</v>
      </c>
      <c r="AW33" s="44">
        <f t="shared" si="182"/>
        <v>4339.1000000000004</v>
      </c>
      <c r="AX33" s="122">
        <f>RCF!C$39</f>
        <v>15.278571428571428</v>
      </c>
      <c r="AY33" s="44">
        <f t="shared" si="183"/>
        <v>4183.3</v>
      </c>
      <c r="AZ33" s="122">
        <f>RCF!C$41</f>
        <v>14.73</v>
      </c>
    </row>
    <row r="34" spans="1:52" x14ac:dyDescent="0.2">
      <c r="A34" s="60">
        <v>1881</v>
      </c>
      <c r="B34" s="61" t="s">
        <v>40</v>
      </c>
      <c r="C34" s="62">
        <v>252</v>
      </c>
      <c r="D34" s="44">
        <f t="shared" si="161"/>
        <v>13437.6</v>
      </c>
      <c r="E34" s="43">
        <f>RCF!C$43</f>
        <v>53.323999999999998</v>
      </c>
      <c r="F34" s="44">
        <f t="shared" si="168"/>
        <v>3697</v>
      </c>
      <c r="G34" s="122">
        <f>RCF!C$5</f>
        <v>14.670999999999999</v>
      </c>
      <c r="H34" s="44">
        <f t="shared" si="169"/>
        <v>3697.1</v>
      </c>
      <c r="I34" s="122">
        <f t="shared" si="170"/>
        <v>14.670999999999999</v>
      </c>
      <c r="J34" s="109">
        <f t="shared" si="162"/>
        <v>4066.8</v>
      </c>
      <c r="K34" s="109">
        <f t="shared" si="162"/>
        <v>5065</v>
      </c>
      <c r="L34" s="109">
        <f t="shared" si="162"/>
        <v>5434.7</v>
      </c>
      <c r="M34" s="109">
        <f t="shared" si="162"/>
        <v>5989.3</v>
      </c>
      <c r="N34" s="109">
        <f t="shared" si="162"/>
        <v>7394.2</v>
      </c>
      <c r="O34" s="109">
        <f t="shared" si="162"/>
        <v>7948.7</v>
      </c>
      <c r="P34" s="109">
        <f t="shared" si="162"/>
        <v>11091.3</v>
      </c>
      <c r="Q34" s="44">
        <f t="shared" si="171"/>
        <v>3633.8</v>
      </c>
      <c r="R34" s="122">
        <f>RCF!C$7</f>
        <v>14.42</v>
      </c>
      <c r="S34" s="109">
        <f t="shared" si="172"/>
        <v>4723.8999999999996</v>
      </c>
      <c r="T34" s="109">
        <f t="shared" si="172"/>
        <v>5450.7</v>
      </c>
      <c r="U34" s="44">
        <f t="shared" si="173"/>
        <v>3582.9</v>
      </c>
      <c r="V34" s="122">
        <f>RCF!C$9</f>
        <v>14.218</v>
      </c>
      <c r="W34" s="44">
        <f t="shared" si="174"/>
        <v>3582.9</v>
      </c>
      <c r="X34" s="122">
        <f t="shared" si="175"/>
        <v>14.218</v>
      </c>
      <c r="Y34" s="109">
        <f t="shared" si="163"/>
        <v>3941.1</v>
      </c>
      <c r="Z34" s="109">
        <f t="shared" si="164"/>
        <v>4908.6000000000004</v>
      </c>
      <c r="AA34" s="109">
        <f t="shared" si="164"/>
        <v>5804.4</v>
      </c>
      <c r="AB34" s="109">
        <f t="shared" si="164"/>
        <v>5266.9</v>
      </c>
      <c r="AC34" s="109">
        <f t="shared" si="164"/>
        <v>7775</v>
      </c>
      <c r="AD34" s="109">
        <f t="shared" si="164"/>
        <v>10748.8</v>
      </c>
      <c r="AE34" s="44">
        <f t="shared" si="176"/>
        <v>3641.4</v>
      </c>
      <c r="AF34" s="122">
        <f>RCF!C$13</f>
        <v>14.45</v>
      </c>
      <c r="AG34" s="109">
        <f t="shared" si="165"/>
        <v>6008.3</v>
      </c>
      <c r="AH34" s="109">
        <f t="shared" si="165"/>
        <v>7646.9</v>
      </c>
      <c r="AI34" s="109">
        <f t="shared" si="165"/>
        <v>10924.2</v>
      </c>
      <c r="AJ34" s="44">
        <f t="shared" si="177"/>
        <v>3704.4</v>
      </c>
      <c r="AK34" s="122">
        <f>RCF!C$25</f>
        <v>14.700000000000001</v>
      </c>
      <c r="AL34" s="44">
        <f t="shared" si="178"/>
        <v>3704.4</v>
      </c>
      <c r="AM34" s="122">
        <f>RCF!C$59</f>
        <v>14.7</v>
      </c>
      <c r="AN34" s="44">
        <f t="shared" si="179"/>
        <v>3835.4</v>
      </c>
      <c r="AO34" s="122">
        <f>RCF!C$33</f>
        <v>15.22</v>
      </c>
      <c r="AP34" s="109">
        <f t="shared" si="166"/>
        <v>5753.1</v>
      </c>
      <c r="AQ34" s="44">
        <f t="shared" si="180"/>
        <v>3840.4</v>
      </c>
      <c r="AR34" s="122">
        <f>RCF!C$35</f>
        <v>15.24</v>
      </c>
      <c r="AS34" s="109">
        <f t="shared" si="167"/>
        <v>4992.5</v>
      </c>
      <c r="AT34" s="109">
        <f t="shared" si="167"/>
        <v>5568.5</v>
      </c>
      <c r="AU34" s="44">
        <f t="shared" si="181"/>
        <v>3763.8</v>
      </c>
      <c r="AV34" s="122">
        <f>RCF!C$37</f>
        <v>14.936</v>
      </c>
      <c r="AW34" s="44">
        <f t="shared" si="182"/>
        <v>3850.2</v>
      </c>
      <c r="AX34" s="122">
        <f>RCF!C$39</f>
        <v>15.278571428571428</v>
      </c>
      <c r="AY34" s="44">
        <f t="shared" si="183"/>
        <v>3711.9</v>
      </c>
      <c r="AZ34" s="122">
        <f>RCF!C$41</f>
        <v>14.73</v>
      </c>
    </row>
    <row r="35" spans="1:52" x14ac:dyDescent="0.2">
      <c r="A35" s="60">
        <v>1905</v>
      </c>
      <c r="B35" s="61" t="s">
        <v>41</v>
      </c>
      <c r="C35" s="62">
        <v>265.8</v>
      </c>
      <c r="D35" s="44">
        <f t="shared" si="161"/>
        <v>14173.5</v>
      </c>
      <c r="E35" s="43">
        <f>RCF!C$43</f>
        <v>53.323999999999998</v>
      </c>
      <c r="F35" s="44">
        <f t="shared" si="168"/>
        <v>3899.5</v>
      </c>
      <c r="G35" s="122">
        <f>RCF!C$5</f>
        <v>14.670999999999999</v>
      </c>
      <c r="H35" s="44">
        <f t="shared" si="169"/>
        <v>3899.6</v>
      </c>
      <c r="I35" s="122">
        <f t="shared" si="170"/>
        <v>14.670999999999999</v>
      </c>
      <c r="J35" s="109">
        <f t="shared" si="162"/>
        <v>4289.5</v>
      </c>
      <c r="K35" s="109">
        <f t="shared" si="162"/>
        <v>5342.4</v>
      </c>
      <c r="L35" s="109">
        <f t="shared" si="162"/>
        <v>5732.3</v>
      </c>
      <c r="M35" s="109">
        <f t="shared" si="162"/>
        <v>6317.3</v>
      </c>
      <c r="N35" s="109">
        <f t="shared" si="162"/>
        <v>7799.1</v>
      </c>
      <c r="O35" s="109">
        <f t="shared" si="162"/>
        <v>8384</v>
      </c>
      <c r="P35" s="109">
        <f t="shared" si="162"/>
        <v>11698.7</v>
      </c>
      <c r="Q35" s="44">
        <f t="shared" si="171"/>
        <v>3832.8</v>
      </c>
      <c r="R35" s="122">
        <f>RCF!C$7</f>
        <v>14.42</v>
      </c>
      <c r="S35" s="109">
        <f t="shared" si="172"/>
        <v>4982.6000000000004</v>
      </c>
      <c r="T35" s="109">
        <f t="shared" si="172"/>
        <v>5749.2</v>
      </c>
      <c r="U35" s="44">
        <f t="shared" si="173"/>
        <v>3779.1</v>
      </c>
      <c r="V35" s="122">
        <f>RCF!C$9</f>
        <v>14.218</v>
      </c>
      <c r="W35" s="44">
        <f t="shared" si="174"/>
        <v>3779.1</v>
      </c>
      <c r="X35" s="122">
        <f t="shared" si="175"/>
        <v>14.218</v>
      </c>
      <c r="Y35" s="109">
        <f t="shared" si="163"/>
        <v>4157</v>
      </c>
      <c r="Z35" s="109">
        <f t="shared" si="164"/>
        <v>5177.3999999999996</v>
      </c>
      <c r="AA35" s="109">
        <f t="shared" si="164"/>
        <v>6122.2</v>
      </c>
      <c r="AB35" s="109">
        <f t="shared" si="164"/>
        <v>5555.3</v>
      </c>
      <c r="AC35" s="109">
        <f t="shared" si="164"/>
        <v>8200.7000000000007</v>
      </c>
      <c r="AD35" s="109">
        <f t="shared" si="164"/>
        <v>11337.4</v>
      </c>
      <c r="AE35" s="44">
        <f t="shared" si="176"/>
        <v>3840.8</v>
      </c>
      <c r="AF35" s="122">
        <f>RCF!C$13</f>
        <v>14.45</v>
      </c>
      <c r="AG35" s="109">
        <f t="shared" si="165"/>
        <v>6337.3</v>
      </c>
      <c r="AH35" s="109">
        <f t="shared" si="165"/>
        <v>8065.7</v>
      </c>
      <c r="AI35" s="109">
        <f t="shared" si="165"/>
        <v>11522.4</v>
      </c>
      <c r="AJ35" s="44">
        <f t="shared" si="177"/>
        <v>3907.2</v>
      </c>
      <c r="AK35" s="122">
        <f>RCF!C$25</f>
        <v>14.700000000000001</v>
      </c>
      <c r="AL35" s="44">
        <f t="shared" si="178"/>
        <v>3907.2</v>
      </c>
      <c r="AM35" s="122">
        <f>RCF!C$59</f>
        <v>14.7</v>
      </c>
      <c r="AN35" s="44">
        <f t="shared" si="179"/>
        <v>4045.4</v>
      </c>
      <c r="AO35" s="122">
        <f>RCF!C$33</f>
        <v>15.22</v>
      </c>
      <c r="AP35" s="109">
        <f t="shared" si="166"/>
        <v>6068.1</v>
      </c>
      <c r="AQ35" s="44">
        <f t="shared" si="180"/>
        <v>4050.7</v>
      </c>
      <c r="AR35" s="122">
        <f>RCF!C$35</f>
        <v>15.24</v>
      </c>
      <c r="AS35" s="109">
        <f t="shared" si="167"/>
        <v>5265.9</v>
      </c>
      <c r="AT35" s="109">
        <f t="shared" si="167"/>
        <v>5873.5</v>
      </c>
      <c r="AU35" s="44">
        <f t="shared" si="181"/>
        <v>3969.9</v>
      </c>
      <c r="AV35" s="122">
        <f>RCF!C$37</f>
        <v>14.936</v>
      </c>
      <c r="AW35" s="44">
        <f t="shared" si="182"/>
        <v>4061</v>
      </c>
      <c r="AX35" s="122">
        <f>RCF!C$39</f>
        <v>15.278571428571428</v>
      </c>
      <c r="AY35" s="44">
        <f t="shared" si="183"/>
        <v>3915.2</v>
      </c>
      <c r="AZ35" s="122">
        <f>RCF!C$41</f>
        <v>14.73</v>
      </c>
    </row>
    <row r="36" spans="1:52" x14ac:dyDescent="0.2">
      <c r="A36" s="60">
        <v>1949</v>
      </c>
      <c r="B36" s="47" t="s">
        <v>42</v>
      </c>
      <c r="C36" s="48">
        <v>44</v>
      </c>
      <c r="D36" s="44">
        <f t="shared" si="161"/>
        <v>2346.3000000000002</v>
      </c>
      <c r="E36" s="43">
        <f>RCF!C$43</f>
        <v>53.323999999999998</v>
      </c>
      <c r="F36" s="44">
        <f t="shared" si="168"/>
        <v>645.5</v>
      </c>
      <c r="G36" s="122">
        <f>RCF!C$5</f>
        <v>14.670999999999999</v>
      </c>
      <c r="H36" s="44">
        <f t="shared" si="169"/>
        <v>645.5</v>
      </c>
      <c r="I36" s="122">
        <f t="shared" si="170"/>
        <v>14.670999999999999</v>
      </c>
      <c r="J36" s="109">
        <f t="shared" si="162"/>
        <v>710.1</v>
      </c>
      <c r="K36" s="109">
        <f t="shared" si="162"/>
        <v>884.4</v>
      </c>
      <c r="L36" s="109">
        <f t="shared" si="162"/>
        <v>948.9</v>
      </c>
      <c r="M36" s="109">
        <f t="shared" si="162"/>
        <v>1045.7</v>
      </c>
      <c r="N36" s="109">
        <f t="shared" si="162"/>
        <v>1291</v>
      </c>
      <c r="O36" s="109">
        <f t="shared" si="162"/>
        <v>1387.9</v>
      </c>
      <c r="P36" s="109">
        <f t="shared" si="162"/>
        <v>1936.6</v>
      </c>
      <c r="Q36" s="44">
        <f t="shared" si="171"/>
        <v>634.4</v>
      </c>
      <c r="R36" s="122">
        <f>RCF!C$7</f>
        <v>14.42</v>
      </c>
      <c r="S36" s="109">
        <f t="shared" si="172"/>
        <v>824.7</v>
      </c>
      <c r="T36" s="109">
        <f t="shared" si="172"/>
        <v>951.6</v>
      </c>
      <c r="U36" s="44">
        <f t="shared" si="173"/>
        <v>625.5</v>
      </c>
      <c r="V36" s="122">
        <f>RCF!C$9</f>
        <v>14.218</v>
      </c>
      <c r="W36" s="44">
        <f t="shared" si="174"/>
        <v>625.5</v>
      </c>
      <c r="X36" s="122">
        <f t="shared" si="175"/>
        <v>14.218</v>
      </c>
      <c r="Y36" s="109">
        <f t="shared" si="163"/>
        <v>688</v>
      </c>
      <c r="Z36" s="109">
        <f t="shared" si="164"/>
        <v>857.1</v>
      </c>
      <c r="AA36" s="109">
        <f t="shared" si="164"/>
        <v>1013.5</v>
      </c>
      <c r="AB36" s="109">
        <f t="shared" si="164"/>
        <v>919.6</v>
      </c>
      <c r="AC36" s="109">
        <f t="shared" si="164"/>
        <v>1357.5</v>
      </c>
      <c r="AD36" s="109">
        <f t="shared" si="164"/>
        <v>1876.8</v>
      </c>
      <c r="AE36" s="44">
        <f t="shared" si="176"/>
        <v>635.79999999999995</v>
      </c>
      <c r="AF36" s="122">
        <f>RCF!C$13</f>
        <v>14.45</v>
      </c>
      <c r="AG36" s="109">
        <f t="shared" si="165"/>
        <v>1049.0999999999999</v>
      </c>
      <c r="AH36" s="109">
        <f t="shared" si="165"/>
        <v>1335.2</v>
      </c>
      <c r="AI36" s="109">
        <f t="shared" si="165"/>
        <v>1907.4</v>
      </c>
      <c r="AJ36" s="44">
        <f t="shared" si="177"/>
        <v>646.79999999999995</v>
      </c>
      <c r="AK36" s="122">
        <f>RCF!C$25</f>
        <v>14.700000000000001</v>
      </c>
      <c r="AL36" s="44">
        <f t="shared" si="178"/>
        <v>646.79999999999995</v>
      </c>
      <c r="AM36" s="122">
        <f>RCF!C$59</f>
        <v>14.7</v>
      </c>
      <c r="AN36" s="44">
        <f t="shared" si="179"/>
        <v>669.6</v>
      </c>
      <c r="AO36" s="122">
        <f>RCF!C$33</f>
        <v>15.22</v>
      </c>
      <c r="AP36" s="109">
        <f t="shared" si="166"/>
        <v>1004.4</v>
      </c>
      <c r="AQ36" s="44">
        <f t="shared" si="180"/>
        <v>670.5</v>
      </c>
      <c r="AR36" s="122">
        <f>RCF!C$35</f>
        <v>15.24</v>
      </c>
      <c r="AS36" s="109">
        <f t="shared" si="167"/>
        <v>871.6</v>
      </c>
      <c r="AT36" s="109">
        <f t="shared" si="167"/>
        <v>972.2</v>
      </c>
      <c r="AU36" s="44">
        <f t="shared" si="181"/>
        <v>657.1</v>
      </c>
      <c r="AV36" s="122">
        <f>RCF!C$37</f>
        <v>14.936</v>
      </c>
      <c r="AW36" s="44">
        <f t="shared" si="182"/>
        <v>672.2</v>
      </c>
      <c r="AX36" s="122">
        <f>RCF!C$39</f>
        <v>15.278571428571428</v>
      </c>
      <c r="AY36" s="44">
        <f t="shared" si="183"/>
        <v>648.1</v>
      </c>
      <c r="AZ36" s="122">
        <f>RCF!C$41</f>
        <v>14.73</v>
      </c>
    </row>
    <row r="37" spans="1:52" ht="25.5" x14ac:dyDescent="0.2">
      <c r="A37" s="60">
        <v>1951</v>
      </c>
      <c r="B37" s="61" t="s">
        <v>43</v>
      </c>
      <c r="C37" s="62">
        <v>10</v>
      </c>
      <c r="D37" s="44">
        <f t="shared" si="161"/>
        <v>533.20000000000005</v>
      </c>
      <c r="E37" s="43">
        <f>RCF!C$43</f>
        <v>53.323999999999998</v>
      </c>
      <c r="F37" s="44">
        <f t="shared" si="168"/>
        <v>146.69999999999999</v>
      </c>
      <c r="G37" s="122">
        <f>RCF!C$5</f>
        <v>14.670999999999999</v>
      </c>
      <c r="H37" s="44">
        <f t="shared" si="169"/>
        <v>146.69999999999999</v>
      </c>
      <c r="I37" s="122">
        <f t="shared" si="170"/>
        <v>14.670999999999999</v>
      </c>
      <c r="J37" s="109">
        <f t="shared" si="162"/>
        <v>161.4</v>
      </c>
      <c r="K37" s="109">
        <f t="shared" si="162"/>
        <v>201</v>
      </c>
      <c r="L37" s="109">
        <f t="shared" si="162"/>
        <v>215.7</v>
      </c>
      <c r="M37" s="109">
        <f t="shared" si="162"/>
        <v>237.7</v>
      </c>
      <c r="N37" s="109">
        <f t="shared" si="162"/>
        <v>293.39999999999998</v>
      </c>
      <c r="O37" s="109">
        <f t="shared" si="162"/>
        <v>315.39999999999998</v>
      </c>
      <c r="P37" s="109">
        <f t="shared" si="162"/>
        <v>440.1</v>
      </c>
      <c r="Q37" s="44">
        <f t="shared" si="171"/>
        <v>144.19999999999999</v>
      </c>
      <c r="R37" s="122">
        <f>RCF!C$7</f>
        <v>14.42</v>
      </c>
      <c r="S37" s="109">
        <f t="shared" si="172"/>
        <v>187.4</v>
      </c>
      <c r="T37" s="109">
        <f t="shared" si="172"/>
        <v>216.3</v>
      </c>
      <c r="U37" s="44">
        <f t="shared" si="173"/>
        <v>142.1</v>
      </c>
      <c r="V37" s="122">
        <f>RCF!C$9</f>
        <v>14.218</v>
      </c>
      <c r="W37" s="44">
        <f t="shared" si="174"/>
        <v>142.1</v>
      </c>
      <c r="X37" s="122">
        <f t="shared" si="175"/>
        <v>14.218</v>
      </c>
      <c r="Y37" s="109">
        <f t="shared" si="163"/>
        <v>156.30000000000001</v>
      </c>
      <c r="Z37" s="109">
        <f t="shared" si="164"/>
        <v>194.8</v>
      </c>
      <c r="AA37" s="109">
        <f t="shared" si="164"/>
        <v>230.3</v>
      </c>
      <c r="AB37" s="109">
        <f t="shared" si="164"/>
        <v>209</v>
      </c>
      <c r="AC37" s="109">
        <f t="shared" si="164"/>
        <v>308.5</v>
      </c>
      <c r="AD37" s="109">
        <f t="shared" si="164"/>
        <v>426.5</v>
      </c>
      <c r="AE37" s="44">
        <f t="shared" si="176"/>
        <v>144.5</v>
      </c>
      <c r="AF37" s="122">
        <f>RCF!C$13</f>
        <v>14.45</v>
      </c>
      <c r="AG37" s="109">
        <f t="shared" si="165"/>
        <v>238.4</v>
      </c>
      <c r="AH37" s="109">
        <f t="shared" si="165"/>
        <v>303.5</v>
      </c>
      <c r="AI37" s="109">
        <f t="shared" si="165"/>
        <v>433.5</v>
      </c>
      <c r="AJ37" s="44">
        <f t="shared" si="177"/>
        <v>147</v>
      </c>
      <c r="AK37" s="122">
        <f>RCF!C$25</f>
        <v>14.700000000000001</v>
      </c>
      <c r="AL37" s="44">
        <f t="shared" si="178"/>
        <v>147</v>
      </c>
      <c r="AM37" s="122">
        <f>RCF!C$59</f>
        <v>14.7</v>
      </c>
      <c r="AN37" s="44">
        <f t="shared" si="179"/>
        <v>152.19999999999999</v>
      </c>
      <c r="AO37" s="122">
        <f>RCF!C$33</f>
        <v>15.22</v>
      </c>
      <c r="AP37" s="109">
        <f t="shared" si="166"/>
        <v>228.3</v>
      </c>
      <c r="AQ37" s="44">
        <f t="shared" si="180"/>
        <v>152.4</v>
      </c>
      <c r="AR37" s="122">
        <f>RCF!C$35</f>
        <v>15.24</v>
      </c>
      <c r="AS37" s="109">
        <f t="shared" si="167"/>
        <v>198.1</v>
      </c>
      <c r="AT37" s="109">
        <f t="shared" si="167"/>
        <v>220.9</v>
      </c>
      <c r="AU37" s="44">
        <f t="shared" si="181"/>
        <v>149.30000000000001</v>
      </c>
      <c r="AV37" s="122">
        <f>RCF!C$37</f>
        <v>14.936</v>
      </c>
      <c r="AW37" s="44">
        <f t="shared" si="182"/>
        <v>152.69999999999999</v>
      </c>
      <c r="AX37" s="122">
        <f>RCF!C$39</f>
        <v>15.278571428571428</v>
      </c>
      <c r="AY37" s="44">
        <f t="shared" si="183"/>
        <v>147.30000000000001</v>
      </c>
      <c r="AZ37" s="122">
        <f>RCF!C$41</f>
        <v>14.73</v>
      </c>
    </row>
    <row r="38" spans="1:52" x14ac:dyDescent="0.2">
      <c r="A38" s="60">
        <v>1952</v>
      </c>
      <c r="B38" s="61" t="s">
        <v>44</v>
      </c>
      <c r="C38" s="62">
        <v>44</v>
      </c>
      <c r="D38" s="44">
        <f t="shared" si="161"/>
        <v>2346.3000000000002</v>
      </c>
      <c r="E38" s="43">
        <f>RCF!C$43</f>
        <v>53.323999999999998</v>
      </c>
      <c r="F38" s="44">
        <f t="shared" si="168"/>
        <v>645.5</v>
      </c>
      <c r="G38" s="122">
        <f>RCF!C$5</f>
        <v>14.670999999999999</v>
      </c>
      <c r="H38" s="44">
        <f t="shared" si="169"/>
        <v>645.5</v>
      </c>
      <c r="I38" s="122">
        <f t="shared" si="170"/>
        <v>14.670999999999999</v>
      </c>
      <c r="J38" s="109">
        <f t="shared" si="162"/>
        <v>710.1</v>
      </c>
      <c r="K38" s="109">
        <f t="shared" si="162"/>
        <v>884.4</v>
      </c>
      <c r="L38" s="109">
        <f t="shared" si="162"/>
        <v>948.9</v>
      </c>
      <c r="M38" s="109">
        <f t="shared" si="162"/>
        <v>1045.7</v>
      </c>
      <c r="N38" s="109">
        <f t="shared" si="162"/>
        <v>1291</v>
      </c>
      <c r="O38" s="109">
        <f t="shared" si="162"/>
        <v>1387.9</v>
      </c>
      <c r="P38" s="109">
        <f t="shared" si="162"/>
        <v>1936.6</v>
      </c>
      <c r="Q38" s="44">
        <f t="shared" si="171"/>
        <v>634.4</v>
      </c>
      <c r="R38" s="122">
        <f>RCF!C$7</f>
        <v>14.42</v>
      </c>
      <c r="S38" s="109">
        <f t="shared" si="172"/>
        <v>824.7</v>
      </c>
      <c r="T38" s="109">
        <f t="shared" si="172"/>
        <v>951.6</v>
      </c>
      <c r="U38" s="44">
        <f t="shared" si="173"/>
        <v>625.5</v>
      </c>
      <c r="V38" s="122">
        <f>RCF!C$9</f>
        <v>14.218</v>
      </c>
      <c r="W38" s="44">
        <f t="shared" si="174"/>
        <v>625.5</v>
      </c>
      <c r="X38" s="122">
        <f t="shared" si="175"/>
        <v>14.218</v>
      </c>
      <c r="Y38" s="109">
        <f t="shared" si="163"/>
        <v>688</v>
      </c>
      <c r="Z38" s="109">
        <f t="shared" si="164"/>
        <v>857.1</v>
      </c>
      <c r="AA38" s="109">
        <f t="shared" si="164"/>
        <v>1013.5</v>
      </c>
      <c r="AB38" s="109">
        <f t="shared" si="164"/>
        <v>919.6</v>
      </c>
      <c r="AC38" s="109">
        <f t="shared" si="164"/>
        <v>1357.5</v>
      </c>
      <c r="AD38" s="109">
        <f t="shared" si="164"/>
        <v>1876.8</v>
      </c>
      <c r="AE38" s="44">
        <f t="shared" si="176"/>
        <v>635.79999999999995</v>
      </c>
      <c r="AF38" s="122">
        <f>RCF!C$13</f>
        <v>14.45</v>
      </c>
      <c r="AG38" s="109">
        <f t="shared" si="165"/>
        <v>1049.0999999999999</v>
      </c>
      <c r="AH38" s="109">
        <f t="shared" si="165"/>
        <v>1335.2</v>
      </c>
      <c r="AI38" s="109">
        <f t="shared" si="165"/>
        <v>1907.4</v>
      </c>
      <c r="AJ38" s="44">
        <f t="shared" si="177"/>
        <v>646.79999999999995</v>
      </c>
      <c r="AK38" s="122">
        <f>RCF!C$25</f>
        <v>14.700000000000001</v>
      </c>
      <c r="AL38" s="44">
        <f t="shared" si="178"/>
        <v>646.79999999999995</v>
      </c>
      <c r="AM38" s="122">
        <f>RCF!C$59</f>
        <v>14.7</v>
      </c>
      <c r="AN38" s="44">
        <f t="shared" si="179"/>
        <v>669.6</v>
      </c>
      <c r="AO38" s="122">
        <f>RCF!C$33</f>
        <v>15.22</v>
      </c>
      <c r="AP38" s="109">
        <f t="shared" si="166"/>
        <v>1004.4</v>
      </c>
      <c r="AQ38" s="44">
        <f t="shared" si="180"/>
        <v>670.5</v>
      </c>
      <c r="AR38" s="122">
        <f>RCF!C$35</f>
        <v>15.24</v>
      </c>
      <c r="AS38" s="109">
        <f t="shared" si="167"/>
        <v>871.6</v>
      </c>
      <c r="AT38" s="109">
        <f t="shared" si="167"/>
        <v>972.2</v>
      </c>
      <c r="AU38" s="44">
        <f t="shared" si="181"/>
        <v>657.1</v>
      </c>
      <c r="AV38" s="122">
        <f>RCF!C$37</f>
        <v>14.936</v>
      </c>
      <c r="AW38" s="44">
        <f t="shared" si="182"/>
        <v>672.2</v>
      </c>
      <c r="AX38" s="122">
        <f>RCF!C$39</f>
        <v>15.278571428571428</v>
      </c>
      <c r="AY38" s="44">
        <f t="shared" si="183"/>
        <v>648.1</v>
      </c>
      <c r="AZ38" s="122">
        <f>RCF!C$41</f>
        <v>14.73</v>
      </c>
    </row>
    <row r="39" spans="1:52" x14ac:dyDescent="0.2">
      <c r="A39" s="60">
        <v>1954</v>
      </c>
      <c r="B39" s="47" t="s">
        <v>45</v>
      </c>
      <c r="C39" s="48">
        <v>35</v>
      </c>
      <c r="D39" s="44">
        <f t="shared" si="161"/>
        <v>1866.3</v>
      </c>
      <c r="E39" s="43">
        <f>RCF!C$43</f>
        <v>53.323999999999998</v>
      </c>
      <c r="F39" s="44">
        <f t="shared" si="168"/>
        <v>513.4</v>
      </c>
      <c r="G39" s="122">
        <f>RCF!C$5</f>
        <v>14.670999999999999</v>
      </c>
      <c r="H39" s="44">
        <f t="shared" si="169"/>
        <v>513.5</v>
      </c>
      <c r="I39" s="122">
        <f t="shared" si="170"/>
        <v>14.670999999999999</v>
      </c>
      <c r="J39" s="109">
        <f t="shared" si="162"/>
        <v>564.79999999999995</v>
      </c>
      <c r="K39" s="109">
        <f t="shared" si="162"/>
        <v>703.5</v>
      </c>
      <c r="L39" s="109">
        <f t="shared" si="162"/>
        <v>754.8</v>
      </c>
      <c r="M39" s="109">
        <f t="shared" si="162"/>
        <v>831.8</v>
      </c>
      <c r="N39" s="109">
        <f t="shared" si="162"/>
        <v>1027</v>
      </c>
      <c r="O39" s="109">
        <f t="shared" si="162"/>
        <v>1104</v>
      </c>
      <c r="P39" s="109">
        <f t="shared" si="162"/>
        <v>1540.5</v>
      </c>
      <c r="Q39" s="44">
        <f t="shared" si="171"/>
        <v>504.7</v>
      </c>
      <c r="R39" s="122">
        <f>RCF!C$7</f>
        <v>14.42</v>
      </c>
      <c r="S39" s="109">
        <f t="shared" si="172"/>
        <v>656.1</v>
      </c>
      <c r="T39" s="109">
        <f t="shared" si="172"/>
        <v>757</v>
      </c>
      <c r="U39" s="44">
        <f t="shared" si="173"/>
        <v>497.6</v>
      </c>
      <c r="V39" s="122">
        <f>RCF!C$9</f>
        <v>14.218</v>
      </c>
      <c r="W39" s="44">
        <f t="shared" si="174"/>
        <v>497.6</v>
      </c>
      <c r="X39" s="122">
        <f t="shared" si="175"/>
        <v>14.218</v>
      </c>
      <c r="Y39" s="109">
        <f t="shared" si="163"/>
        <v>547.29999999999995</v>
      </c>
      <c r="Z39" s="109">
        <f t="shared" si="164"/>
        <v>681.8</v>
      </c>
      <c r="AA39" s="109">
        <f t="shared" si="164"/>
        <v>806.2</v>
      </c>
      <c r="AB39" s="109">
        <f t="shared" si="164"/>
        <v>731.5</v>
      </c>
      <c r="AC39" s="109">
        <f t="shared" si="164"/>
        <v>1079.9000000000001</v>
      </c>
      <c r="AD39" s="109">
        <f t="shared" si="164"/>
        <v>1492.9</v>
      </c>
      <c r="AE39" s="44">
        <f t="shared" si="176"/>
        <v>505.7</v>
      </c>
      <c r="AF39" s="122">
        <f>RCF!C$13</f>
        <v>14.45</v>
      </c>
      <c r="AG39" s="109">
        <f t="shared" si="165"/>
        <v>834.4</v>
      </c>
      <c r="AH39" s="109">
        <f t="shared" si="165"/>
        <v>1062</v>
      </c>
      <c r="AI39" s="109">
        <f t="shared" si="165"/>
        <v>1517.1</v>
      </c>
      <c r="AJ39" s="44">
        <f t="shared" si="177"/>
        <v>514.5</v>
      </c>
      <c r="AK39" s="122">
        <f>RCF!C$25</f>
        <v>14.700000000000001</v>
      </c>
      <c r="AL39" s="44">
        <f t="shared" si="178"/>
        <v>514.5</v>
      </c>
      <c r="AM39" s="122">
        <f>RCF!C$59</f>
        <v>14.7</v>
      </c>
      <c r="AN39" s="44">
        <f t="shared" si="179"/>
        <v>532.70000000000005</v>
      </c>
      <c r="AO39" s="122">
        <f>RCF!C$33</f>
        <v>15.22</v>
      </c>
      <c r="AP39" s="109">
        <f t="shared" si="166"/>
        <v>799</v>
      </c>
      <c r="AQ39" s="44">
        <f t="shared" si="180"/>
        <v>533.4</v>
      </c>
      <c r="AR39" s="122">
        <f>RCF!C$35</f>
        <v>15.24</v>
      </c>
      <c r="AS39" s="109">
        <f t="shared" si="167"/>
        <v>693.4</v>
      </c>
      <c r="AT39" s="109">
        <f t="shared" si="167"/>
        <v>773.4</v>
      </c>
      <c r="AU39" s="44">
        <f t="shared" si="181"/>
        <v>522.70000000000005</v>
      </c>
      <c r="AV39" s="122">
        <f>RCF!C$37</f>
        <v>14.936</v>
      </c>
      <c r="AW39" s="44">
        <f t="shared" si="182"/>
        <v>534.70000000000005</v>
      </c>
      <c r="AX39" s="122">
        <f>RCF!C$39</f>
        <v>15.278571428571428</v>
      </c>
      <c r="AY39" s="44">
        <f t="shared" si="183"/>
        <v>515.5</v>
      </c>
      <c r="AZ39" s="122">
        <f>RCF!C$41</f>
        <v>14.73</v>
      </c>
    </row>
    <row r="40" spans="1:52" ht="25.5" x14ac:dyDescent="0.2">
      <c r="A40" s="60">
        <v>1955</v>
      </c>
      <c r="B40" s="47" t="s">
        <v>46</v>
      </c>
      <c r="C40" s="48">
        <v>35</v>
      </c>
      <c r="D40" s="44">
        <f t="shared" si="161"/>
        <v>1866.3</v>
      </c>
      <c r="E40" s="43">
        <f>RCF!C$43</f>
        <v>53.323999999999998</v>
      </c>
      <c r="F40" s="44">
        <f t="shared" si="168"/>
        <v>513.4</v>
      </c>
      <c r="G40" s="122">
        <f>RCF!C$5</f>
        <v>14.670999999999999</v>
      </c>
      <c r="H40" s="44">
        <f t="shared" si="169"/>
        <v>513.5</v>
      </c>
      <c r="I40" s="122">
        <f t="shared" si="170"/>
        <v>14.670999999999999</v>
      </c>
      <c r="J40" s="109">
        <f t="shared" si="162"/>
        <v>564.79999999999995</v>
      </c>
      <c r="K40" s="109">
        <f t="shared" si="162"/>
        <v>703.5</v>
      </c>
      <c r="L40" s="109">
        <f t="shared" si="162"/>
        <v>754.8</v>
      </c>
      <c r="M40" s="109">
        <f t="shared" si="162"/>
        <v>831.8</v>
      </c>
      <c r="N40" s="109">
        <f t="shared" si="162"/>
        <v>1027</v>
      </c>
      <c r="O40" s="109">
        <f t="shared" si="162"/>
        <v>1104</v>
      </c>
      <c r="P40" s="109">
        <f t="shared" si="162"/>
        <v>1540.5</v>
      </c>
      <c r="Q40" s="44">
        <f t="shared" si="171"/>
        <v>504.7</v>
      </c>
      <c r="R40" s="122">
        <f>RCF!C$7</f>
        <v>14.42</v>
      </c>
      <c r="S40" s="109">
        <f t="shared" si="172"/>
        <v>656.1</v>
      </c>
      <c r="T40" s="109">
        <f t="shared" si="172"/>
        <v>757</v>
      </c>
      <c r="U40" s="44">
        <f t="shared" si="173"/>
        <v>497.6</v>
      </c>
      <c r="V40" s="122">
        <f>RCF!C$9</f>
        <v>14.218</v>
      </c>
      <c r="W40" s="44">
        <f t="shared" si="174"/>
        <v>497.6</v>
      </c>
      <c r="X40" s="122">
        <f t="shared" si="175"/>
        <v>14.218</v>
      </c>
      <c r="Y40" s="109">
        <f t="shared" si="163"/>
        <v>547.29999999999995</v>
      </c>
      <c r="Z40" s="109">
        <f t="shared" ref="Z40:AD49" si="184">ROUND($C40*$X40*Z$6,1)</f>
        <v>681.8</v>
      </c>
      <c r="AA40" s="109">
        <f t="shared" si="184"/>
        <v>806.2</v>
      </c>
      <c r="AB40" s="109">
        <f t="shared" si="184"/>
        <v>731.5</v>
      </c>
      <c r="AC40" s="109">
        <f t="shared" si="184"/>
        <v>1079.9000000000001</v>
      </c>
      <c r="AD40" s="109">
        <f t="shared" si="184"/>
        <v>1492.9</v>
      </c>
      <c r="AE40" s="44">
        <f t="shared" si="176"/>
        <v>505.7</v>
      </c>
      <c r="AF40" s="122">
        <f>RCF!C$13</f>
        <v>14.45</v>
      </c>
      <c r="AG40" s="109">
        <f t="shared" si="165"/>
        <v>834.4</v>
      </c>
      <c r="AH40" s="109">
        <f t="shared" si="165"/>
        <v>1062</v>
      </c>
      <c r="AI40" s="109">
        <f t="shared" si="165"/>
        <v>1517.1</v>
      </c>
      <c r="AJ40" s="44">
        <f t="shared" si="177"/>
        <v>514.5</v>
      </c>
      <c r="AK40" s="122">
        <f>RCF!C$25</f>
        <v>14.700000000000001</v>
      </c>
      <c r="AL40" s="44">
        <f t="shared" si="178"/>
        <v>514.5</v>
      </c>
      <c r="AM40" s="122">
        <f>RCF!C$59</f>
        <v>14.7</v>
      </c>
      <c r="AN40" s="44">
        <f t="shared" si="179"/>
        <v>532.70000000000005</v>
      </c>
      <c r="AO40" s="122">
        <f>RCF!C$33</f>
        <v>15.22</v>
      </c>
      <c r="AP40" s="109">
        <f t="shared" si="166"/>
        <v>799</v>
      </c>
      <c r="AQ40" s="44">
        <f t="shared" si="180"/>
        <v>533.4</v>
      </c>
      <c r="AR40" s="122">
        <f>RCF!C$35</f>
        <v>15.24</v>
      </c>
      <c r="AS40" s="109">
        <f t="shared" si="167"/>
        <v>693.4</v>
      </c>
      <c r="AT40" s="109">
        <f t="shared" si="167"/>
        <v>773.4</v>
      </c>
      <c r="AU40" s="44">
        <f t="shared" si="181"/>
        <v>522.70000000000005</v>
      </c>
      <c r="AV40" s="122">
        <f>RCF!C$37</f>
        <v>14.936</v>
      </c>
      <c r="AW40" s="44">
        <f t="shared" si="182"/>
        <v>534.70000000000005</v>
      </c>
      <c r="AX40" s="122">
        <f>RCF!C$39</f>
        <v>15.278571428571428</v>
      </c>
      <c r="AY40" s="44">
        <f t="shared" si="183"/>
        <v>515.5</v>
      </c>
      <c r="AZ40" s="122">
        <f>RCF!C$41</f>
        <v>14.73</v>
      </c>
    </row>
    <row r="41" spans="1:52" x14ac:dyDescent="0.2">
      <c r="A41" s="60">
        <v>1957</v>
      </c>
      <c r="B41" s="61" t="s">
        <v>47</v>
      </c>
      <c r="C41" s="62">
        <v>25</v>
      </c>
      <c r="D41" s="44">
        <f t="shared" si="161"/>
        <v>1333.1</v>
      </c>
      <c r="E41" s="43">
        <f>RCF!C$43</f>
        <v>53.323999999999998</v>
      </c>
      <c r="F41" s="44">
        <f t="shared" si="168"/>
        <v>366.7</v>
      </c>
      <c r="G41" s="122">
        <f>RCF!C$5</f>
        <v>14.670999999999999</v>
      </c>
      <c r="H41" s="44">
        <f t="shared" si="169"/>
        <v>366.8</v>
      </c>
      <c r="I41" s="122">
        <f t="shared" si="170"/>
        <v>14.670999999999999</v>
      </c>
      <c r="J41" s="109">
        <f t="shared" si="162"/>
        <v>403.5</v>
      </c>
      <c r="K41" s="109">
        <f t="shared" si="162"/>
        <v>502.5</v>
      </c>
      <c r="L41" s="109">
        <f t="shared" si="162"/>
        <v>539.20000000000005</v>
      </c>
      <c r="M41" s="109">
        <f t="shared" si="162"/>
        <v>594.20000000000005</v>
      </c>
      <c r="N41" s="109">
        <f t="shared" si="162"/>
        <v>733.6</v>
      </c>
      <c r="O41" s="109">
        <f t="shared" si="162"/>
        <v>788.6</v>
      </c>
      <c r="P41" s="109">
        <f t="shared" si="162"/>
        <v>1100.3</v>
      </c>
      <c r="Q41" s="44">
        <f t="shared" si="171"/>
        <v>360.5</v>
      </c>
      <c r="R41" s="122">
        <f>RCF!C$7</f>
        <v>14.42</v>
      </c>
      <c r="S41" s="109">
        <f t="shared" si="172"/>
        <v>468.6</v>
      </c>
      <c r="T41" s="109">
        <f t="shared" si="172"/>
        <v>540.70000000000005</v>
      </c>
      <c r="U41" s="44">
        <f t="shared" si="173"/>
        <v>355.4</v>
      </c>
      <c r="V41" s="122">
        <f>RCF!C$9</f>
        <v>14.218</v>
      </c>
      <c r="W41" s="44">
        <f t="shared" si="174"/>
        <v>355.4</v>
      </c>
      <c r="X41" s="122">
        <f t="shared" si="175"/>
        <v>14.218</v>
      </c>
      <c r="Y41" s="109">
        <f t="shared" si="163"/>
        <v>390.9</v>
      </c>
      <c r="Z41" s="109">
        <f t="shared" si="184"/>
        <v>487</v>
      </c>
      <c r="AA41" s="109">
        <f t="shared" si="184"/>
        <v>575.79999999999995</v>
      </c>
      <c r="AB41" s="109">
        <f t="shared" si="184"/>
        <v>522.5</v>
      </c>
      <c r="AC41" s="109">
        <f t="shared" si="184"/>
        <v>771.3</v>
      </c>
      <c r="AD41" s="109">
        <f t="shared" si="184"/>
        <v>1066.4000000000001</v>
      </c>
      <c r="AE41" s="44">
        <f t="shared" si="176"/>
        <v>361.2</v>
      </c>
      <c r="AF41" s="122">
        <f>RCF!C$13</f>
        <v>14.45</v>
      </c>
      <c r="AG41" s="109">
        <f t="shared" si="165"/>
        <v>596</v>
      </c>
      <c r="AH41" s="109">
        <f t="shared" si="165"/>
        <v>758.5</v>
      </c>
      <c r="AI41" s="109">
        <f t="shared" si="165"/>
        <v>1083.5999999999999</v>
      </c>
      <c r="AJ41" s="44">
        <f t="shared" si="177"/>
        <v>367.5</v>
      </c>
      <c r="AK41" s="122">
        <f>RCF!C$25</f>
        <v>14.700000000000001</v>
      </c>
      <c r="AL41" s="44">
        <f t="shared" si="178"/>
        <v>367.5</v>
      </c>
      <c r="AM41" s="122">
        <f>RCF!C$59</f>
        <v>14.7</v>
      </c>
      <c r="AN41" s="44">
        <f t="shared" si="179"/>
        <v>380.5</v>
      </c>
      <c r="AO41" s="122">
        <f>RCF!C$33</f>
        <v>15.22</v>
      </c>
      <c r="AP41" s="109">
        <f t="shared" si="166"/>
        <v>570.70000000000005</v>
      </c>
      <c r="AQ41" s="44">
        <f t="shared" si="180"/>
        <v>381</v>
      </c>
      <c r="AR41" s="122">
        <f>RCF!C$35</f>
        <v>15.24</v>
      </c>
      <c r="AS41" s="109">
        <f t="shared" si="167"/>
        <v>495.3</v>
      </c>
      <c r="AT41" s="109">
        <f t="shared" si="167"/>
        <v>552.4</v>
      </c>
      <c r="AU41" s="44">
        <f t="shared" si="181"/>
        <v>373.4</v>
      </c>
      <c r="AV41" s="122">
        <f>RCF!C$37</f>
        <v>14.936</v>
      </c>
      <c r="AW41" s="44">
        <f t="shared" si="182"/>
        <v>381.9</v>
      </c>
      <c r="AX41" s="122">
        <f>RCF!C$39</f>
        <v>15.278571428571428</v>
      </c>
      <c r="AY41" s="44">
        <f t="shared" si="183"/>
        <v>368.2</v>
      </c>
      <c r="AZ41" s="122">
        <f>RCF!C$41</f>
        <v>14.73</v>
      </c>
    </row>
    <row r="42" spans="1:52" x14ac:dyDescent="0.2">
      <c r="A42" s="60">
        <v>1959</v>
      </c>
      <c r="B42" s="47" t="s">
        <v>48</v>
      </c>
      <c r="C42" s="48">
        <v>20</v>
      </c>
      <c r="D42" s="44">
        <f t="shared" si="161"/>
        <v>1066.5</v>
      </c>
      <c r="E42" s="43">
        <f>RCF!C$43</f>
        <v>53.323999999999998</v>
      </c>
      <c r="F42" s="44">
        <f t="shared" si="168"/>
        <v>293.39999999999998</v>
      </c>
      <c r="G42" s="122">
        <f>RCF!C$5</f>
        <v>14.670999999999999</v>
      </c>
      <c r="H42" s="44">
        <f t="shared" si="169"/>
        <v>293.39999999999998</v>
      </c>
      <c r="I42" s="122">
        <f t="shared" si="170"/>
        <v>14.670999999999999</v>
      </c>
      <c r="J42" s="109">
        <f t="shared" si="162"/>
        <v>322.8</v>
      </c>
      <c r="K42" s="109">
        <f t="shared" si="162"/>
        <v>402</v>
      </c>
      <c r="L42" s="109">
        <f t="shared" si="162"/>
        <v>431.3</v>
      </c>
      <c r="M42" s="109">
        <f t="shared" si="162"/>
        <v>475.3</v>
      </c>
      <c r="N42" s="109">
        <f t="shared" si="162"/>
        <v>586.79999999999995</v>
      </c>
      <c r="O42" s="109">
        <f t="shared" si="162"/>
        <v>630.9</v>
      </c>
      <c r="P42" s="109">
        <f t="shared" si="162"/>
        <v>880.3</v>
      </c>
      <c r="Q42" s="44">
        <f t="shared" si="171"/>
        <v>288.39999999999998</v>
      </c>
      <c r="R42" s="122">
        <f>RCF!C$7</f>
        <v>14.42</v>
      </c>
      <c r="S42" s="109">
        <f t="shared" si="172"/>
        <v>374.9</v>
      </c>
      <c r="T42" s="109">
        <f t="shared" si="172"/>
        <v>432.6</v>
      </c>
      <c r="U42" s="44">
        <f t="shared" si="173"/>
        <v>284.3</v>
      </c>
      <c r="V42" s="122">
        <f>RCF!C$9</f>
        <v>14.218</v>
      </c>
      <c r="W42" s="44">
        <f t="shared" si="174"/>
        <v>284.3</v>
      </c>
      <c r="X42" s="122">
        <f t="shared" si="175"/>
        <v>14.218</v>
      </c>
      <c r="Y42" s="109">
        <f t="shared" si="163"/>
        <v>312.7</v>
      </c>
      <c r="Z42" s="109">
        <f t="shared" si="184"/>
        <v>389.6</v>
      </c>
      <c r="AA42" s="109">
        <f t="shared" si="184"/>
        <v>460.7</v>
      </c>
      <c r="AB42" s="109">
        <f t="shared" si="184"/>
        <v>418</v>
      </c>
      <c r="AC42" s="109">
        <f t="shared" si="184"/>
        <v>617.1</v>
      </c>
      <c r="AD42" s="109">
        <f t="shared" si="184"/>
        <v>853.1</v>
      </c>
      <c r="AE42" s="44">
        <f t="shared" si="176"/>
        <v>289</v>
      </c>
      <c r="AF42" s="122">
        <f>RCF!C$13</f>
        <v>14.45</v>
      </c>
      <c r="AG42" s="109">
        <f t="shared" si="165"/>
        <v>476.9</v>
      </c>
      <c r="AH42" s="109">
        <f t="shared" si="165"/>
        <v>606.9</v>
      </c>
      <c r="AI42" s="109">
        <f t="shared" si="165"/>
        <v>867</v>
      </c>
      <c r="AJ42" s="44">
        <f t="shared" si="177"/>
        <v>294</v>
      </c>
      <c r="AK42" s="122">
        <f>RCF!C$25</f>
        <v>14.700000000000001</v>
      </c>
      <c r="AL42" s="44">
        <f t="shared" si="178"/>
        <v>294</v>
      </c>
      <c r="AM42" s="122">
        <f>RCF!C$59</f>
        <v>14.7</v>
      </c>
      <c r="AN42" s="44">
        <f t="shared" si="179"/>
        <v>304.39999999999998</v>
      </c>
      <c r="AO42" s="122">
        <f>RCF!C$33</f>
        <v>15.22</v>
      </c>
      <c r="AP42" s="109">
        <f t="shared" si="166"/>
        <v>456.6</v>
      </c>
      <c r="AQ42" s="44">
        <f t="shared" si="180"/>
        <v>304.8</v>
      </c>
      <c r="AR42" s="122">
        <f>RCF!C$35</f>
        <v>15.24</v>
      </c>
      <c r="AS42" s="109">
        <f t="shared" si="167"/>
        <v>396.2</v>
      </c>
      <c r="AT42" s="109">
        <f t="shared" si="167"/>
        <v>441.9</v>
      </c>
      <c r="AU42" s="44">
        <f t="shared" si="181"/>
        <v>298.7</v>
      </c>
      <c r="AV42" s="122">
        <f>RCF!C$37</f>
        <v>14.936</v>
      </c>
      <c r="AW42" s="44">
        <f t="shared" si="182"/>
        <v>305.5</v>
      </c>
      <c r="AX42" s="122">
        <f>RCF!C$39</f>
        <v>15.278571428571428</v>
      </c>
      <c r="AY42" s="44">
        <f t="shared" si="183"/>
        <v>294.60000000000002</v>
      </c>
      <c r="AZ42" s="122">
        <f>RCF!C$41</f>
        <v>14.73</v>
      </c>
    </row>
    <row r="43" spans="1:52" x14ac:dyDescent="0.2">
      <c r="A43" s="60">
        <v>1961</v>
      </c>
      <c r="B43" s="61" t="s">
        <v>49</v>
      </c>
      <c r="C43" s="62">
        <v>20</v>
      </c>
      <c r="D43" s="44">
        <f t="shared" si="161"/>
        <v>1066.5</v>
      </c>
      <c r="E43" s="43">
        <f>RCF!C$43</f>
        <v>53.323999999999998</v>
      </c>
      <c r="F43" s="44">
        <f t="shared" si="168"/>
        <v>293.39999999999998</v>
      </c>
      <c r="G43" s="122">
        <f>RCF!C$5</f>
        <v>14.670999999999999</v>
      </c>
      <c r="H43" s="44">
        <f t="shared" si="169"/>
        <v>293.39999999999998</v>
      </c>
      <c r="I43" s="122">
        <f t="shared" si="170"/>
        <v>14.670999999999999</v>
      </c>
      <c r="J43" s="109">
        <f t="shared" si="162"/>
        <v>322.8</v>
      </c>
      <c r="K43" s="109">
        <f t="shared" si="162"/>
        <v>402</v>
      </c>
      <c r="L43" s="109">
        <f t="shared" si="162"/>
        <v>431.3</v>
      </c>
      <c r="M43" s="109">
        <f t="shared" si="162"/>
        <v>475.3</v>
      </c>
      <c r="N43" s="109">
        <f t="shared" si="162"/>
        <v>586.79999999999995</v>
      </c>
      <c r="O43" s="109">
        <f t="shared" si="162"/>
        <v>630.9</v>
      </c>
      <c r="P43" s="109">
        <f t="shared" si="162"/>
        <v>880.3</v>
      </c>
      <c r="Q43" s="44">
        <f t="shared" si="171"/>
        <v>288.39999999999998</v>
      </c>
      <c r="R43" s="122">
        <f>RCF!C$7</f>
        <v>14.42</v>
      </c>
      <c r="S43" s="109">
        <f t="shared" si="172"/>
        <v>374.9</v>
      </c>
      <c r="T43" s="109">
        <f t="shared" si="172"/>
        <v>432.6</v>
      </c>
      <c r="U43" s="44">
        <f t="shared" si="173"/>
        <v>284.3</v>
      </c>
      <c r="V43" s="122">
        <f>RCF!C$9</f>
        <v>14.218</v>
      </c>
      <c r="W43" s="44">
        <f t="shared" si="174"/>
        <v>284.3</v>
      </c>
      <c r="X43" s="122">
        <f t="shared" si="175"/>
        <v>14.218</v>
      </c>
      <c r="Y43" s="109">
        <f t="shared" si="163"/>
        <v>312.7</v>
      </c>
      <c r="Z43" s="109">
        <f t="shared" si="184"/>
        <v>389.6</v>
      </c>
      <c r="AA43" s="109">
        <f t="shared" si="184"/>
        <v>460.7</v>
      </c>
      <c r="AB43" s="109">
        <f t="shared" si="184"/>
        <v>418</v>
      </c>
      <c r="AC43" s="109">
        <f t="shared" si="184"/>
        <v>617.1</v>
      </c>
      <c r="AD43" s="109">
        <f t="shared" si="184"/>
        <v>853.1</v>
      </c>
      <c r="AE43" s="44">
        <f t="shared" si="176"/>
        <v>289</v>
      </c>
      <c r="AF43" s="122">
        <f>RCF!C$13</f>
        <v>14.45</v>
      </c>
      <c r="AG43" s="109">
        <f t="shared" si="165"/>
        <v>476.9</v>
      </c>
      <c r="AH43" s="109">
        <f t="shared" si="165"/>
        <v>606.9</v>
      </c>
      <c r="AI43" s="109">
        <f t="shared" si="165"/>
        <v>867</v>
      </c>
      <c r="AJ43" s="44">
        <f t="shared" si="177"/>
        <v>294</v>
      </c>
      <c r="AK43" s="122">
        <f>RCF!C$25</f>
        <v>14.700000000000001</v>
      </c>
      <c r="AL43" s="44">
        <f t="shared" si="178"/>
        <v>294</v>
      </c>
      <c r="AM43" s="122">
        <f>RCF!C$59</f>
        <v>14.7</v>
      </c>
      <c r="AN43" s="44">
        <f t="shared" si="179"/>
        <v>304.39999999999998</v>
      </c>
      <c r="AO43" s="122">
        <f>RCF!C$33</f>
        <v>15.22</v>
      </c>
      <c r="AP43" s="109">
        <f t="shared" si="166"/>
        <v>456.6</v>
      </c>
      <c r="AQ43" s="44">
        <f t="shared" si="180"/>
        <v>304.8</v>
      </c>
      <c r="AR43" s="122">
        <f>RCF!C$35</f>
        <v>15.24</v>
      </c>
      <c r="AS43" s="109">
        <f t="shared" si="167"/>
        <v>396.2</v>
      </c>
      <c r="AT43" s="109">
        <f t="shared" si="167"/>
        <v>441.9</v>
      </c>
      <c r="AU43" s="44">
        <f t="shared" si="181"/>
        <v>298.7</v>
      </c>
      <c r="AV43" s="122">
        <f>RCF!C$37</f>
        <v>14.936</v>
      </c>
      <c r="AW43" s="44">
        <f t="shared" si="182"/>
        <v>305.5</v>
      </c>
      <c r="AX43" s="122">
        <f>RCF!C$39</f>
        <v>15.278571428571428</v>
      </c>
      <c r="AY43" s="44">
        <f t="shared" si="183"/>
        <v>294.60000000000002</v>
      </c>
      <c r="AZ43" s="122">
        <f>RCF!C$41</f>
        <v>14.73</v>
      </c>
    </row>
    <row r="44" spans="1:52" x14ac:dyDescent="0.2">
      <c r="A44" s="60">
        <v>1969</v>
      </c>
      <c r="B44" s="47" t="s">
        <v>50</v>
      </c>
      <c r="C44" s="48">
        <v>15</v>
      </c>
      <c r="D44" s="44">
        <f t="shared" si="161"/>
        <v>799.9</v>
      </c>
      <c r="E44" s="43">
        <f>RCF!C$43</f>
        <v>53.323999999999998</v>
      </c>
      <c r="F44" s="44">
        <f t="shared" si="168"/>
        <v>220</v>
      </c>
      <c r="G44" s="122">
        <f>RCF!C$5</f>
        <v>14.670999999999999</v>
      </c>
      <c r="H44" s="44">
        <f t="shared" si="169"/>
        <v>220.1</v>
      </c>
      <c r="I44" s="122">
        <f t="shared" si="170"/>
        <v>14.670999999999999</v>
      </c>
      <c r="J44" s="109">
        <f t="shared" si="162"/>
        <v>242.1</v>
      </c>
      <c r="K44" s="109">
        <f t="shared" si="162"/>
        <v>301.5</v>
      </c>
      <c r="L44" s="109">
        <f t="shared" si="162"/>
        <v>323.5</v>
      </c>
      <c r="M44" s="109">
        <f t="shared" si="162"/>
        <v>356.5</v>
      </c>
      <c r="N44" s="109">
        <f t="shared" si="162"/>
        <v>440.1</v>
      </c>
      <c r="O44" s="109">
        <f t="shared" si="162"/>
        <v>473.1</v>
      </c>
      <c r="P44" s="109">
        <f t="shared" si="162"/>
        <v>660.2</v>
      </c>
      <c r="Q44" s="44">
        <f t="shared" si="171"/>
        <v>216.3</v>
      </c>
      <c r="R44" s="122">
        <f>RCF!C$7</f>
        <v>14.42</v>
      </c>
      <c r="S44" s="109">
        <f t="shared" si="172"/>
        <v>281.10000000000002</v>
      </c>
      <c r="T44" s="109">
        <f t="shared" si="172"/>
        <v>324.39999999999998</v>
      </c>
      <c r="U44" s="44">
        <f t="shared" si="173"/>
        <v>213.2</v>
      </c>
      <c r="V44" s="122">
        <f>RCF!C$9</f>
        <v>14.218</v>
      </c>
      <c r="W44" s="44">
        <f t="shared" si="174"/>
        <v>213.2</v>
      </c>
      <c r="X44" s="122">
        <f t="shared" si="175"/>
        <v>14.218</v>
      </c>
      <c r="Y44" s="109">
        <f t="shared" si="163"/>
        <v>234.5</v>
      </c>
      <c r="Z44" s="109">
        <f t="shared" si="184"/>
        <v>292.2</v>
      </c>
      <c r="AA44" s="109">
        <f t="shared" si="184"/>
        <v>345.5</v>
      </c>
      <c r="AB44" s="109">
        <f t="shared" si="184"/>
        <v>313.5</v>
      </c>
      <c r="AC44" s="109">
        <f t="shared" si="184"/>
        <v>462.8</v>
      </c>
      <c r="AD44" s="109">
        <f t="shared" si="184"/>
        <v>639.79999999999995</v>
      </c>
      <c r="AE44" s="44">
        <f t="shared" si="176"/>
        <v>216.7</v>
      </c>
      <c r="AF44" s="122">
        <f>RCF!C$13</f>
        <v>14.45</v>
      </c>
      <c r="AG44" s="109">
        <f t="shared" si="165"/>
        <v>357.6</v>
      </c>
      <c r="AH44" s="109">
        <f t="shared" si="165"/>
        <v>455.1</v>
      </c>
      <c r="AI44" s="109">
        <f t="shared" si="165"/>
        <v>650.1</v>
      </c>
      <c r="AJ44" s="44">
        <f t="shared" si="177"/>
        <v>220.5</v>
      </c>
      <c r="AK44" s="122">
        <f>RCF!C$25</f>
        <v>14.700000000000001</v>
      </c>
      <c r="AL44" s="44">
        <f t="shared" si="178"/>
        <v>220.5</v>
      </c>
      <c r="AM44" s="122">
        <f>RCF!C$59</f>
        <v>14.7</v>
      </c>
      <c r="AN44" s="44">
        <f t="shared" si="179"/>
        <v>228.3</v>
      </c>
      <c r="AO44" s="122">
        <f>RCF!C$33</f>
        <v>15.22</v>
      </c>
      <c r="AP44" s="109">
        <f t="shared" si="166"/>
        <v>342.4</v>
      </c>
      <c r="AQ44" s="44">
        <f t="shared" si="180"/>
        <v>228.6</v>
      </c>
      <c r="AR44" s="122">
        <f>RCF!C$35</f>
        <v>15.24</v>
      </c>
      <c r="AS44" s="109">
        <f t="shared" si="167"/>
        <v>297.10000000000002</v>
      </c>
      <c r="AT44" s="109">
        <f t="shared" si="167"/>
        <v>331.4</v>
      </c>
      <c r="AU44" s="44">
        <f t="shared" si="181"/>
        <v>224</v>
      </c>
      <c r="AV44" s="122">
        <f>RCF!C$37</f>
        <v>14.936</v>
      </c>
      <c r="AW44" s="44">
        <f t="shared" si="182"/>
        <v>229.1</v>
      </c>
      <c r="AX44" s="122">
        <f>RCF!C$39</f>
        <v>15.278571428571428</v>
      </c>
      <c r="AY44" s="44">
        <f t="shared" si="183"/>
        <v>220.9</v>
      </c>
      <c r="AZ44" s="122">
        <f>RCF!C$41</f>
        <v>14.73</v>
      </c>
    </row>
    <row r="45" spans="1:52" x14ac:dyDescent="0.2">
      <c r="A45" s="60">
        <v>1976</v>
      </c>
      <c r="B45" s="61" t="s">
        <v>51</v>
      </c>
      <c r="C45" s="62">
        <v>80</v>
      </c>
      <c r="D45" s="44">
        <f t="shared" si="161"/>
        <v>4265.8999999999996</v>
      </c>
      <c r="E45" s="43">
        <f>RCF!C$43</f>
        <v>53.323999999999998</v>
      </c>
      <c r="F45" s="44">
        <f t="shared" si="168"/>
        <v>1173.5999999999999</v>
      </c>
      <c r="G45" s="122">
        <f>RCF!C$5</f>
        <v>14.670999999999999</v>
      </c>
      <c r="H45" s="44">
        <f t="shared" si="169"/>
        <v>1173.7</v>
      </c>
      <c r="I45" s="122">
        <f t="shared" si="170"/>
        <v>14.670999999999999</v>
      </c>
      <c r="J45" s="109">
        <f t="shared" si="162"/>
        <v>1291</v>
      </c>
      <c r="K45" s="109">
        <f t="shared" si="162"/>
        <v>1607.9</v>
      </c>
      <c r="L45" s="109">
        <f t="shared" si="162"/>
        <v>1725.3</v>
      </c>
      <c r="M45" s="109">
        <f t="shared" si="162"/>
        <v>1901.4</v>
      </c>
      <c r="N45" s="109">
        <f t="shared" si="162"/>
        <v>2347.4</v>
      </c>
      <c r="O45" s="109">
        <f t="shared" si="162"/>
        <v>2523.4</v>
      </c>
      <c r="P45" s="109">
        <f t="shared" si="162"/>
        <v>3521</v>
      </c>
      <c r="Q45" s="44">
        <f t="shared" si="171"/>
        <v>1153.5999999999999</v>
      </c>
      <c r="R45" s="122">
        <f>RCF!C$7</f>
        <v>14.42</v>
      </c>
      <c r="S45" s="109">
        <f t="shared" si="172"/>
        <v>1499.6</v>
      </c>
      <c r="T45" s="109">
        <f t="shared" si="172"/>
        <v>1730.4</v>
      </c>
      <c r="U45" s="44">
        <f t="shared" si="173"/>
        <v>1137.4000000000001</v>
      </c>
      <c r="V45" s="122">
        <f>RCF!C$9</f>
        <v>14.218</v>
      </c>
      <c r="W45" s="44">
        <f t="shared" si="174"/>
        <v>1137.4000000000001</v>
      </c>
      <c r="X45" s="122">
        <f t="shared" si="175"/>
        <v>14.218</v>
      </c>
      <c r="Y45" s="109">
        <f t="shared" si="163"/>
        <v>1251.0999999999999</v>
      </c>
      <c r="Z45" s="109">
        <f t="shared" si="184"/>
        <v>1558.3</v>
      </c>
      <c r="AA45" s="109">
        <f t="shared" si="184"/>
        <v>1842.7</v>
      </c>
      <c r="AB45" s="109">
        <f t="shared" si="184"/>
        <v>1672</v>
      </c>
      <c r="AC45" s="109">
        <f t="shared" si="184"/>
        <v>2468.1999999999998</v>
      </c>
      <c r="AD45" s="109">
        <f t="shared" si="184"/>
        <v>3412.3</v>
      </c>
      <c r="AE45" s="44">
        <f t="shared" si="176"/>
        <v>1156</v>
      </c>
      <c r="AF45" s="122">
        <f>RCF!C$13</f>
        <v>14.45</v>
      </c>
      <c r="AG45" s="109">
        <f t="shared" si="165"/>
        <v>1907.4</v>
      </c>
      <c r="AH45" s="109">
        <f t="shared" si="165"/>
        <v>2427.6</v>
      </c>
      <c r="AI45" s="109">
        <f t="shared" si="165"/>
        <v>3468</v>
      </c>
      <c r="AJ45" s="44">
        <f t="shared" si="177"/>
        <v>1176</v>
      </c>
      <c r="AK45" s="122">
        <f>RCF!C$25</f>
        <v>14.700000000000001</v>
      </c>
      <c r="AL45" s="44">
        <f t="shared" si="178"/>
        <v>1176</v>
      </c>
      <c r="AM45" s="122">
        <f>RCF!C$59</f>
        <v>14.7</v>
      </c>
      <c r="AN45" s="44">
        <f t="shared" si="179"/>
        <v>1217.5999999999999</v>
      </c>
      <c r="AO45" s="122">
        <f>RCF!C$33</f>
        <v>15.22</v>
      </c>
      <c r="AP45" s="109">
        <f t="shared" si="166"/>
        <v>1826.4</v>
      </c>
      <c r="AQ45" s="44">
        <f t="shared" si="180"/>
        <v>1219.2</v>
      </c>
      <c r="AR45" s="122">
        <f>RCF!C$35</f>
        <v>15.24</v>
      </c>
      <c r="AS45" s="109">
        <f t="shared" si="167"/>
        <v>1584.9</v>
      </c>
      <c r="AT45" s="109">
        <f t="shared" si="167"/>
        <v>1767.8</v>
      </c>
      <c r="AU45" s="44">
        <f t="shared" si="181"/>
        <v>1194.8</v>
      </c>
      <c r="AV45" s="122">
        <f>RCF!C$37</f>
        <v>14.936</v>
      </c>
      <c r="AW45" s="44">
        <f t="shared" si="182"/>
        <v>1222.2</v>
      </c>
      <c r="AX45" s="122">
        <f>RCF!C$39</f>
        <v>15.278571428571428</v>
      </c>
      <c r="AY45" s="44">
        <f t="shared" si="183"/>
        <v>1178.4000000000001</v>
      </c>
      <c r="AZ45" s="122">
        <f>RCF!C$41</f>
        <v>14.73</v>
      </c>
    </row>
    <row r="46" spans="1:52" x14ac:dyDescent="0.2">
      <c r="A46" s="60">
        <v>1979</v>
      </c>
      <c r="B46" s="47" t="s">
        <v>52</v>
      </c>
      <c r="C46" s="48">
        <v>50</v>
      </c>
      <c r="D46" s="44">
        <f t="shared" si="161"/>
        <v>2666.2</v>
      </c>
      <c r="E46" s="43">
        <f>RCF!C$43</f>
        <v>53.323999999999998</v>
      </c>
      <c r="F46" s="44">
        <f t="shared" si="168"/>
        <v>733.5</v>
      </c>
      <c r="G46" s="122">
        <f>RCF!C$5</f>
        <v>14.670999999999999</v>
      </c>
      <c r="H46" s="44">
        <f t="shared" si="169"/>
        <v>733.6</v>
      </c>
      <c r="I46" s="122">
        <f t="shared" si="170"/>
        <v>14.670999999999999</v>
      </c>
      <c r="J46" s="109">
        <f t="shared" ref="J46:P78" si="185">ROUND($C46*$I46*J$6,1)</f>
        <v>806.9</v>
      </c>
      <c r="K46" s="109">
        <f t="shared" si="185"/>
        <v>1005</v>
      </c>
      <c r="L46" s="109">
        <f t="shared" si="185"/>
        <v>1078.3</v>
      </c>
      <c r="M46" s="109">
        <f t="shared" si="185"/>
        <v>1188.4000000000001</v>
      </c>
      <c r="N46" s="109">
        <f t="shared" si="185"/>
        <v>1467.1</v>
      </c>
      <c r="O46" s="109">
        <f t="shared" si="185"/>
        <v>1577.1</v>
      </c>
      <c r="P46" s="109">
        <f t="shared" si="185"/>
        <v>2200.6999999999998</v>
      </c>
      <c r="Q46" s="44">
        <f t="shared" si="171"/>
        <v>721</v>
      </c>
      <c r="R46" s="122">
        <f>RCF!C$7</f>
        <v>14.42</v>
      </c>
      <c r="S46" s="109">
        <f t="shared" si="172"/>
        <v>937.3</v>
      </c>
      <c r="T46" s="109">
        <f t="shared" si="172"/>
        <v>1081.5</v>
      </c>
      <c r="U46" s="44">
        <f t="shared" si="173"/>
        <v>710.9</v>
      </c>
      <c r="V46" s="122">
        <f>RCF!C$9</f>
        <v>14.218</v>
      </c>
      <c r="W46" s="44">
        <f t="shared" si="174"/>
        <v>710.9</v>
      </c>
      <c r="X46" s="122">
        <f t="shared" si="175"/>
        <v>14.218</v>
      </c>
      <c r="Y46" s="109">
        <f t="shared" si="163"/>
        <v>781.9</v>
      </c>
      <c r="Z46" s="109">
        <f t="shared" si="184"/>
        <v>973.9</v>
      </c>
      <c r="AA46" s="109">
        <f t="shared" si="184"/>
        <v>1151.7</v>
      </c>
      <c r="AB46" s="109">
        <f t="shared" si="184"/>
        <v>1045</v>
      </c>
      <c r="AC46" s="109">
        <f t="shared" si="184"/>
        <v>1542.7</v>
      </c>
      <c r="AD46" s="109">
        <f t="shared" si="184"/>
        <v>2132.6999999999998</v>
      </c>
      <c r="AE46" s="44">
        <f t="shared" si="176"/>
        <v>722.5</v>
      </c>
      <c r="AF46" s="122">
        <f>RCF!C$13</f>
        <v>14.45</v>
      </c>
      <c r="AG46" s="109">
        <f t="shared" si="165"/>
        <v>1192.0999999999999</v>
      </c>
      <c r="AH46" s="109">
        <f t="shared" si="165"/>
        <v>1517.3</v>
      </c>
      <c r="AI46" s="109">
        <f t="shared" si="165"/>
        <v>2167.5</v>
      </c>
      <c r="AJ46" s="44">
        <f t="shared" si="177"/>
        <v>735</v>
      </c>
      <c r="AK46" s="122">
        <f>RCF!C$25</f>
        <v>14.700000000000001</v>
      </c>
      <c r="AL46" s="44">
        <f t="shared" si="178"/>
        <v>735</v>
      </c>
      <c r="AM46" s="122">
        <f>RCF!C$59</f>
        <v>14.7</v>
      </c>
      <c r="AN46" s="44">
        <f t="shared" si="179"/>
        <v>761</v>
      </c>
      <c r="AO46" s="122">
        <f>RCF!C$33</f>
        <v>15.22</v>
      </c>
      <c r="AP46" s="109">
        <f t="shared" si="166"/>
        <v>1141.5</v>
      </c>
      <c r="AQ46" s="44">
        <f t="shared" si="180"/>
        <v>762</v>
      </c>
      <c r="AR46" s="122">
        <f>RCF!C$35</f>
        <v>15.24</v>
      </c>
      <c r="AS46" s="109">
        <f t="shared" ref="AS46:AT78" si="186">ROUNDDOWN($AQ46*AS$6,1)</f>
        <v>990.6</v>
      </c>
      <c r="AT46" s="109">
        <f t="shared" si="186"/>
        <v>1104.9000000000001</v>
      </c>
      <c r="AU46" s="44">
        <f t="shared" si="181"/>
        <v>746.8</v>
      </c>
      <c r="AV46" s="122">
        <f>RCF!C$37</f>
        <v>14.936</v>
      </c>
      <c r="AW46" s="44">
        <f t="shared" si="182"/>
        <v>763.9</v>
      </c>
      <c r="AX46" s="122">
        <f>RCF!C$39</f>
        <v>15.278571428571428</v>
      </c>
      <c r="AY46" s="44">
        <f t="shared" si="183"/>
        <v>736.5</v>
      </c>
      <c r="AZ46" s="122">
        <f>RCF!C$41</f>
        <v>14.73</v>
      </c>
    </row>
    <row r="47" spans="1:52" x14ac:dyDescent="0.2">
      <c r="A47" s="60">
        <v>1981</v>
      </c>
      <c r="B47" s="61" t="s">
        <v>53</v>
      </c>
      <c r="C47" s="62">
        <v>76.2</v>
      </c>
      <c r="D47" s="44">
        <f t="shared" si="161"/>
        <v>4063.3</v>
      </c>
      <c r="E47" s="43">
        <f>RCF!C$43</f>
        <v>53.323999999999998</v>
      </c>
      <c r="F47" s="44">
        <f t="shared" si="168"/>
        <v>1117.9000000000001</v>
      </c>
      <c r="G47" s="122">
        <f>RCF!C$5</f>
        <v>14.670999999999999</v>
      </c>
      <c r="H47" s="44">
        <f t="shared" si="169"/>
        <v>1117.9000000000001</v>
      </c>
      <c r="I47" s="122">
        <f t="shared" si="170"/>
        <v>14.670999999999999</v>
      </c>
      <c r="J47" s="109">
        <f t="shared" si="185"/>
        <v>1229.7</v>
      </c>
      <c r="K47" s="109">
        <f t="shared" si="185"/>
        <v>1531.6</v>
      </c>
      <c r="L47" s="109">
        <f t="shared" si="185"/>
        <v>1643.4</v>
      </c>
      <c r="M47" s="109">
        <f t="shared" si="185"/>
        <v>1811</v>
      </c>
      <c r="N47" s="109">
        <f t="shared" si="185"/>
        <v>2235.9</v>
      </c>
      <c r="O47" s="109">
        <f t="shared" si="185"/>
        <v>2403.5</v>
      </c>
      <c r="P47" s="109">
        <f t="shared" si="185"/>
        <v>3353.8</v>
      </c>
      <c r="Q47" s="44">
        <f t="shared" si="171"/>
        <v>1098.8</v>
      </c>
      <c r="R47" s="122">
        <f>RCF!C$7</f>
        <v>14.42</v>
      </c>
      <c r="S47" s="109">
        <f t="shared" si="172"/>
        <v>1428.4</v>
      </c>
      <c r="T47" s="109">
        <f t="shared" si="172"/>
        <v>1648.2</v>
      </c>
      <c r="U47" s="44">
        <f t="shared" si="173"/>
        <v>1083.4000000000001</v>
      </c>
      <c r="V47" s="122">
        <f>RCF!C$9</f>
        <v>14.218</v>
      </c>
      <c r="W47" s="44">
        <f t="shared" si="174"/>
        <v>1083.4000000000001</v>
      </c>
      <c r="X47" s="122">
        <f t="shared" si="175"/>
        <v>14.218</v>
      </c>
      <c r="Y47" s="109">
        <f t="shared" si="163"/>
        <v>1191.7</v>
      </c>
      <c r="Z47" s="109">
        <f t="shared" si="184"/>
        <v>1484.3</v>
      </c>
      <c r="AA47" s="109">
        <f t="shared" si="184"/>
        <v>1755.1</v>
      </c>
      <c r="AB47" s="109">
        <f t="shared" si="184"/>
        <v>1592.6</v>
      </c>
      <c r="AC47" s="109">
        <f t="shared" si="184"/>
        <v>2351</v>
      </c>
      <c r="AD47" s="109">
        <f t="shared" si="184"/>
        <v>3250.2</v>
      </c>
      <c r="AE47" s="44">
        <f t="shared" si="176"/>
        <v>1101</v>
      </c>
      <c r="AF47" s="122">
        <f>RCF!C$13</f>
        <v>14.45</v>
      </c>
      <c r="AG47" s="109">
        <f t="shared" si="165"/>
        <v>1816.7</v>
      </c>
      <c r="AH47" s="109">
        <f t="shared" si="165"/>
        <v>2312.1</v>
      </c>
      <c r="AI47" s="109">
        <f t="shared" si="165"/>
        <v>3303</v>
      </c>
      <c r="AJ47" s="44">
        <f t="shared" si="177"/>
        <v>1120.0999999999999</v>
      </c>
      <c r="AK47" s="122">
        <f>RCF!C$25</f>
        <v>14.700000000000001</v>
      </c>
      <c r="AL47" s="44">
        <f t="shared" si="178"/>
        <v>1120.0999999999999</v>
      </c>
      <c r="AM47" s="122">
        <f>RCF!C$59</f>
        <v>14.7</v>
      </c>
      <c r="AN47" s="44">
        <f t="shared" si="179"/>
        <v>1159.7</v>
      </c>
      <c r="AO47" s="122">
        <f>RCF!C$33</f>
        <v>15.22</v>
      </c>
      <c r="AP47" s="109">
        <f t="shared" si="166"/>
        <v>1739.5</v>
      </c>
      <c r="AQ47" s="44">
        <f t="shared" si="180"/>
        <v>1161.2</v>
      </c>
      <c r="AR47" s="122">
        <f>RCF!C$35</f>
        <v>15.24</v>
      </c>
      <c r="AS47" s="109">
        <f t="shared" si="186"/>
        <v>1509.5</v>
      </c>
      <c r="AT47" s="109">
        <f t="shared" si="186"/>
        <v>1683.7</v>
      </c>
      <c r="AU47" s="44">
        <f t="shared" si="181"/>
        <v>1138.0999999999999</v>
      </c>
      <c r="AV47" s="122">
        <f>RCF!C$37</f>
        <v>14.936</v>
      </c>
      <c r="AW47" s="44">
        <f t="shared" si="182"/>
        <v>1164.2</v>
      </c>
      <c r="AX47" s="122">
        <f>RCF!C$39</f>
        <v>15.278571428571428</v>
      </c>
      <c r="AY47" s="44">
        <f t="shared" si="183"/>
        <v>1122.4000000000001</v>
      </c>
      <c r="AZ47" s="122">
        <f>RCF!C$41</f>
        <v>14.73</v>
      </c>
    </row>
    <row r="48" spans="1:52" x14ac:dyDescent="0.2">
      <c r="A48" s="60">
        <v>1983</v>
      </c>
      <c r="B48" s="61" t="s">
        <v>54</v>
      </c>
      <c r="C48" s="62">
        <v>100</v>
      </c>
      <c r="D48" s="44">
        <f t="shared" si="161"/>
        <v>5332.4</v>
      </c>
      <c r="E48" s="43">
        <f>RCF!C$43</f>
        <v>53.323999999999998</v>
      </c>
      <c r="F48" s="44">
        <f t="shared" si="168"/>
        <v>1467.1</v>
      </c>
      <c r="G48" s="122">
        <f>RCF!C$5</f>
        <v>14.670999999999999</v>
      </c>
      <c r="H48" s="44">
        <f t="shared" si="169"/>
        <v>1467.1</v>
      </c>
      <c r="I48" s="122">
        <f t="shared" si="170"/>
        <v>14.670999999999999</v>
      </c>
      <c r="J48" s="109">
        <f t="shared" si="185"/>
        <v>1613.8</v>
      </c>
      <c r="K48" s="109">
        <f t="shared" si="185"/>
        <v>2009.9</v>
      </c>
      <c r="L48" s="109">
        <f t="shared" si="185"/>
        <v>2156.6</v>
      </c>
      <c r="M48" s="109">
        <f t="shared" si="185"/>
        <v>2376.6999999999998</v>
      </c>
      <c r="N48" s="109">
        <f t="shared" si="185"/>
        <v>2934.2</v>
      </c>
      <c r="O48" s="109">
        <f t="shared" si="185"/>
        <v>3154.3</v>
      </c>
      <c r="P48" s="109">
        <f t="shared" si="185"/>
        <v>4401.3</v>
      </c>
      <c r="Q48" s="44">
        <f t="shared" si="171"/>
        <v>1442</v>
      </c>
      <c r="R48" s="122">
        <f>RCF!C$7</f>
        <v>14.42</v>
      </c>
      <c r="S48" s="109">
        <f t="shared" si="172"/>
        <v>1874.6</v>
      </c>
      <c r="T48" s="109">
        <f t="shared" si="172"/>
        <v>2163</v>
      </c>
      <c r="U48" s="44">
        <f t="shared" si="173"/>
        <v>1421.8</v>
      </c>
      <c r="V48" s="122">
        <f>RCF!C$9</f>
        <v>14.218</v>
      </c>
      <c r="W48" s="44">
        <f t="shared" si="174"/>
        <v>1421.8</v>
      </c>
      <c r="X48" s="122">
        <f t="shared" si="175"/>
        <v>14.218</v>
      </c>
      <c r="Y48" s="109">
        <f t="shared" si="163"/>
        <v>1563.9</v>
      </c>
      <c r="Z48" s="109">
        <f t="shared" si="184"/>
        <v>1947.9</v>
      </c>
      <c r="AA48" s="109">
        <f t="shared" si="184"/>
        <v>2303.3000000000002</v>
      </c>
      <c r="AB48" s="109">
        <f t="shared" si="184"/>
        <v>2090</v>
      </c>
      <c r="AC48" s="109">
        <f t="shared" si="184"/>
        <v>3085.3</v>
      </c>
      <c r="AD48" s="109">
        <f t="shared" si="184"/>
        <v>4265.3999999999996</v>
      </c>
      <c r="AE48" s="44">
        <f t="shared" si="176"/>
        <v>1445</v>
      </c>
      <c r="AF48" s="122">
        <f>RCF!C$13</f>
        <v>14.45</v>
      </c>
      <c r="AG48" s="109">
        <f t="shared" si="165"/>
        <v>2384.3000000000002</v>
      </c>
      <c r="AH48" s="109">
        <f t="shared" si="165"/>
        <v>3034.5</v>
      </c>
      <c r="AI48" s="109">
        <f t="shared" si="165"/>
        <v>4335</v>
      </c>
      <c r="AJ48" s="44">
        <f t="shared" si="177"/>
        <v>1470</v>
      </c>
      <c r="AK48" s="122">
        <f>RCF!C$25</f>
        <v>14.700000000000001</v>
      </c>
      <c r="AL48" s="44">
        <f t="shared" si="178"/>
        <v>1470</v>
      </c>
      <c r="AM48" s="122">
        <f>RCF!C$59</f>
        <v>14.7</v>
      </c>
      <c r="AN48" s="44">
        <f t="shared" si="179"/>
        <v>1522</v>
      </c>
      <c r="AO48" s="122">
        <f>RCF!C$33</f>
        <v>15.22</v>
      </c>
      <c r="AP48" s="109">
        <f t="shared" si="166"/>
        <v>2283</v>
      </c>
      <c r="AQ48" s="44">
        <f t="shared" si="180"/>
        <v>1524</v>
      </c>
      <c r="AR48" s="122">
        <f>RCF!C$35</f>
        <v>15.24</v>
      </c>
      <c r="AS48" s="109">
        <f t="shared" si="186"/>
        <v>1981.2</v>
      </c>
      <c r="AT48" s="109">
        <f t="shared" si="186"/>
        <v>2209.8000000000002</v>
      </c>
      <c r="AU48" s="44">
        <f t="shared" si="181"/>
        <v>1493.6</v>
      </c>
      <c r="AV48" s="122">
        <f>RCF!C$37</f>
        <v>14.936</v>
      </c>
      <c r="AW48" s="44">
        <f t="shared" si="182"/>
        <v>1527.8</v>
      </c>
      <c r="AX48" s="122">
        <f>RCF!C$39</f>
        <v>15.278571428571428</v>
      </c>
      <c r="AY48" s="44">
        <f t="shared" si="183"/>
        <v>1473</v>
      </c>
      <c r="AZ48" s="122">
        <f>RCF!C$41</f>
        <v>14.73</v>
      </c>
    </row>
    <row r="49" spans="1:52" x14ac:dyDescent="0.2">
      <c r="A49" s="60">
        <v>1984</v>
      </c>
      <c r="B49" s="61" t="s">
        <v>55</v>
      </c>
      <c r="C49" s="62">
        <v>115</v>
      </c>
      <c r="D49" s="44">
        <f t="shared" si="161"/>
        <v>6132.3</v>
      </c>
      <c r="E49" s="43">
        <f>RCF!C$43</f>
        <v>53.323999999999998</v>
      </c>
      <c r="F49" s="44">
        <f t="shared" si="168"/>
        <v>1687.1</v>
      </c>
      <c r="G49" s="122">
        <f>RCF!C$5</f>
        <v>14.670999999999999</v>
      </c>
      <c r="H49" s="44">
        <f t="shared" si="169"/>
        <v>1687.2</v>
      </c>
      <c r="I49" s="122">
        <f t="shared" si="170"/>
        <v>14.670999999999999</v>
      </c>
      <c r="J49" s="109">
        <f t="shared" si="185"/>
        <v>1855.9</v>
      </c>
      <c r="K49" s="109">
        <f t="shared" si="185"/>
        <v>2311.4</v>
      </c>
      <c r="L49" s="109">
        <f t="shared" si="185"/>
        <v>2480.1</v>
      </c>
      <c r="M49" s="109">
        <f t="shared" si="185"/>
        <v>2733.2</v>
      </c>
      <c r="N49" s="109">
        <f t="shared" si="185"/>
        <v>3374.3</v>
      </c>
      <c r="O49" s="109">
        <f t="shared" si="185"/>
        <v>3627.4</v>
      </c>
      <c r="P49" s="109">
        <f t="shared" si="185"/>
        <v>5061.5</v>
      </c>
      <c r="Q49" s="44">
        <f t="shared" si="171"/>
        <v>1658.3</v>
      </c>
      <c r="R49" s="122">
        <f>RCF!C$7</f>
        <v>14.42</v>
      </c>
      <c r="S49" s="109">
        <f t="shared" si="172"/>
        <v>2155.6999999999998</v>
      </c>
      <c r="T49" s="109">
        <f t="shared" si="172"/>
        <v>2487.4</v>
      </c>
      <c r="U49" s="44">
        <f t="shared" si="173"/>
        <v>1635</v>
      </c>
      <c r="V49" s="122">
        <f>RCF!C$9</f>
        <v>14.218</v>
      </c>
      <c r="W49" s="44">
        <f t="shared" si="174"/>
        <v>1635</v>
      </c>
      <c r="X49" s="122">
        <f t="shared" si="175"/>
        <v>14.218</v>
      </c>
      <c r="Y49" s="109">
        <f t="shared" si="163"/>
        <v>1798.5</v>
      </c>
      <c r="Z49" s="109">
        <f t="shared" si="184"/>
        <v>2240</v>
      </c>
      <c r="AA49" s="109">
        <f t="shared" si="184"/>
        <v>2648.8</v>
      </c>
      <c r="AB49" s="109">
        <f t="shared" si="184"/>
        <v>2403.6</v>
      </c>
      <c r="AC49" s="109">
        <f t="shared" si="184"/>
        <v>3548.1</v>
      </c>
      <c r="AD49" s="109">
        <f t="shared" si="184"/>
        <v>4905.2</v>
      </c>
      <c r="AE49" s="44">
        <f t="shared" si="176"/>
        <v>1661.7</v>
      </c>
      <c r="AF49" s="122">
        <f>RCF!C$13</f>
        <v>14.45</v>
      </c>
      <c r="AG49" s="109">
        <f t="shared" si="165"/>
        <v>2741.8</v>
      </c>
      <c r="AH49" s="109">
        <f t="shared" si="165"/>
        <v>3489.6</v>
      </c>
      <c r="AI49" s="109">
        <f t="shared" si="165"/>
        <v>4985.1000000000004</v>
      </c>
      <c r="AJ49" s="44">
        <f t="shared" si="177"/>
        <v>1690.5</v>
      </c>
      <c r="AK49" s="122">
        <f>RCF!C$25</f>
        <v>14.700000000000001</v>
      </c>
      <c r="AL49" s="44">
        <f t="shared" si="178"/>
        <v>1690.5</v>
      </c>
      <c r="AM49" s="122">
        <f>RCF!C$59</f>
        <v>14.7</v>
      </c>
      <c r="AN49" s="44">
        <f t="shared" si="179"/>
        <v>1750.3</v>
      </c>
      <c r="AO49" s="122">
        <f>RCF!C$33</f>
        <v>15.22</v>
      </c>
      <c r="AP49" s="109">
        <f t="shared" si="166"/>
        <v>2625.4</v>
      </c>
      <c r="AQ49" s="44">
        <f t="shared" si="180"/>
        <v>1752.6</v>
      </c>
      <c r="AR49" s="122">
        <f>RCF!C$35</f>
        <v>15.24</v>
      </c>
      <c r="AS49" s="109">
        <f t="shared" si="186"/>
        <v>2278.3000000000002</v>
      </c>
      <c r="AT49" s="109">
        <f t="shared" si="186"/>
        <v>2541.1999999999998</v>
      </c>
      <c r="AU49" s="44">
        <f t="shared" si="181"/>
        <v>1717.6</v>
      </c>
      <c r="AV49" s="122">
        <f>RCF!C$37</f>
        <v>14.936</v>
      </c>
      <c r="AW49" s="44">
        <f t="shared" si="182"/>
        <v>1757</v>
      </c>
      <c r="AX49" s="122">
        <f>RCF!C$39</f>
        <v>15.278571428571428</v>
      </c>
      <c r="AY49" s="44">
        <f t="shared" si="183"/>
        <v>1693.9</v>
      </c>
      <c r="AZ49" s="122">
        <f>RCF!C$41</f>
        <v>14.73</v>
      </c>
    </row>
    <row r="50" spans="1:52" x14ac:dyDescent="0.2">
      <c r="A50" s="60">
        <v>1986</v>
      </c>
      <c r="B50" s="61" t="s">
        <v>56</v>
      </c>
      <c r="C50" s="62">
        <v>125</v>
      </c>
      <c r="D50" s="44">
        <f t="shared" si="161"/>
        <v>6665.5</v>
      </c>
      <c r="E50" s="43">
        <f>RCF!C$43</f>
        <v>53.323999999999998</v>
      </c>
      <c r="F50" s="44">
        <f t="shared" si="168"/>
        <v>1833.8</v>
      </c>
      <c r="G50" s="122">
        <f>RCF!C$5</f>
        <v>14.670999999999999</v>
      </c>
      <c r="H50" s="44">
        <f t="shared" si="169"/>
        <v>1833.9</v>
      </c>
      <c r="I50" s="122">
        <f t="shared" si="170"/>
        <v>14.670999999999999</v>
      </c>
      <c r="J50" s="109">
        <f t="shared" si="185"/>
        <v>2017.3</v>
      </c>
      <c r="K50" s="109">
        <f t="shared" si="185"/>
        <v>2512.4</v>
      </c>
      <c r="L50" s="109">
        <f t="shared" si="185"/>
        <v>2695.8</v>
      </c>
      <c r="M50" s="109">
        <f t="shared" si="185"/>
        <v>2970.9</v>
      </c>
      <c r="N50" s="109">
        <f t="shared" si="185"/>
        <v>3667.8</v>
      </c>
      <c r="O50" s="109">
        <f t="shared" si="185"/>
        <v>3942.8</v>
      </c>
      <c r="P50" s="109">
        <f t="shared" si="185"/>
        <v>5501.6</v>
      </c>
      <c r="Q50" s="44">
        <f t="shared" si="171"/>
        <v>1802.5</v>
      </c>
      <c r="R50" s="122">
        <f>RCF!C$7</f>
        <v>14.42</v>
      </c>
      <c r="S50" s="109">
        <f t="shared" si="172"/>
        <v>2343.1999999999998</v>
      </c>
      <c r="T50" s="109">
        <f t="shared" si="172"/>
        <v>2703.7</v>
      </c>
      <c r="U50" s="44">
        <f t="shared" si="173"/>
        <v>1777.2</v>
      </c>
      <c r="V50" s="122">
        <f>RCF!C$9</f>
        <v>14.218</v>
      </c>
      <c r="W50" s="44">
        <f t="shared" si="174"/>
        <v>1777.2</v>
      </c>
      <c r="X50" s="122">
        <f t="shared" si="175"/>
        <v>14.218</v>
      </c>
      <c r="Y50" s="109">
        <f t="shared" si="163"/>
        <v>1954.9</v>
      </c>
      <c r="Z50" s="109">
        <f t="shared" ref="Z50:AD59" si="187">ROUND($C50*$X50*Z$6,1)</f>
        <v>2434.8000000000002</v>
      </c>
      <c r="AA50" s="109">
        <f t="shared" si="187"/>
        <v>2879.1</v>
      </c>
      <c r="AB50" s="109">
        <f t="shared" si="187"/>
        <v>2612.6</v>
      </c>
      <c r="AC50" s="109">
        <f t="shared" si="187"/>
        <v>3856.6</v>
      </c>
      <c r="AD50" s="109">
        <f t="shared" si="187"/>
        <v>5331.8</v>
      </c>
      <c r="AE50" s="44">
        <f t="shared" si="176"/>
        <v>1806.2</v>
      </c>
      <c r="AF50" s="122">
        <f>RCF!C$13</f>
        <v>14.45</v>
      </c>
      <c r="AG50" s="109">
        <f t="shared" ref="AG50:AI78" si="188">ROUND($AE50*AG$6,1)</f>
        <v>2980.2</v>
      </c>
      <c r="AH50" s="109">
        <f t="shared" si="188"/>
        <v>3793</v>
      </c>
      <c r="AI50" s="109">
        <f t="shared" si="188"/>
        <v>5418.6</v>
      </c>
      <c r="AJ50" s="44">
        <f t="shared" si="177"/>
        <v>1837.5</v>
      </c>
      <c r="AK50" s="122">
        <f>RCF!C$25</f>
        <v>14.700000000000001</v>
      </c>
      <c r="AL50" s="44">
        <f t="shared" si="178"/>
        <v>1837.5</v>
      </c>
      <c r="AM50" s="122">
        <f>RCF!C$59</f>
        <v>14.7</v>
      </c>
      <c r="AN50" s="44">
        <f t="shared" si="179"/>
        <v>1902.5</v>
      </c>
      <c r="AO50" s="122">
        <f>RCF!C$33</f>
        <v>15.22</v>
      </c>
      <c r="AP50" s="109">
        <f t="shared" si="166"/>
        <v>2853.7</v>
      </c>
      <c r="AQ50" s="44">
        <f t="shared" si="180"/>
        <v>1905</v>
      </c>
      <c r="AR50" s="122">
        <f>RCF!C$35</f>
        <v>15.24</v>
      </c>
      <c r="AS50" s="109">
        <f t="shared" si="186"/>
        <v>2476.5</v>
      </c>
      <c r="AT50" s="109">
        <f t="shared" si="186"/>
        <v>2762.2</v>
      </c>
      <c r="AU50" s="44">
        <f t="shared" si="181"/>
        <v>1867</v>
      </c>
      <c r="AV50" s="122">
        <f>RCF!C$37</f>
        <v>14.936</v>
      </c>
      <c r="AW50" s="44">
        <f t="shared" si="182"/>
        <v>1909.8</v>
      </c>
      <c r="AX50" s="122">
        <f>RCF!C$39</f>
        <v>15.278571428571428</v>
      </c>
      <c r="AY50" s="44">
        <f t="shared" si="183"/>
        <v>1841.2</v>
      </c>
      <c r="AZ50" s="122">
        <f>RCF!C$41</f>
        <v>14.73</v>
      </c>
    </row>
    <row r="51" spans="1:52" x14ac:dyDescent="0.2">
      <c r="A51" s="60">
        <v>1989</v>
      </c>
      <c r="B51" s="47" t="s">
        <v>57</v>
      </c>
      <c r="C51" s="48">
        <v>25</v>
      </c>
      <c r="D51" s="44">
        <f t="shared" si="161"/>
        <v>1333.1</v>
      </c>
      <c r="E51" s="43">
        <f>RCF!C$43</f>
        <v>53.323999999999998</v>
      </c>
      <c r="F51" s="44">
        <f t="shared" si="168"/>
        <v>366.7</v>
      </c>
      <c r="G51" s="122">
        <f>RCF!C$5</f>
        <v>14.670999999999999</v>
      </c>
      <c r="H51" s="44">
        <f t="shared" si="169"/>
        <v>366.8</v>
      </c>
      <c r="I51" s="122">
        <f t="shared" si="170"/>
        <v>14.670999999999999</v>
      </c>
      <c r="J51" s="109">
        <f t="shared" si="185"/>
        <v>403.5</v>
      </c>
      <c r="K51" s="109">
        <f t="shared" si="185"/>
        <v>502.5</v>
      </c>
      <c r="L51" s="109">
        <f t="shared" si="185"/>
        <v>539.20000000000005</v>
      </c>
      <c r="M51" s="109">
        <f t="shared" si="185"/>
        <v>594.20000000000005</v>
      </c>
      <c r="N51" s="109">
        <f t="shared" si="185"/>
        <v>733.6</v>
      </c>
      <c r="O51" s="109">
        <f t="shared" si="185"/>
        <v>788.6</v>
      </c>
      <c r="P51" s="109">
        <f t="shared" si="185"/>
        <v>1100.3</v>
      </c>
      <c r="Q51" s="44">
        <f t="shared" si="171"/>
        <v>360.5</v>
      </c>
      <c r="R51" s="122">
        <f>RCF!C$7</f>
        <v>14.42</v>
      </c>
      <c r="S51" s="109">
        <f t="shared" si="172"/>
        <v>468.6</v>
      </c>
      <c r="T51" s="109">
        <f t="shared" si="172"/>
        <v>540.70000000000005</v>
      </c>
      <c r="U51" s="44">
        <f t="shared" si="173"/>
        <v>355.4</v>
      </c>
      <c r="V51" s="122">
        <f>RCF!C$9</f>
        <v>14.218</v>
      </c>
      <c r="W51" s="44">
        <f t="shared" si="174"/>
        <v>355.4</v>
      </c>
      <c r="X51" s="122">
        <f t="shared" si="175"/>
        <v>14.218</v>
      </c>
      <c r="Y51" s="109">
        <f t="shared" si="163"/>
        <v>390.9</v>
      </c>
      <c r="Z51" s="109">
        <f t="shared" si="187"/>
        <v>487</v>
      </c>
      <c r="AA51" s="109">
        <f t="shared" si="187"/>
        <v>575.79999999999995</v>
      </c>
      <c r="AB51" s="109">
        <f t="shared" si="187"/>
        <v>522.5</v>
      </c>
      <c r="AC51" s="109">
        <f t="shared" si="187"/>
        <v>771.3</v>
      </c>
      <c r="AD51" s="109">
        <f t="shared" si="187"/>
        <v>1066.4000000000001</v>
      </c>
      <c r="AE51" s="44">
        <f t="shared" si="176"/>
        <v>361.2</v>
      </c>
      <c r="AF51" s="122">
        <f>RCF!C$13</f>
        <v>14.45</v>
      </c>
      <c r="AG51" s="109">
        <f t="shared" si="188"/>
        <v>596</v>
      </c>
      <c r="AH51" s="109">
        <f t="shared" si="188"/>
        <v>758.5</v>
      </c>
      <c r="AI51" s="109">
        <f t="shared" si="188"/>
        <v>1083.5999999999999</v>
      </c>
      <c r="AJ51" s="44">
        <f t="shared" si="177"/>
        <v>367.5</v>
      </c>
      <c r="AK51" s="122">
        <f>RCF!C$25</f>
        <v>14.700000000000001</v>
      </c>
      <c r="AL51" s="44">
        <f t="shared" si="178"/>
        <v>367.5</v>
      </c>
      <c r="AM51" s="122">
        <f>RCF!C$59</f>
        <v>14.7</v>
      </c>
      <c r="AN51" s="44">
        <f t="shared" si="179"/>
        <v>380.5</v>
      </c>
      <c r="AO51" s="122">
        <f>RCF!C$33</f>
        <v>15.22</v>
      </c>
      <c r="AP51" s="109">
        <f t="shared" si="166"/>
        <v>570.70000000000005</v>
      </c>
      <c r="AQ51" s="44">
        <f t="shared" si="180"/>
        <v>381</v>
      </c>
      <c r="AR51" s="122">
        <f>RCF!C$35</f>
        <v>15.24</v>
      </c>
      <c r="AS51" s="109">
        <f t="shared" si="186"/>
        <v>495.3</v>
      </c>
      <c r="AT51" s="109">
        <f t="shared" si="186"/>
        <v>552.4</v>
      </c>
      <c r="AU51" s="44">
        <f t="shared" si="181"/>
        <v>373.4</v>
      </c>
      <c r="AV51" s="122">
        <f>RCF!C$37</f>
        <v>14.936</v>
      </c>
      <c r="AW51" s="44">
        <f t="shared" si="182"/>
        <v>381.9</v>
      </c>
      <c r="AX51" s="122">
        <f>RCF!C$39</f>
        <v>15.278571428571428</v>
      </c>
      <c r="AY51" s="44">
        <f t="shared" si="183"/>
        <v>368.2</v>
      </c>
      <c r="AZ51" s="122">
        <f>RCF!C$41</f>
        <v>14.73</v>
      </c>
    </row>
    <row r="52" spans="1:52" x14ac:dyDescent="0.2">
      <c r="A52" s="60">
        <v>1992</v>
      </c>
      <c r="B52" s="61" t="s">
        <v>58</v>
      </c>
      <c r="C52" s="62">
        <v>25</v>
      </c>
      <c r="D52" s="44">
        <f t="shared" si="161"/>
        <v>1333.1</v>
      </c>
      <c r="E52" s="43">
        <f>RCF!C$43</f>
        <v>53.323999999999998</v>
      </c>
      <c r="F52" s="44">
        <f t="shared" si="168"/>
        <v>366.7</v>
      </c>
      <c r="G52" s="122">
        <f>RCF!C$5</f>
        <v>14.670999999999999</v>
      </c>
      <c r="H52" s="44">
        <f t="shared" si="169"/>
        <v>366.8</v>
      </c>
      <c r="I52" s="122">
        <f t="shared" si="170"/>
        <v>14.670999999999999</v>
      </c>
      <c r="J52" s="109">
        <f t="shared" si="185"/>
        <v>403.5</v>
      </c>
      <c r="K52" s="109">
        <f t="shared" si="185"/>
        <v>502.5</v>
      </c>
      <c r="L52" s="109">
        <f t="shared" si="185"/>
        <v>539.20000000000005</v>
      </c>
      <c r="M52" s="109">
        <f t="shared" si="185"/>
        <v>594.20000000000005</v>
      </c>
      <c r="N52" s="109">
        <f t="shared" si="185"/>
        <v>733.6</v>
      </c>
      <c r="O52" s="109">
        <f t="shared" si="185"/>
        <v>788.6</v>
      </c>
      <c r="P52" s="109">
        <f t="shared" si="185"/>
        <v>1100.3</v>
      </c>
      <c r="Q52" s="44">
        <f t="shared" si="171"/>
        <v>360.5</v>
      </c>
      <c r="R52" s="122">
        <f>RCF!C$7</f>
        <v>14.42</v>
      </c>
      <c r="S52" s="109">
        <f t="shared" si="172"/>
        <v>468.6</v>
      </c>
      <c r="T52" s="109">
        <f t="shared" si="172"/>
        <v>540.70000000000005</v>
      </c>
      <c r="U52" s="44">
        <f t="shared" si="173"/>
        <v>355.4</v>
      </c>
      <c r="V52" s="122">
        <f>RCF!C$9</f>
        <v>14.218</v>
      </c>
      <c r="W52" s="44">
        <f t="shared" si="174"/>
        <v>355.4</v>
      </c>
      <c r="X52" s="122">
        <f t="shared" si="175"/>
        <v>14.218</v>
      </c>
      <c r="Y52" s="109">
        <f t="shared" si="163"/>
        <v>390.9</v>
      </c>
      <c r="Z52" s="109">
        <f t="shared" si="187"/>
        <v>487</v>
      </c>
      <c r="AA52" s="109">
        <f t="shared" si="187"/>
        <v>575.79999999999995</v>
      </c>
      <c r="AB52" s="109">
        <f t="shared" si="187"/>
        <v>522.5</v>
      </c>
      <c r="AC52" s="109">
        <f t="shared" si="187"/>
        <v>771.3</v>
      </c>
      <c r="AD52" s="109">
        <f t="shared" si="187"/>
        <v>1066.4000000000001</v>
      </c>
      <c r="AE52" s="44">
        <f t="shared" si="176"/>
        <v>361.2</v>
      </c>
      <c r="AF52" s="122">
        <f>RCF!C$13</f>
        <v>14.45</v>
      </c>
      <c r="AG52" s="109">
        <f t="shared" si="188"/>
        <v>596</v>
      </c>
      <c r="AH52" s="109">
        <f t="shared" si="188"/>
        <v>758.5</v>
      </c>
      <c r="AI52" s="109">
        <f t="shared" si="188"/>
        <v>1083.5999999999999</v>
      </c>
      <c r="AJ52" s="44">
        <f t="shared" si="177"/>
        <v>367.5</v>
      </c>
      <c r="AK52" s="122">
        <f>RCF!C$25</f>
        <v>14.700000000000001</v>
      </c>
      <c r="AL52" s="44">
        <f t="shared" si="178"/>
        <v>367.5</v>
      </c>
      <c r="AM52" s="122">
        <f>RCF!C$59</f>
        <v>14.7</v>
      </c>
      <c r="AN52" s="44">
        <f t="shared" si="179"/>
        <v>380.5</v>
      </c>
      <c r="AO52" s="122">
        <f>RCF!C$33</f>
        <v>15.22</v>
      </c>
      <c r="AP52" s="109">
        <f t="shared" si="166"/>
        <v>570.70000000000005</v>
      </c>
      <c r="AQ52" s="44">
        <f t="shared" si="180"/>
        <v>381</v>
      </c>
      <c r="AR52" s="122">
        <f>RCF!C$35</f>
        <v>15.24</v>
      </c>
      <c r="AS52" s="109">
        <f t="shared" si="186"/>
        <v>495.3</v>
      </c>
      <c r="AT52" s="109">
        <f t="shared" si="186"/>
        <v>552.4</v>
      </c>
      <c r="AU52" s="44">
        <f t="shared" si="181"/>
        <v>373.4</v>
      </c>
      <c r="AV52" s="122">
        <f>RCF!C$37</f>
        <v>14.936</v>
      </c>
      <c r="AW52" s="44">
        <f t="shared" si="182"/>
        <v>381.9</v>
      </c>
      <c r="AX52" s="122">
        <f>RCF!C$39</f>
        <v>15.278571428571428</v>
      </c>
      <c r="AY52" s="44">
        <f t="shared" si="183"/>
        <v>368.2</v>
      </c>
      <c r="AZ52" s="122">
        <f>RCF!C$41</f>
        <v>14.73</v>
      </c>
    </row>
    <row r="53" spans="1:52" x14ac:dyDescent="0.2">
      <c r="A53" s="60">
        <v>2025</v>
      </c>
      <c r="B53" s="47" t="s">
        <v>59</v>
      </c>
      <c r="C53" s="48">
        <v>229.4</v>
      </c>
      <c r="D53" s="44">
        <f t="shared" si="161"/>
        <v>12232.5</v>
      </c>
      <c r="E53" s="43">
        <f>RCF!C$43</f>
        <v>53.323999999999998</v>
      </c>
      <c r="F53" s="44">
        <f t="shared" si="168"/>
        <v>3365.5</v>
      </c>
      <c r="G53" s="122">
        <f>RCF!C$5</f>
        <v>14.670999999999999</v>
      </c>
      <c r="H53" s="44">
        <f t="shared" si="169"/>
        <v>3365.5</v>
      </c>
      <c r="I53" s="122">
        <f t="shared" si="170"/>
        <v>14.670999999999999</v>
      </c>
      <c r="J53" s="109">
        <f t="shared" si="185"/>
        <v>3702.1</v>
      </c>
      <c r="K53" s="109">
        <f t="shared" si="185"/>
        <v>4610.8</v>
      </c>
      <c r="L53" s="109">
        <f t="shared" si="185"/>
        <v>4947.3</v>
      </c>
      <c r="M53" s="109">
        <f t="shared" si="185"/>
        <v>5452.2</v>
      </c>
      <c r="N53" s="109">
        <f t="shared" si="185"/>
        <v>6731.1</v>
      </c>
      <c r="O53" s="109">
        <f t="shared" si="185"/>
        <v>7235.9</v>
      </c>
      <c r="P53" s="109">
        <f t="shared" si="185"/>
        <v>10096.6</v>
      </c>
      <c r="Q53" s="44">
        <f t="shared" si="171"/>
        <v>3307.9</v>
      </c>
      <c r="R53" s="122">
        <f>RCF!C$7</f>
        <v>14.42</v>
      </c>
      <c r="S53" s="109">
        <f t="shared" si="172"/>
        <v>4300.2</v>
      </c>
      <c r="T53" s="109">
        <f t="shared" si="172"/>
        <v>4961.8</v>
      </c>
      <c r="U53" s="44">
        <f t="shared" si="173"/>
        <v>3261.6</v>
      </c>
      <c r="V53" s="122">
        <f>RCF!C$9</f>
        <v>14.218</v>
      </c>
      <c r="W53" s="44">
        <f t="shared" si="174"/>
        <v>3261.6</v>
      </c>
      <c r="X53" s="122">
        <f t="shared" si="175"/>
        <v>14.218</v>
      </c>
      <c r="Y53" s="109">
        <f t="shared" si="163"/>
        <v>3587.7</v>
      </c>
      <c r="Z53" s="109">
        <f t="shared" si="187"/>
        <v>4468.3999999999996</v>
      </c>
      <c r="AA53" s="109">
        <f t="shared" si="187"/>
        <v>5283.8</v>
      </c>
      <c r="AB53" s="109">
        <f t="shared" si="187"/>
        <v>4794.6000000000004</v>
      </c>
      <c r="AC53" s="109">
        <f t="shared" si="187"/>
        <v>7077.7</v>
      </c>
      <c r="AD53" s="109">
        <f t="shared" si="187"/>
        <v>9784.7999999999993</v>
      </c>
      <c r="AE53" s="44">
        <f t="shared" si="176"/>
        <v>3314.8</v>
      </c>
      <c r="AF53" s="122">
        <f>RCF!C$13</f>
        <v>14.45</v>
      </c>
      <c r="AG53" s="109">
        <f t="shared" si="188"/>
        <v>5469.4</v>
      </c>
      <c r="AH53" s="109">
        <f t="shared" si="188"/>
        <v>6961.1</v>
      </c>
      <c r="AI53" s="109">
        <f t="shared" si="188"/>
        <v>9944.4</v>
      </c>
      <c r="AJ53" s="44">
        <f t="shared" si="177"/>
        <v>3372.1</v>
      </c>
      <c r="AK53" s="122">
        <f>RCF!C$25</f>
        <v>14.700000000000001</v>
      </c>
      <c r="AL53" s="44">
        <f t="shared" si="178"/>
        <v>3372.1</v>
      </c>
      <c r="AM53" s="122">
        <f>RCF!C$59</f>
        <v>14.7</v>
      </c>
      <c r="AN53" s="44">
        <f t="shared" si="179"/>
        <v>3491.4</v>
      </c>
      <c r="AO53" s="122">
        <f>RCF!C$33</f>
        <v>15.22</v>
      </c>
      <c r="AP53" s="109">
        <f t="shared" si="166"/>
        <v>5237.1000000000004</v>
      </c>
      <c r="AQ53" s="44">
        <f t="shared" si="180"/>
        <v>3496</v>
      </c>
      <c r="AR53" s="122">
        <f>RCF!C$35</f>
        <v>15.24</v>
      </c>
      <c r="AS53" s="109">
        <f t="shared" si="186"/>
        <v>4544.8</v>
      </c>
      <c r="AT53" s="109">
        <f t="shared" si="186"/>
        <v>5069.2</v>
      </c>
      <c r="AU53" s="44">
        <f t="shared" si="181"/>
        <v>3426.3</v>
      </c>
      <c r="AV53" s="122">
        <f>RCF!C$37</f>
        <v>14.936</v>
      </c>
      <c r="AW53" s="44">
        <f t="shared" si="182"/>
        <v>3504.9</v>
      </c>
      <c r="AX53" s="122">
        <f>RCF!C$39</f>
        <v>15.278571428571428</v>
      </c>
      <c r="AY53" s="44">
        <f t="shared" si="183"/>
        <v>3379</v>
      </c>
      <c r="AZ53" s="122">
        <f>RCF!C$41</f>
        <v>14.73</v>
      </c>
    </row>
    <row r="54" spans="1:52" x14ac:dyDescent="0.2">
      <c r="A54" s="60">
        <v>2049</v>
      </c>
      <c r="B54" s="61" t="s">
        <v>60</v>
      </c>
      <c r="C54" s="62">
        <v>132.1</v>
      </c>
      <c r="D54" s="44">
        <f t="shared" si="161"/>
        <v>7044.1</v>
      </c>
      <c r="E54" s="43">
        <f>RCF!C$43</f>
        <v>53.323999999999998</v>
      </c>
      <c r="F54" s="44">
        <f t="shared" si="168"/>
        <v>1938</v>
      </c>
      <c r="G54" s="122">
        <f>RCF!C$5</f>
        <v>14.670999999999999</v>
      </c>
      <c r="H54" s="44">
        <f t="shared" si="169"/>
        <v>1938</v>
      </c>
      <c r="I54" s="122">
        <f t="shared" si="170"/>
        <v>14.670999999999999</v>
      </c>
      <c r="J54" s="109">
        <f t="shared" si="185"/>
        <v>2131.8000000000002</v>
      </c>
      <c r="K54" s="109">
        <f t="shared" si="185"/>
        <v>2655.1</v>
      </c>
      <c r="L54" s="109">
        <f t="shared" si="185"/>
        <v>2848.9</v>
      </c>
      <c r="M54" s="109">
        <f t="shared" si="185"/>
        <v>3139.6</v>
      </c>
      <c r="N54" s="109">
        <f t="shared" si="185"/>
        <v>3876.1</v>
      </c>
      <c r="O54" s="109">
        <f t="shared" si="185"/>
        <v>4166.8</v>
      </c>
      <c r="P54" s="109">
        <f t="shared" si="185"/>
        <v>5814.1</v>
      </c>
      <c r="Q54" s="44">
        <f t="shared" si="171"/>
        <v>1904.8</v>
      </c>
      <c r="R54" s="122">
        <f>RCF!C$7</f>
        <v>14.42</v>
      </c>
      <c r="S54" s="109">
        <f t="shared" si="172"/>
        <v>2476.1999999999998</v>
      </c>
      <c r="T54" s="109">
        <f t="shared" si="172"/>
        <v>2857.2</v>
      </c>
      <c r="U54" s="44">
        <f t="shared" si="173"/>
        <v>1878.1</v>
      </c>
      <c r="V54" s="122">
        <f>RCF!C$9</f>
        <v>14.218</v>
      </c>
      <c r="W54" s="44">
        <f t="shared" si="174"/>
        <v>1878.1</v>
      </c>
      <c r="X54" s="122">
        <f t="shared" si="175"/>
        <v>14.218</v>
      </c>
      <c r="Y54" s="109">
        <f t="shared" si="163"/>
        <v>2065.9</v>
      </c>
      <c r="Z54" s="109">
        <f t="shared" si="187"/>
        <v>2573.1</v>
      </c>
      <c r="AA54" s="109">
        <f t="shared" si="187"/>
        <v>3042.7</v>
      </c>
      <c r="AB54" s="109">
        <f t="shared" si="187"/>
        <v>2761</v>
      </c>
      <c r="AC54" s="109">
        <f t="shared" si="187"/>
        <v>4075.7</v>
      </c>
      <c r="AD54" s="109">
        <f t="shared" si="187"/>
        <v>5634.6</v>
      </c>
      <c r="AE54" s="44">
        <f t="shared" si="176"/>
        <v>1908.8</v>
      </c>
      <c r="AF54" s="122">
        <f>RCF!C$13</f>
        <v>14.45</v>
      </c>
      <c r="AG54" s="109">
        <f t="shared" si="188"/>
        <v>3149.5</v>
      </c>
      <c r="AH54" s="109">
        <f t="shared" si="188"/>
        <v>4008.5</v>
      </c>
      <c r="AI54" s="109">
        <f t="shared" si="188"/>
        <v>5726.4</v>
      </c>
      <c r="AJ54" s="44">
        <f t="shared" si="177"/>
        <v>1941.8</v>
      </c>
      <c r="AK54" s="122">
        <f>RCF!C$25</f>
        <v>14.700000000000001</v>
      </c>
      <c r="AL54" s="44">
        <f t="shared" si="178"/>
        <v>1941.8</v>
      </c>
      <c r="AM54" s="122">
        <f>RCF!C$59</f>
        <v>14.7</v>
      </c>
      <c r="AN54" s="44">
        <f t="shared" si="179"/>
        <v>2010.5</v>
      </c>
      <c r="AO54" s="122">
        <f>RCF!C$33</f>
        <v>15.22</v>
      </c>
      <c r="AP54" s="109">
        <f t="shared" si="166"/>
        <v>3015.7</v>
      </c>
      <c r="AQ54" s="44">
        <f t="shared" si="180"/>
        <v>2013.2</v>
      </c>
      <c r="AR54" s="122">
        <f>RCF!C$35</f>
        <v>15.24</v>
      </c>
      <c r="AS54" s="109">
        <f t="shared" si="186"/>
        <v>2617.1</v>
      </c>
      <c r="AT54" s="109">
        <f t="shared" si="186"/>
        <v>2919.1</v>
      </c>
      <c r="AU54" s="44">
        <f t="shared" si="181"/>
        <v>1973</v>
      </c>
      <c r="AV54" s="122">
        <f>RCF!C$37</f>
        <v>14.936</v>
      </c>
      <c r="AW54" s="44">
        <f t="shared" si="182"/>
        <v>2018.2</v>
      </c>
      <c r="AX54" s="122">
        <f>RCF!C$39</f>
        <v>15.278571428571428</v>
      </c>
      <c r="AY54" s="44">
        <f t="shared" si="183"/>
        <v>1945.8</v>
      </c>
      <c r="AZ54" s="122">
        <f>RCF!C$41</f>
        <v>14.73</v>
      </c>
    </row>
    <row r="55" spans="1:52" x14ac:dyDescent="0.2">
      <c r="A55" s="60">
        <v>2053</v>
      </c>
      <c r="B55" s="47" t="s">
        <v>61</v>
      </c>
      <c r="C55" s="48">
        <v>137</v>
      </c>
      <c r="D55" s="44">
        <f t="shared" si="161"/>
        <v>7305.4</v>
      </c>
      <c r="E55" s="43">
        <f>RCF!C$43</f>
        <v>53.323999999999998</v>
      </c>
      <c r="F55" s="44">
        <f t="shared" si="168"/>
        <v>2009.9</v>
      </c>
      <c r="G55" s="122">
        <f>RCF!C$5</f>
        <v>14.670999999999999</v>
      </c>
      <c r="H55" s="44">
        <f t="shared" si="169"/>
        <v>2009.9</v>
      </c>
      <c r="I55" s="122">
        <f t="shared" si="170"/>
        <v>14.670999999999999</v>
      </c>
      <c r="J55" s="109">
        <f t="shared" si="185"/>
        <v>2210.9</v>
      </c>
      <c r="K55" s="109">
        <f t="shared" si="185"/>
        <v>2753.6</v>
      </c>
      <c r="L55" s="109">
        <f t="shared" si="185"/>
        <v>2954.6</v>
      </c>
      <c r="M55" s="109">
        <f t="shared" si="185"/>
        <v>3256.1</v>
      </c>
      <c r="N55" s="109">
        <f t="shared" si="185"/>
        <v>4019.9</v>
      </c>
      <c r="O55" s="109">
        <f t="shared" si="185"/>
        <v>4321.3</v>
      </c>
      <c r="P55" s="109">
        <f t="shared" si="185"/>
        <v>6029.8</v>
      </c>
      <c r="Q55" s="44">
        <f t="shared" si="171"/>
        <v>1975.5</v>
      </c>
      <c r="R55" s="122">
        <f>RCF!C$7</f>
        <v>14.42</v>
      </c>
      <c r="S55" s="109">
        <f t="shared" si="172"/>
        <v>2568.1</v>
      </c>
      <c r="T55" s="109">
        <f t="shared" si="172"/>
        <v>2963.2</v>
      </c>
      <c r="U55" s="44">
        <f t="shared" si="173"/>
        <v>1947.8</v>
      </c>
      <c r="V55" s="122">
        <f>RCF!C$9</f>
        <v>14.218</v>
      </c>
      <c r="W55" s="44">
        <f t="shared" si="174"/>
        <v>1947.8</v>
      </c>
      <c r="X55" s="122">
        <f t="shared" si="175"/>
        <v>14.218</v>
      </c>
      <c r="Y55" s="109">
        <f t="shared" si="163"/>
        <v>2142.5</v>
      </c>
      <c r="Z55" s="109">
        <f t="shared" si="187"/>
        <v>2668.6</v>
      </c>
      <c r="AA55" s="109">
        <f t="shared" si="187"/>
        <v>3155.5</v>
      </c>
      <c r="AB55" s="109">
        <f t="shared" si="187"/>
        <v>2863.4</v>
      </c>
      <c r="AC55" s="109">
        <f t="shared" si="187"/>
        <v>4226.8999999999996</v>
      </c>
      <c r="AD55" s="109">
        <f t="shared" si="187"/>
        <v>5843.6</v>
      </c>
      <c r="AE55" s="44">
        <f t="shared" si="176"/>
        <v>1979.6</v>
      </c>
      <c r="AF55" s="122">
        <f>RCF!C$13</f>
        <v>14.45</v>
      </c>
      <c r="AG55" s="109">
        <f t="shared" si="188"/>
        <v>3266.3</v>
      </c>
      <c r="AH55" s="109">
        <f t="shared" si="188"/>
        <v>4157.2</v>
      </c>
      <c r="AI55" s="109">
        <f t="shared" si="188"/>
        <v>5938.8</v>
      </c>
      <c r="AJ55" s="44">
        <f t="shared" si="177"/>
        <v>2013.9</v>
      </c>
      <c r="AK55" s="122">
        <f>RCF!C$25</f>
        <v>14.700000000000001</v>
      </c>
      <c r="AL55" s="44">
        <f t="shared" si="178"/>
        <v>2013.9</v>
      </c>
      <c r="AM55" s="122">
        <f>RCF!C$59</f>
        <v>14.7</v>
      </c>
      <c r="AN55" s="44">
        <f t="shared" si="179"/>
        <v>2085.1</v>
      </c>
      <c r="AO55" s="122">
        <f>RCF!C$33</f>
        <v>15.22</v>
      </c>
      <c r="AP55" s="109">
        <f t="shared" si="166"/>
        <v>3127.6</v>
      </c>
      <c r="AQ55" s="44">
        <f t="shared" si="180"/>
        <v>2087.8000000000002</v>
      </c>
      <c r="AR55" s="122">
        <f>RCF!C$35</f>
        <v>15.24</v>
      </c>
      <c r="AS55" s="109">
        <f t="shared" si="186"/>
        <v>2714.1</v>
      </c>
      <c r="AT55" s="109">
        <f t="shared" si="186"/>
        <v>3027.3</v>
      </c>
      <c r="AU55" s="44">
        <f t="shared" si="181"/>
        <v>2046.2</v>
      </c>
      <c r="AV55" s="122">
        <f>RCF!C$37</f>
        <v>14.936</v>
      </c>
      <c r="AW55" s="44">
        <f t="shared" si="182"/>
        <v>2093.1</v>
      </c>
      <c r="AX55" s="122">
        <f>RCF!C$39</f>
        <v>15.278571428571428</v>
      </c>
      <c r="AY55" s="44">
        <f t="shared" si="183"/>
        <v>2018</v>
      </c>
      <c r="AZ55" s="122">
        <f>RCF!C$41</f>
        <v>14.73</v>
      </c>
    </row>
    <row r="56" spans="1:52" x14ac:dyDescent="0.2">
      <c r="A56" s="60">
        <v>2063</v>
      </c>
      <c r="B56" s="61" t="s">
        <v>62</v>
      </c>
      <c r="C56" s="62">
        <v>20</v>
      </c>
      <c r="D56" s="44">
        <f t="shared" si="161"/>
        <v>1066.5</v>
      </c>
      <c r="E56" s="43">
        <f>RCF!C$43</f>
        <v>53.323999999999998</v>
      </c>
      <c r="F56" s="44">
        <f t="shared" si="168"/>
        <v>293.39999999999998</v>
      </c>
      <c r="G56" s="122">
        <f>RCF!C$5</f>
        <v>14.670999999999999</v>
      </c>
      <c r="H56" s="44">
        <f t="shared" si="169"/>
        <v>293.39999999999998</v>
      </c>
      <c r="I56" s="122">
        <f t="shared" si="170"/>
        <v>14.670999999999999</v>
      </c>
      <c r="J56" s="109">
        <f t="shared" si="185"/>
        <v>322.8</v>
      </c>
      <c r="K56" s="109">
        <f t="shared" si="185"/>
        <v>402</v>
      </c>
      <c r="L56" s="109">
        <f t="shared" si="185"/>
        <v>431.3</v>
      </c>
      <c r="M56" s="109">
        <f t="shared" si="185"/>
        <v>475.3</v>
      </c>
      <c r="N56" s="109">
        <f t="shared" si="185"/>
        <v>586.79999999999995</v>
      </c>
      <c r="O56" s="109">
        <f t="shared" si="185"/>
        <v>630.9</v>
      </c>
      <c r="P56" s="109">
        <f t="shared" si="185"/>
        <v>880.3</v>
      </c>
      <c r="Q56" s="44">
        <f t="shared" si="171"/>
        <v>288.39999999999998</v>
      </c>
      <c r="R56" s="122">
        <f>RCF!C$7</f>
        <v>14.42</v>
      </c>
      <c r="S56" s="109">
        <f t="shared" si="172"/>
        <v>374.9</v>
      </c>
      <c r="T56" s="109">
        <f t="shared" si="172"/>
        <v>432.6</v>
      </c>
      <c r="U56" s="44">
        <f t="shared" si="173"/>
        <v>284.3</v>
      </c>
      <c r="V56" s="122">
        <f>RCF!C$9</f>
        <v>14.218</v>
      </c>
      <c r="W56" s="44">
        <f t="shared" si="174"/>
        <v>284.3</v>
      </c>
      <c r="X56" s="122">
        <f t="shared" si="175"/>
        <v>14.218</v>
      </c>
      <c r="Y56" s="109">
        <f t="shared" si="163"/>
        <v>312.7</v>
      </c>
      <c r="Z56" s="109">
        <f t="shared" si="187"/>
        <v>389.6</v>
      </c>
      <c r="AA56" s="109">
        <f t="shared" si="187"/>
        <v>460.7</v>
      </c>
      <c r="AB56" s="109">
        <f t="shared" si="187"/>
        <v>418</v>
      </c>
      <c r="AC56" s="109">
        <f t="shared" si="187"/>
        <v>617.1</v>
      </c>
      <c r="AD56" s="109">
        <f t="shared" si="187"/>
        <v>853.1</v>
      </c>
      <c r="AE56" s="44">
        <f t="shared" si="176"/>
        <v>289</v>
      </c>
      <c r="AF56" s="122">
        <f>RCF!C$13</f>
        <v>14.45</v>
      </c>
      <c r="AG56" s="109">
        <f t="shared" si="188"/>
        <v>476.9</v>
      </c>
      <c r="AH56" s="109">
        <f t="shared" si="188"/>
        <v>606.9</v>
      </c>
      <c r="AI56" s="109">
        <f t="shared" si="188"/>
        <v>867</v>
      </c>
      <c r="AJ56" s="44">
        <f t="shared" si="177"/>
        <v>294</v>
      </c>
      <c r="AK56" s="122">
        <f>RCF!C$25</f>
        <v>14.700000000000001</v>
      </c>
      <c r="AL56" s="44">
        <f t="shared" si="178"/>
        <v>294</v>
      </c>
      <c r="AM56" s="122">
        <f>RCF!C$59</f>
        <v>14.7</v>
      </c>
      <c r="AN56" s="44">
        <f t="shared" si="179"/>
        <v>304.39999999999998</v>
      </c>
      <c r="AO56" s="122">
        <f>RCF!C$33</f>
        <v>15.22</v>
      </c>
      <c r="AP56" s="109">
        <f t="shared" si="166"/>
        <v>456.6</v>
      </c>
      <c r="AQ56" s="44">
        <f t="shared" si="180"/>
        <v>304.8</v>
      </c>
      <c r="AR56" s="122">
        <f>RCF!C$35</f>
        <v>15.24</v>
      </c>
      <c r="AS56" s="109">
        <f t="shared" si="186"/>
        <v>396.2</v>
      </c>
      <c r="AT56" s="109">
        <f t="shared" si="186"/>
        <v>441.9</v>
      </c>
      <c r="AU56" s="44">
        <f t="shared" si="181"/>
        <v>298.7</v>
      </c>
      <c r="AV56" s="122">
        <f>RCF!C$37</f>
        <v>14.936</v>
      </c>
      <c r="AW56" s="44">
        <f t="shared" si="182"/>
        <v>305.5</v>
      </c>
      <c r="AX56" s="122">
        <f>RCF!C$39</f>
        <v>15.278571428571428</v>
      </c>
      <c r="AY56" s="44">
        <f t="shared" si="183"/>
        <v>294.60000000000002</v>
      </c>
      <c r="AZ56" s="122">
        <f>RCF!C$41</f>
        <v>14.73</v>
      </c>
    </row>
    <row r="57" spans="1:52" x14ac:dyDescent="0.2">
      <c r="A57" s="60">
        <v>2137</v>
      </c>
      <c r="B57" s="47" t="s">
        <v>63</v>
      </c>
      <c r="C57" s="48">
        <v>60</v>
      </c>
      <c r="D57" s="44">
        <f t="shared" si="161"/>
        <v>3199.4</v>
      </c>
      <c r="E57" s="43">
        <f>RCF!C$43</f>
        <v>53.323999999999998</v>
      </c>
      <c r="F57" s="44">
        <f t="shared" si="168"/>
        <v>880.2</v>
      </c>
      <c r="G57" s="122">
        <f>RCF!C$5</f>
        <v>14.670999999999999</v>
      </c>
      <c r="H57" s="44">
        <f t="shared" si="169"/>
        <v>880.3</v>
      </c>
      <c r="I57" s="122">
        <f t="shared" si="170"/>
        <v>14.670999999999999</v>
      </c>
      <c r="J57" s="109">
        <f t="shared" si="185"/>
        <v>968.3</v>
      </c>
      <c r="K57" s="109">
        <f t="shared" si="185"/>
        <v>1206</v>
      </c>
      <c r="L57" s="109">
        <f t="shared" si="185"/>
        <v>1294</v>
      </c>
      <c r="M57" s="109">
        <f t="shared" si="185"/>
        <v>1426</v>
      </c>
      <c r="N57" s="109">
        <f t="shared" si="185"/>
        <v>1760.5</v>
      </c>
      <c r="O57" s="109">
        <f t="shared" si="185"/>
        <v>1892.6</v>
      </c>
      <c r="P57" s="109">
        <f t="shared" si="185"/>
        <v>2640.8</v>
      </c>
      <c r="Q57" s="44">
        <f t="shared" si="171"/>
        <v>865.2</v>
      </c>
      <c r="R57" s="122">
        <f>RCF!C$7</f>
        <v>14.42</v>
      </c>
      <c r="S57" s="109">
        <f t="shared" si="172"/>
        <v>1124.7</v>
      </c>
      <c r="T57" s="109">
        <f t="shared" si="172"/>
        <v>1297.8</v>
      </c>
      <c r="U57" s="44">
        <f t="shared" si="173"/>
        <v>853</v>
      </c>
      <c r="V57" s="122">
        <f>RCF!C$9</f>
        <v>14.218</v>
      </c>
      <c r="W57" s="44">
        <f t="shared" si="174"/>
        <v>853</v>
      </c>
      <c r="X57" s="122">
        <f t="shared" si="175"/>
        <v>14.218</v>
      </c>
      <c r="Y57" s="109">
        <f t="shared" si="163"/>
        <v>938.3</v>
      </c>
      <c r="Z57" s="109">
        <f t="shared" si="187"/>
        <v>1168.7</v>
      </c>
      <c r="AA57" s="109">
        <f t="shared" si="187"/>
        <v>1382</v>
      </c>
      <c r="AB57" s="109">
        <f t="shared" si="187"/>
        <v>1254</v>
      </c>
      <c r="AC57" s="109">
        <f t="shared" si="187"/>
        <v>1851.2</v>
      </c>
      <c r="AD57" s="109">
        <f t="shared" si="187"/>
        <v>2559.1999999999998</v>
      </c>
      <c r="AE57" s="44">
        <f t="shared" si="176"/>
        <v>867</v>
      </c>
      <c r="AF57" s="122">
        <f>RCF!C$13</f>
        <v>14.45</v>
      </c>
      <c r="AG57" s="109">
        <f t="shared" si="188"/>
        <v>1430.6</v>
      </c>
      <c r="AH57" s="109">
        <f t="shared" si="188"/>
        <v>1820.7</v>
      </c>
      <c r="AI57" s="109">
        <f t="shared" si="188"/>
        <v>2601</v>
      </c>
      <c r="AJ57" s="44">
        <f t="shared" si="177"/>
        <v>882</v>
      </c>
      <c r="AK57" s="122">
        <f>RCF!C$25</f>
        <v>14.700000000000001</v>
      </c>
      <c r="AL57" s="44">
        <f t="shared" si="178"/>
        <v>882</v>
      </c>
      <c r="AM57" s="122">
        <f>RCF!C$59</f>
        <v>14.7</v>
      </c>
      <c r="AN57" s="44">
        <f t="shared" si="179"/>
        <v>913.2</v>
      </c>
      <c r="AO57" s="122">
        <f>RCF!C$33</f>
        <v>15.22</v>
      </c>
      <c r="AP57" s="109">
        <f t="shared" si="166"/>
        <v>1369.8</v>
      </c>
      <c r="AQ57" s="44">
        <f t="shared" si="180"/>
        <v>914.4</v>
      </c>
      <c r="AR57" s="122">
        <f>RCF!C$35</f>
        <v>15.24</v>
      </c>
      <c r="AS57" s="109">
        <f t="shared" si="186"/>
        <v>1188.7</v>
      </c>
      <c r="AT57" s="109">
        <f t="shared" si="186"/>
        <v>1325.8</v>
      </c>
      <c r="AU57" s="44">
        <f t="shared" si="181"/>
        <v>896.1</v>
      </c>
      <c r="AV57" s="122">
        <f>RCF!C$37</f>
        <v>14.936</v>
      </c>
      <c r="AW57" s="44">
        <f t="shared" si="182"/>
        <v>916.7</v>
      </c>
      <c r="AX57" s="122">
        <f>RCF!C$39</f>
        <v>15.278571428571428</v>
      </c>
      <c r="AY57" s="44">
        <f t="shared" si="183"/>
        <v>883.8</v>
      </c>
      <c r="AZ57" s="122">
        <f>RCF!C$41</f>
        <v>14.73</v>
      </c>
    </row>
    <row r="58" spans="1:52" x14ac:dyDescent="0.2">
      <c r="A58" s="60">
        <v>2159</v>
      </c>
      <c r="B58" s="47" t="s">
        <v>64</v>
      </c>
      <c r="C58" s="48">
        <v>300</v>
      </c>
      <c r="D58" s="44">
        <f t="shared" si="161"/>
        <v>15997.2</v>
      </c>
      <c r="E58" s="43">
        <f>RCF!C$43</f>
        <v>53.323999999999998</v>
      </c>
      <c r="F58" s="44">
        <f t="shared" si="168"/>
        <v>4401.3</v>
      </c>
      <c r="G58" s="122">
        <f>RCF!C$5</f>
        <v>14.670999999999999</v>
      </c>
      <c r="H58" s="44">
        <f t="shared" si="169"/>
        <v>4401.3</v>
      </c>
      <c r="I58" s="122">
        <f t="shared" si="170"/>
        <v>14.670999999999999</v>
      </c>
      <c r="J58" s="109">
        <f t="shared" si="185"/>
        <v>4841.3999999999996</v>
      </c>
      <c r="K58" s="109">
        <f t="shared" si="185"/>
        <v>6029.8</v>
      </c>
      <c r="L58" s="109">
        <f t="shared" si="185"/>
        <v>6469.9</v>
      </c>
      <c r="M58" s="109">
        <f t="shared" si="185"/>
        <v>7130.1</v>
      </c>
      <c r="N58" s="109">
        <f t="shared" si="185"/>
        <v>8802.6</v>
      </c>
      <c r="O58" s="109">
        <f t="shared" si="185"/>
        <v>9462.7999999999993</v>
      </c>
      <c r="P58" s="109">
        <f t="shared" si="185"/>
        <v>13203.9</v>
      </c>
      <c r="Q58" s="44">
        <f t="shared" si="171"/>
        <v>4326</v>
      </c>
      <c r="R58" s="122">
        <f>RCF!C$7</f>
        <v>14.42</v>
      </c>
      <c r="S58" s="109">
        <f t="shared" si="172"/>
        <v>5623.8</v>
      </c>
      <c r="T58" s="109">
        <f t="shared" si="172"/>
        <v>6489</v>
      </c>
      <c r="U58" s="44">
        <f t="shared" si="173"/>
        <v>4265.3999999999996</v>
      </c>
      <c r="V58" s="122">
        <f>RCF!C$9</f>
        <v>14.218</v>
      </c>
      <c r="W58" s="44">
        <f t="shared" si="174"/>
        <v>4265.3999999999996</v>
      </c>
      <c r="X58" s="122">
        <f t="shared" si="175"/>
        <v>14.218</v>
      </c>
      <c r="Y58" s="109">
        <f t="shared" si="163"/>
        <v>4691.8999999999996</v>
      </c>
      <c r="Z58" s="109">
        <f t="shared" si="187"/>
        <v>5843.6</v>
      </c>
      <c r="AA58" s="109">
        <f t="shared" si="187"/>
        <v>6909.9</v>
      </c>
      <c r="AB58" s="109">
        <f t="shared" si="187"/>
        <v>6270.1</v>
      </c>
      <c r="AC58" s="109">
        <f t="shared" si="187"/>
        <v>9255.9</v>
      </c>
      <c r="AD58" s="109">
        <f t="shared" si="187"/>
        <v>12796.2</v>
      </c>
      <c r="AE58" s="44">
        <f t="shared" si="176"/>
        <v>4335</v>
      </c>
      <c r="AF58" s="122">
        <f>RCF!C$13</f>
        <v>14.45</v>
      </c>
      <c r="AG58" s="109">
        <f t="shared" si="188"/>
        <v>7152.8</v>
      </c>
      <c r="AH58" s="109">
        <f t="shared" si="188"/>
        <v>9103.5</v>
      </c>
      <c r="AI58" s="109">
        <f t="shared" si="188"/>
        <v>13005</v>
      </c>
      <c r="AJ58" s="44">
        <f t="shared" si="177"/>
        <v>4410</v>
      </c>
      <c r="AK58" s="122">
        <f>RCF!C$25</f>
        <v>14.700000000000001</v>
      </c>
      <c r="AL58" s="44">
        <f t="shared" si="178"/>
        <v>4410</v>
      </c>
      <c r="AM58" s="122">
        <f>RCF!C$59</f>
        <v>14.7</v>
      </c>
      <c r="AN58" s="44">
        <f t="shared" si="179"/>
        <v>4566</v>
      </c>
      <c r="AO58" s="122">
        <f>RCF!C$33</f>
        <v>15.22</v>
      </c>
      <c r="AP58" s="109">
        <f t="shared" si="166"/>
        <v>6849</v>
      </c>
      <c r="AQ58" s="44">
        <f t="shared" si="180"/>
        <v>4572</v>
      </c>
      <c r="AR58" s="122">
        <f>RCF!C$35</f>
        <v>15.24</v>
      </c>
      <c r="AS58" s="109">
        <f t="shared" si="186"/>
        <v>5943.6</v>
      </c>
      <c r="AT58" s="109">
        <f t="shared" si="186"/>
        <v>6629.4</v>
      </c>
      <c r="AU58" s="44">
        <f t="shared" si="181"/>
        <v>4480.8</v>
      </c>
      <c r="AV58" s="122">
        <f>RCF!C$37</f>
        <v>14.936</v>
      </c>
      <c r="AW58" s="44">
        <f t="shared" si="182"/>
        <v>4583.5</v>
      </c>
      <c r="AX58" s="122">
        <f>RCF!C$39</f>
        <v>15.278571428571428</v>
      </c>
      <c r="AY58" s="44">
        <f t="shared" si="183"/>
        <v>4419</v>
      </c>
      <c r="AZ58" s="122">
        <f>RCF!C$41</f>
        <v>14.73</v>
      </c>
    </row>
    <row r="59" spans="1:52" x14ac:dyDescent="0.2">
      <c r="A59" s="60">
        <v>2185</v>
      </c>
      <c r="B59" s="47" t="s">
        <v>65</v>
      </c>
      <c r="C59" s="48">
        <v>135</v>
      </c>
      <c r="D59" s="44">
        <f t="shared" si="161"/>
        <v>7198.7</v>
      </c>
      <c r="E59" s="43">
        <f>RCF!C$43</f>
        <v>53.323999999999998</v>
      </c>
      <c r="F59" s="44">
        <f t="shared" si="168"/>
        <v>1980.5</v>
      </c>
      <c r="G59" s="122">
        <f>RCF!C$5</f>
        <v>14.670999999999999</v>
      </c>
      <c r="H59" s="44">
        <f t="shared" si="169"/>
        <v>1980.6</v>
      </c>
      <c r="I59" s="122">
        <f t="shared" si="170"/>
        <v>14.670999999999999</v>
      </c>
      <c r="J59" s="109">
        <f t="shared" si="185"/>
        <v>2178.6</v>
      </c>
      <c r="K59" s="109">
        <f t="shared" si="185"/>
        <v>2713.4</v>
      </c>
      <c r="L59" s="109">
        <f t="shared" si="185"/>
        <v>2911.5</v>
      </c>
      <c r="M59" s="109">
        <f t="shared" si="185"/>
        <v>3208.5</v>
      </c>
      <c r="N59" s="109">
        <f t="shared" si="185"/>
        <v>3961.2</v>
      </c>
      <c r="O59" s="109">
        <f t="shared" si="185"/>
        <v>4258.3</v>
      </c>
      <c r="P59" s="109">
        <f t="shared" si="185"/>
        <v>5941.8</v>
      </c>
      <c r="Q59" s="44">
        <f t="shared" si="171"/>
        <v>1946.7</v>
      </c>
      <c r="R59" s="122">
        <f>RCF!C$7</f>
        <v>14.42</v>
      </c>
      <c r="S59" s="109">
        <f t="shared" si="172"/>
        <v>2530.6999999999998</v>
      </c>
      <c r="T59" s="109">
        <f t="shared" si="172"/>
        <v>2920</v>
      </c>
      <c r="U59" s="44">
        <f t="shared" si="173"/>
        <v>1919.4</v>
      </c>
      <c r="V59" s="122">
        <f>RCF!C$9</f>
        <v>14.218</v>
      </c>
      <c r="W59" s="44">
        <f t="shared" si="174"/>
        <v>1919.4</v>
      </c>
      <c r="X59" s="122">
        <f t="shared" si="175"/>
        <v>14.218</v>
      </c>
      <c r="Y59" s="109">
        <f t="shared" si="163"/>
        <v>2111.3000000000002</v>
      </c>
      <c r="Z59" s="109">
        <f t="shared" si="187"/>
        <v>2629.6</v>
      </c>
      <c r="AA59" s="109">
        <f t="shared" si="187"/>
        <v>3109.5</v>
      </c>
      <c r="AB59" s="109">
        <f t="shared" si="187"/>
        <v>2821.6</v>
      </c>
      <c r="AC59" s="109">
        <f t="shared" si="187"/>
        <v>4165.2</v>
      </c>
      <c r="AD59" s="109">
        <f t="shared" si="187"/>
        <v>5758.3</v>
      </c>
      <c r="AE59" s="44">
        <f t="shared" si="176"/>
        <v>1950.7</v>
      </c>
      <c r="AF59" s="122">
        <f>RCF!C$13</f>
        <v>14.45</v>
      </c>
      <c r="AG59" s="109">
        <f t="shared" si="188"/>
        <v>3218.7</v>
      </c>
      <c r="AH59" s="109">
        <f t="shared" si="188"/>
        <v>4096.5</v>
      </c>
      <c r="AI59" s="109">
        <f t="shared" si="188"/>
        <v>5852.1</v>
      </c>
      <c r="AJ59" s="44">
        <f t="shared" si="177"/>
        <v>1984.5</v>
      </c>
      <c r="AK59" s="122">
        <f>RCF!C$25</f>
        <v>14.700000000000001</v>
      </c>
      <c r="AL59" s="44">
        <f t="shared" si="178"/>
        <v>1984.5</v>
      </c>
      <c r="AM59" s="122">
        <f>RCF!C$59</f>
        <v>14.7</v>
      </c>
      <c r="AN59" s="44">
        <f t="shared" si="179"/>
        <v>2054.6999999999998</v>
      </c>
      <c r="AO59" s="122">
        <f>RCF!C$33</f>
        <v>15.22</v>
      </c>
      <c r="AP59" s="109">
        <f t="shared" si="166"/>
        <v>3082</v>
      </c>
      <c r="AQ59" s="44">
        <f t="shared" si="180"/>
        <v>2057.4</v>
      </c>
      <c r="AR59" s="122">
        <f>RCF!C$35</f>
        <v>15.24</v>
      </c>
      <c r="AS59" s="109">
        <f t="shared" si="186"/>
        <v>2674.6</v>
      </c>
      <c r="AT59" s="109">
        <f t="shared" si="186"/>
        <v>2983.2</v>
      </c>
      <c r="AU59" s="44">
        <f t="shared" si="181"/>
        <v>2016.3</v>
      </c>
      <c r="AV59" s="122">
        <f>RCF!C$37</f>
        <v>14.936</v>
      </c>
      <c r="AW59" s="44">
        <f t="shared" si="182"/>
        <v>2062.6</v>
      </c>
      <c r="AX59" s="122">
        <f>RCF!C$39</f>
        <v>15.278571428571428</v>
      </c>
      <c r="AY59" s="44">
        <f t="shared" si="183"/>
        <v>1988.5</v>
      </c>
      <c r="AZ59" s="122">
        <f>RCF!C$41</f>
        <v>14.73</v>
      </c>
    </row>
    <row r="60" spans="1:52" x14ac:dyDescent="0.2">
      <c r="A60" s="60">
        <v>2197</v>
      </c>
      <c r="B60" s="61" t="s">
        <v>66</v>
      </c>
      <c r="C60" s="62">
        <v>99.8</v>
      </c>
      <c r="D60" s="44">
        <f t="shared" si="161"/>
        <v>5321.7</v>
      </c>
      <c r="E60" s="43">
        <f>RCF!C$43</f>
        <v>53.323999999999998</v>
      </c>
      <c r="F60" s="44">
        <f t="shared" si="168"/>
        <v>1464.1</v>
      </c>
      <c r="G60" s="122">
        <f>RCF!C$5</f>
        <v>14.670999999999999</v>
      </c>
      <c r="H60" s="44">
        <f t="shared" si="169"/>
        <v>1464.2</v>
      </c>
      <c r="I60" s="122">
        <f t="shared" si="170"/>
        <v>14.670999999999999</v>
      </c>
      <c r="J60" s="109">
        <f t="shared" si="185"/>
        <v>1610.6</v>
      </c>
      <c r="K60" s="109">
        <f t="shared" si="185"/>
        <v>2005.9</v>
      </c>
      <c r="L60" s="109">
        <f t="shared" si="185"/>
        <v>2152.3000000000002</v>
      </c>
      <c r="M60" s="109">
        <f t="shared" si="185"/>
        <v>2371.9</v>
      </c>
      <c r="N60" s="109">
        <f t="shared" si="185"/>
        <v>2928.3</v>
      </c>
      <c r="O60" s="109">
        <f t="shared" si="185"/>
        <v>3148</v>
      </c>
      <c r="P60" s="109">
        <f t="shared" si="185"/>
        <v>4392.5</v>
      </c>
      <c r="Q60" s="44">
        <f t="shared" si="171"/>
        <v>1439.1</v>
      </c>
      <c r="R60" s="122">
        <f>RCF!C$7</f>
        <v>14.42</v>
      </c>
      <c r="S60" s="109">
        <f t="shared" si="172"/>
        <v>1870.8</v>
      </c>
      <c r="T60" s="109">
        <f t="shared" si="172"/>
        <v>2158.6</v>
      </c>
      <c r="U60" s="44">
        <f t="shared" si="173"/>
        <v>1418.9</v>
      </c>
      <c r="V60" s="122">
        <f>RCF!C$9</f>
        <v>14.218</v>
      </c>
      <c r="W60" s="44">
        <f t="shared" si="174"/>
        <v>1418.9</v>
      </c>
      <c r="X60" s="122">
        <f t="shared" si="175"/>
        <v>14.218</v>
      </c>
      <c r="Y60" s="109">
        <f t="shared" si="163"/>
        <v>1560.7</v>
      </c>
      <c r="Z60" s="109">
        <f t="shared" ref="Z60:AD69" si="189">ROUND($C60*$X60*Z$6,1)</f>
        <v>1944</v>
      </c>
      <c r="AA60" s="109">
        <f t="shared" si="189"/>
        <v>2298.6999999999998</v>
      </c>
      <c r="AB60" s="109">
        <f t="shared" si="189"/>
        <v>2085.9</v>
      </c>
      <c r="AC60" s="109">
        <f t="shared" si="189"/>
        <v>3079.1</v>
      </c>
      <c r="AD60" s="109">
        <f t="shared" si="189"/>
        <v>4256.8999999999996</v>
      </c>
      <c r="AE60" s="44">
        <f t="shared" si="176"/>
        <v>1442.1</v>
      </c>
      <c r="AF60" s="122">
        <f>RCF!C$13</f>
        <v>14.45</v>
      </c>
      <c r="AG60" s="109">
        <f t="shared" si="188"/>
        <v>2379.5</v>
      </c>
      <c r="AH60" s="109">
        <f t="shared" si="188"/>
        <v>3028.4</v>
      </c>
      <c r="AI60" s="109">
        <f t="shared" si="188"/>
        <v>4326.3</v>
      </c>
      <c r="AJ60" s="44">
        <f t="shared" si="177"/>
        <v>1467</v>
      </c>
      <c r="AK60" s="122">
        <f>RCF!C$25</f>
        <v>14.700000000000001</v>
      </c>
      <c r="AL60" s="44">
        <f t="shared" si="178"/>
        <v>1467</v>
      </c>
      <c r="AM60" s="122">
        <f>RCF!C$59</f>
        <v>14.7</v>
      </c>
      <c r="AN60" s="44">
        <f t="shared" si="179"/>
        <v>1518.9</v>
      </c>
      <c r="AO60" s="122">
        <f>RCF!C$33</f>
        <v>15.22</v>
      </c>
      <c r="AP60" s="109">
        <f t="shared" si="166"/>
        <v>2278.3000000000002</v>
      </c>
      <c r="AQ60" s="44">
        <f t="shared" si="180"/>
        <v>1520.9</v>
      </c>
      <c r="AR60" s="122">
        <f>RCF!C$35</f>
        <v>15.24</v>
      </c>
      <c r="AS60" s="109">
        <f t="shared" si="186"/>
        <v>1977.1</v>
      </c>
      <c r="AT60" s="109">
        <f t="shared" si="186"/>
        <v>2205.3000000000002</v>
      </c>
      <c r="AU60" s="44">
        <f t="shared" si="181"/>
        <v>1490.6</v>
      </c>
      <c r="AV60" s="122">
        <f>RCF!C$37</f>
        <v>14.936</v>
      </c>
      <c r="AW60" s="44">
        <f t="shared" si="182"/>
        <v>1524.8</v>
      </c>
      <c r="AX60" s="122">
        <f>RCF!C$39</f>
        <v>15.278571428571428</v>
      </c>
      <c r="AY60" s="44">
        <f t="shared" si="183"/>
        <v>1470</v>
      </c>
      <c r="AZ60" s="122">
        <f>RCF!C$41</f>
        <v>14.73</v>
      </c>
    </row>
    <row r="61" spans="1:52" ht="25.5" x14ac:dyDescent="0.2">
      <c r="A61" s="60">
        <v>2207</v>
      </c>
      <c r="B61" s="61" t="s">
        <v>67</v>
      </c>
      <c r="C61" s="62">
        <v>55.9</v>
      </c>
      <c r="D61" s="44">
        <f t="shared" si="161"/>
        <v>2980.8</v>
      </c>
      <c r="E61" s="43">
        <f>RCF!C$43</f>
        <v>53.323999999999998</v>
      </c>
      <c r="F61" s="44">
        <f t="shared" si="168"/>
        <v>820.1</v>
      </c>
      <c r="G61" s="122">
        <f>RCF!C$5</f>
        <v>14.670999999999999</v>
      </c>
      <c r="H61" s="44">
        <f t="shared" si="169"/>
        <v>820.1</v>
      </c>
      <c r="I61" s="122">
        <f t="shared" si="170"/>
        <v>14.670999999999999</v>
      </c>
      <c r="J61" s="109">
        <f t="shared" si="185"/>
        <v>902.1</v>
      </c>
      <c r="K61" s="109">
        <f t="shared" si="185"/>
        <v>1123.5</v>
      </c>
      <c r="L61" s="109">
        <f t="shared" si="185"/>
        <v>1205.5999999999999</v>
      </c>
      <c r="M61" s="109">
        <f t="shared" si="185"/>
        <v>1328.6</v>
      </c>
      <c r="N61" s="109">
        <f t="shared" si="185"/>
        <v>1640.2</v>
      </c>
      <c r="O61" s="109">
        <f t="shared" si="185"/>
        <v>1763.2</v>
      </c>
      <c r="P61" s="109">
        <f t="shared" si="185"/>
        <v>2460.3000000000002</v>
      </c>
      <c r="Q61" s="44">
        <f t="shared" si="171"/>
        <v>806</v>
      </c>
      <c r="R61" s="122">
        <f>RCF!C$7</f>
        <v>14.42</v>
      </c>
      <c r="S61" s="109">
        <f t="shared" si="172"/>
        <v>1047.8</v>
      </c>
      <c r="T61" s="109">
        <f t="shared" si="172"/>
        <v>1209</v>
      </c>
      <c r="U61" s="44">
        <f t="shared" si="173"/>
        <v>794.7</v>
      </c>
      <c r="V61" s="122">
        <f>RCF!C$9</f>
        <v>14.218</v>
      </c>
      <c r="W61" s="44">
        <f t="shared" si="174"/>
        <v>794.7</v>
      </c>
      <c r="X61" s="122">
        <f t="shared" si="175"/>
        <v>14.218</v>
      </c>
      <c r="Y61" s="109">
        <f t="shared" si="163"/>
        <v>874.1</v>
      </c>
      <c r="Z61" s="109">
        <f t="shared" si="189"/>
        <v>1088.9000000000001</v>
      </c>
      <c r="AA61" s="109">
        <f t="shared" si="189"/>
        <v>1287.5999999999999</v>
      </c>
      <c r="AB61" s="109">
        <f t="shared" si="189"/>
        <v>1168.3</v>
      </c>
      <c r="AC61" s="109">
        <f t="shared" si="189"/>
        <v>1724.7</v>
      </c>
      <c r="AD61" s="109">
        <f t="shared" si="189"/>
        <v>2384.4</v>
      </c>
      <c r="AE61" s="44">
        <f t="shared" si="176"/>
        <v>807.7</v>
      </c>
      <c r="AF61" s="122">
        <f>RCF!C$13</f>
        <v>14.45</v>
      </c>
      <c r="AG61" s="109">
        <f t="shared" si="188"/>
        <v>1332.7</v>
      </c>
      <c r="AH61" s="109">
        <f t="shared" si="188"/>
        <v>1696.2</v>
      </c>
      <c r="AI61" s="109">
        <f t="shared" si="188"/>
        <v>2423.1</v>
      </c>
      <c r="AJ61" s="44">
        <f t="shared" si="177"/>
        <v>821.7</v>
      </c>
      <c r="AK61" s="122">
        <f>RCF!C$25</f>
        <v>14.700000000000001</v>
      </c>
      <c r="AL61" s="44">
        <f t="shared" si="178"/>
        <v>821.7</v>
      </c>
      <c r="AM61" s="122">
        <f>RCF!C$59</f>
        <v>14.7</v>
      </c>
      <c r="AN61" s="44">
        <f t="shared" si="179"/>
        <v>850.7</v>
      </c>
      <c r="AO61" s="122">
        <f>RCF!C$33</f>
        <v>15.22</v>
      </c>
      <c r="AP61" s="109">
        <f t="shared" si="166"/>
        <v>1276</v>
      </c>
      <c r="AQ61" s="44">
        <f t="shared" si="180"/>
        <v>851.9</v>
      </c>
      <c r="AR61" s="122">
        <f>RCF!C$35</f>
        <v>15.24</v>
      </c>
      <c r="AS61" s="109">
        <f t="shared" si="186"/>
        <v>1107.4000000000001</v>
      </c>
      <c r="AT61" s="109">
        <f t="shared" si="186"/>
        <v>1235.2</v>
      </c>
      <c r="AU61" s="44">
        <f t="shared" si="181"/>
        <v>834.9</v>
      </c>
      <c r="AV61" s="122">
        <f>RCF!C$37</f>
        <v>14.936</v>
      </c>
      <c r="AW61" s="44">
        <f t="shared" si="182"/>
        <v>854</v>
      </c>
      <c r="AX61" s="122">
        <f>RCF!C$39</f>
        <v>15.278571428571428</v>
      </c>
      <c r="AY61" s="44">
        <f t="shared" si="183"/>
        <v>823.4</v>
      </c>
      <c r="AZ61" s="122">
        <f>RCF!C$41</f>
        <v>14.73</v>
      </c>
    </row>
    <row r="62" spans="1:52" x14ac:dyDescent="0.2">
      <c r="A62" s="60">
        <v>2233</v>
      </c>
      <c r="B62" s="47" t="s">
        <v>68</v>
      </c>
      <c r="C62" s="48">
        <v>220</v>
      </c>
      <c r="D62" s="44">
        <f t="shared" ref="D62:D80" si="190">ROUND(E62*C62,1)</f>
        <v>11731.3</v>
      </c>
      <c r="E62" s="43">
        <f>RCF!C$43</f>
        <v>53.323999999999998</v>
      </c>
      <c r="F62" s="44">
        <f t="shared" si="168"/>
        <v>3227.6</v>
      </c>
      <c r="G62" s="122">
        <f>RCF!C$5</f>
        <v>14.670999999999999</v>
      </c>
      <c r="H62" s="44">
        <f t="shared" si="169"/>
        <v>3227.6</v>
      </c>
      <c r="I62" s="122">
        <f t="shared" si="170"/>
        <v>14.670999999999999</v>
      </c>
      <c r="J62" s="109">
        <f t="shared" si="185"/>
        <v>3550.4</v>
      </c>
      <c r="K62" s="109">
        <f t="shared" si="185"/>
        <v>4421.8</v>
      </c>
      <c r="L62" s="109">
        <f t="shared" si="185"/>
        <v>4744.6000000000004</v>
      </c>
      <c r="M62" s="109">
        <f t="shared" si="185"/>
        <v>5228.7</v>
      </c>
      <c r="N62" s="109">
        <f t="shared" si="185"/>
        <v>6455.2</v>
      </c>
      <c r="O62" s="109">
        <f t="shared" si="185"/>
        <v>6939.4</v>
      </c>
      <c r="P62" s="109">
        <f t="shared" si="185"/>
        <v>9682.9</v>
      </c>
      <c r="Q62" s="44">
        <f t="shared" si="171"/>
        <v>3172.4</v>
      </c>
      <c r="R62" s="122">
        <f>RCF!C$7</f>
        <v>14.42</v>
      </c>
      <c r="S62" s="109">
        <f t="shared" si="172"/>
        <v>4124.1000000000004</v>
      </c>
      <c r="T62" s="109">
        <f t="shared" si="172"/>
        <v>4758.6000000000004</v>
      </c>
      <c r="U62" s="44">
        <f t="shared" si="173"/>
        <v>3127.9</v>
      </c>
      <c r="V62" s="122">
        <f>RCF!C$9</f>
        <v>14.218</v>
      </c>
      <c r="W62" s="44">
        <f t="shared" si="174"/>
        <v>3127.9</v>
      </c>
      <c r="X62" s="122">
        <f t="shared" si="175"/>
        <v>14.218</v>
      </c>
      <c r="Y62" s="109">
        <f t="shared" si="163"/>
        <v>3440.6</v>
      </c>
      <c r="Z62" s="109">
        <f t="shared" si="189"/>
        <v>4285.3</v>
      </c>
      <c r="AA62" s="109">
        <f t="shared" si="189"/>
        <v>5067.3</v>
      </c>
      <c r="AB62" s="109">
        <f t="shared" si="189"/>
        <v>4598.1000000000004</v>
      </c>
      <c r="AC62" s="109">
        <f t="shared" si="189"/>
        <v>6787.7</v>
      </c>
      <c r="AD62" s="109">
        <f t="shared" si="189"/>
        <v>9383.9</v>
      </c>
      <c r="AE62" s="44">
        <f t="shared" si="176"/>
        <v>3179</v>
      </c>
      <c r="AF62" s="122">
        <f>RCF!C$13</f>
        <v>14.45</v>
      </c>
      <c r="AG62" s="109">
        <f t="shared" si="188"/>
        <v>5245.4</v>
      </c>
      <c r="AH62" s="109">
        <f t="shared" si="188"/>
        <v>6675.9</v>
      </c>
      <c r="AI62" s="109">
        <f t="shared" si="188"/>
        <v>9537</v>
      </c>
      <c r="AJ62" s="44">
        <f t="shared" si="177"/>
        <v>3234</v>
      </c>
      <c r="AK62" s="122">
        <f>RCF!C$25</f>
        <v>14.700000000000001</v>
      </c>
      <c r="AL62" s="44">
        <f t="shared" si="178"/>
        <v>3234</v>
      </c>
      <c r="AM62" s="122">
        <f>RCF!C$59</f>
        <v>14.7</v>
      </c>
      <c r="AN62" s="44">
        <f t="shared" si="179"/>
        <v>3348.4</v>
      </c>
      <c r="AO62" s="122">
        <f>RCF!C$33</f>
        <v>15.22</v>
      </c>
      <c r="AP62" s="109">
        <f t="shared" si="166"/>
        <v>5022.6000000000004</v>
      </c>
      <c r="AQ62" s="44">
        <f t="shared" si="180"/>
        <v>3352.8</v>
      </c>
      <c r="AR62" s="122">
        <f>RCF!C$35</f>
        <v>15.24</v>
      </c>
      <c r="AS62" s="109">
        <f t="shared" si="186"/>
        <v>4358.6000000000004</v>
      </c>
      <c r="AT62" s="109">
        <f t="shared" si="186"/>
        <v>4861.5</v>
      </c>
      <c r="AU62" s="44">
        <f t="shared" si="181"/>
        <v>3285.9</v>
      </c>
      <c r="AV62" s="122">
        <f>RCF!C$37</f>
        <v>14.936</v>
      </c>
      <c r="AW62" s="44">
        <f t="shared" si="182"/>
        <v>3361.2</v>
      </c>
      <c r="AX62" s="122">
        <f>RCF!C$39</f>
        <v>15.278571428571428</v>
      </c>
      <c r="AY62" s="44">
        <f t="shared" si="183"/>
        <v>3240.6</v>
      </c>
      <c r="AZ62" s="122">
        <f>RCF!C$41</f>
        <v>14.73</v>
      </c>
    </row>
    <row r="63" spans="1:52" x14ac:dyDescent="0.2">
      <c r="A63" s="60">
        <v>2235</v>
      </c>
      <c r="B63" s="47" t="s">
        <v>69</v>
      </c>
      <c r="C63" s="48">
        <v>23.3</v>
      </c>
      <c r="D63" s="44">
        <f t="shared" si="190"/>
        <v>1242.4000000000001</v>
      </c>
      <c r="E63" s="43">
        <f>RCF!C$43</f>
        <v>53.323999999999998</v>
      </c>
      <c r="F63" s="44">
        <f t="shared" si="168"/>
        <v>341.8</v>
      </c>
      <c r="G63" s="122">
        <f>RCF!C$5</f>
        <v>14.670999999999999</v>
      </c>
      <c r="H63" s="44">
        <f t="shared" si="169"/>
        <v>341.8</v>
      </c>
      <c r="I63" s="122">
        <f t="shared" si="170"/>
        <v>14.670999999999999</v>
      </c>
      <c r="J63" s="109">
        <f t="shared" si="185"/>
        <v>376</v>
      </c>
      <c r="K63" s="109">
        <f t="shared" si="185"/>
        <v>468.3</v>
      </c>
      <c r="L63" s="109">
        <f t="shared" si="185"/>
        <v>502.5</v>
      </c>
      <c r="M63" s="109">
        <f t="shared" si="185"/>
        <v>553.79999999999995</v>
      </c>
      <c r="N63" s="109">
        <f t="shared" si="185"/>
        <v>683.7</v>
      </c>
      <c r="O63" s="109">
        <f t="shared" si="185"/>
        <v>734.9</v>
      </c>
      <c r="P63" s="109">
        <f t="shared" si="185"/>
        <v>1025.5</v>
      </c>
      <c r="Q63" s="44">
        <f t="shared" si="171"/>
        <v>335.9</v>
      </c>
      <c r="R63" s="122">
        <f>RCF!C$7</f>
        <v>14.42</v>
      </c>
      <c r="S63" s="109">
        <f t="shared" si="172"/>
        <v>436.6</v>
      </c>
      <c r="T63" s="109">
        <f t="shared" si="172"/>
        <v>503.8</v>
      </c>
      <c r="U63" s="44">
        <f t="shared" si="173"/>
        <v>331.2</v>
      </c>
      <c r="V63" s="122">
        <f>RCF!C$9</f>
        <v>14.218</v>
      </c>
      <c r="W63" s="44">
        <f t="shared" si="174"/>
        <v>331.2</v>
      </c>
      <c r="X63" s="122">
        <f t="shared" si="175"/>
        <v>14.218</v>
      </c>
      <c r="Y63" s="109">
        <f t="shared" si="163"/>
        <v>364.3</v>
      </c>
      <c r="Z63" s="109">
        <f t="shared" si="189"/>
        <v>453.9</v>
      </c>
      <c r="AA63" s="109">
        <f t="shared" si="189"/>
        <v>536.70000000000005</v>
      </c>
      <c r="AB63" s="109">
        <f t="shared" si="189"/>
        <v>487</v>
      </c>
      <c r="AC63" s="109">
        <f t="shared" si="189"/>
        <v>718.9</v>
      </c>
      <c r="AD63" s="109">
        <f t="shared" si="189"/>
        <v>993.8</v>
      </c>
      <c r="AE63" s="44">
        <f t="shared" si="176"/>
        <v>336.6</v>
      </c>
      <c r="AF63" s="122">
        <f>RCF!C$13</f>
        <v>14.45</v>
      </c>
      <c r="AG63" s="109">
        <f t="shared" si="188"/>
        <v>555.4</v>
      </c>
      <c r="AH63" s="109">
        <f t="shared" si="188"/>
        <v>706.9</v>
      </c>
      <c r="AI63" s="109">
        <f t="shared" si="188"/>
        <v>1009.8</v>
      </c>
      <c r="AJ63" s="44">
        <f t="shared" si="177"/>
        <v>342.5</v>
      </c>
      <c r="AK63" s="122">
        <f>RCF!C$25</f>
        <v>14.700000000000001</v>
      </c>
      <c r="AL63" s="44">
        <f t="shared" si="178"/>
        <v>342.5</v>
      </c>
      <c r="AM63" s="122">
        <f>RCF!C$59</f>
        <v>14.7</v>
      </c>
      <c r="AN63" s="44">
        <f t="shared" si="179"/>
        <v>354.6</v>
      </c>
      <c r="AO63" s="122">
        <f>RCF!C$33</f>
        <v>15.22</v>
      </c>
      <c r="AP63" s="109">
        <f t="shared" si="166"/>
        <v>531.9</v>
      </c>
      <c r="AQ63" s="44">
        <f t="shared" si="180"/>
        <v>355</v>
      </c>
      <c r="AR63" s="122">
        <f>RCF!C$35</f>
        <v>15.24</v>
      </c>
      <c r="AS63" s="109">
        <f t="shared" si="186"/>
        <v>461.5</v>
      </c>
      <c r="AT63" s="109">
        <f t="shared" si="186"/>
        <v>514.70000000000005</v>
      </c>
      <c r="AU63" s="44">
        <f t="shared" si="181"/>
        <v>348</v>
      </c>
      <c r="AV63" s="122">
        <f>RCF!C$37</f>
        <v>14.936</v>
      </c>
      <c r="AW63" s="44">
        <f t="shared" si="182"/>
        <v>355.9</v>
      </c>
      <c r="AX63" s="122">
        <f>RCF!C$39</f>
        <v>15.278571428571428</v>
      </c>
      <c r="AY63" s="44">
        <f t="shared" si="183"/>
        <v>343.2</v>
      </c>
      <c r="AZ63" s="122">
        <f>RCF!C$41</f>
        <v>14.73</v>
      </c>
    </row>
    <row r="64" spans="1:52" x14ac:dyDescent="0.2">
      <c r="A64" s="60">
        <v>2237</v>
      </c>
      <c r="B64" s="47" t="s">
        <v>70</v>
      </c>
      <c r="C64" s="48">
        <v>105</v>
      </c>
      <c r="D64" s="44">
        <f t="shared" si="190"/>
        <v>5599</v>
      </c>
      <c r="E64" s="43">
        <f>RCF!C$43</f>
        <v>53.323999999999998</v>
      </c>
      <c r="F64" s="44">
        <f t="shared" si="168"/>
        <v>1540.4</v>
      </c>
      <c r="G64" s="122">
        <f>RCF!C$5</f>
        <v>14.670999999999999</v>
      </c>
      <c r="H64" s="44">
        <f t="shared" si="169"/>
        <v>1540.5</v>
      </c>
      <c r="I64" s="122">
        <f t="shared" si="170"/>
        <v>14.670999999999999</v>
      </c>
      <c r="J64" s="109">
        <f t="shared" si="185"/>
        <v>1694.5</v>
      </c>
      <c r="K64" s="109">
        <f t="shared" si="185"/>
        <v>2110.4</v>
      </c>
      <c r="L64" s="109">
        <f t="shared" si="185"/>
        <v>2264.5</v>
      </c>
      <c r="M64" s="109">
        <f t="shared" si="185"/>
        <v>2495.5</v>
      </c>
      <c r="N64" s="109">
        <f t="shared" si="185"/>
        <v>3080.9</v>
      </c>
      <c r="O64" s="109">
        <f t="shared" si="185"/>
        <v>3312</v>
      </c>
      <c r="P64" s="109">
        <f t="shared" si="185"/>
        <v>4621.3999999999996</v>
      </c>
      <c r="Q64" s="44">
        <f t="shared" si="171"/>
        <v>1514.1</v>
      </c>
      <c r="R64" s="122">
        <f>RCF!C$7</f>
        <v>14.42</v>
      </c>
      <c r="S64" s="109">
        <f t="shared" si="172"/>
        <v>1968.3</v>
      </c>
      <c r="T64" s="109">
        <f t="shared" si="172"/>
        <v>2271.1</v>
      </c>
      <c r="U64" s="44">
        <f t="shared" si="173"/>
        <v>1492.8</v>
      </c>
      <c r="V64" s="122">
        <f>RCF!C$9</f>
        <v>14.218</v>
      </c>
      <c r="W64" s="44">
        <f t="shared" si="174"/>
        <v>1492.8</v>
      </c>
      <c r="X64" s="122">
        <f t="shared" si="175"/>
        <v>14.218</v>
      </c>
      <c r="Y64" s="109">
        <f t="shared" si="163"/>
        <v>1642</v>
      </c>
      <c r="Z64" s="109">
        <f t="shared" si="189"/>
        <v>2045.3</v>
      </c>
      <c r="AA64" s="109">
        <f t="shared" si="189"/>
        <v>2418.5</v>
      </c>
      <c r="AB64" s="109">
        <f t="shared" si="189"/>
        <v>2194.5</v>
      </c>
      <c r="AC64" s="109">
        <f t="shared" si="189"/>
        <v>3239.6</v>
      </c>
      <c r="AD64" s="109">
        <f t="shared" si="189"/>
        <v>4478.7</v>
      </c>
      <c r="AE64" s="44">
        <f t="shared" si="176"/>
        <v>1517.2</v>
      </c>
      <c r="AF64" s="122">
        <f>RCF!C$13</f>
        <v>14.45</v>
      </c>
      <c r="AG64" s="109">
        <f t="shared" si="188"/>
        <v>2503.4</v>
      </c>
      <c r="AH64" s="109">
        <f t="shared" si="188"/>
        <v>3186.1</v>
      </c>
      <c r="AI64" s="109">
        <f t="shared" si="188"/>
        <v>4551.6000000000004</v>
      </c>
      <c r="AJ64" s="44">
        <f t="shared" si="177"/>
        <v>1543.5</v>
      </c>
      <c r="AK64" s="122">
        <f>RCF!C$25</f>
        <v>14.700000000000001</v>
      </c>
      <c r="AL64" s="44">
        <f t="shared" si="178"/>
        <v>1543.5</v>
      </c>
      <c r="AM64" s="122">
        <f>RCF!C$59</f>
        <v>14.7</v>
      </c>
      <c r="AN64" s="44">
        <f t="shared" si="179"/>
        <v>1598.1</v>
      </c>
      <c r="AO64" s="122">
        <f>RCF!C$33</f>
        <v>15.22</v>
      </c>
      <c r="AP64" s="109">
        <f t="shared" si="166"/>
        <v>2397.1</v>
      </c>
      <c r="AQ64" s="44">
        <f t="shared" si="180"/>
        <v>1600.2</v>
      </c>
      <c r="AR64" s="122">
        <f>RCF!C$35</f>
        <v>15.24</v>
      </c>
      <c r="AS64" s="109">
        <f t="shared" si="186"/>
        <v>2080.1999999999998</v>
      </c>
      <c r="AT64" s="109">
        <f t="shared" si="186"/>
        <v>2320.1999999999998</v>
      </c>
      <c r="AU64" s="44">
        <f t="shared" si="181"/>
        <v>1568.2</v>
      </c>
      <c r="AV64" s="122">
        <f>RCF!C$37</f>
        <v>14.936</v>
      </c>
      <c r="AW64" s="44">
        <f t="shared" si="182"/>
        <v>1604.2</v>
      </c>
      <c r="AX64" s="122">
        <f>RCF!C$39</f>
        <v>15.278571428571428</v>
      </c>
      <c r="AY64" s="44">
        <f t="shared" si="183"/>
        <v>1546.6</v>
      </c>
      <c r="AZ64" s="122">
        <f>RCF!C$41</f>
        <v>14.73</v>
      </c>
    </row>
    <row r="65" spans="1:52" x14ac:dyDescent="0.2">
      <c r="A65" s="60">
        <v>2245</v>
      </c>
      <c r="B65" s="61" t="s">
        <v>71</v>
      </c>
      <c r="C65" s="62">
        <v>252</v>
      </c>
      <c r="D65" s="44">
        <f t="shared" si="190"/>
        <v>13437.6</v>
      </c>
      <c r="E65" s="43">
        <f>RCF!C$43</f>
        <v>53.323999999999998</v>
      </c>
      <c r="F65" s="44">
        <f t="shared" si="168"/>
        <v>3697</v>
      </c>
      <c r="G65" s="122">
        <f>RCF!C$5</f>
        <v>14.670999999999999</v>
      </c>
      <c r="H65" s="44">
        <f t="shared" si="169"/>
        <v>3697.1</v>
      </c>
      <c r="I65" s="122">
        <f t="shared" si="170"/>
        <v>14.670999999999999</v>
      </c>
      <c r="J65" s="109">
        <f t="shared" si="185"/>
        <v>4066.8</v>
      </c>
      <c r="K65" s="109">
        <f t="shared" si="185"/>
        <v>5065</v>
      </c>
      <c r="L65" s="109">
        <f t="shared" si="185"/>
        <v>5434.7</v>
      </c>
      <c r="M65" s="109">
        <f t="shared" si="185"/>
        <v>5989.3</v>
      </c>
      <c r="N65" s="109">
        <f t="shared" si="185"/>
        <v>7394.2</v>
      </c>
      <c r="O65" s="109">
        <f t="shared" si="185"/>
        <v>7948.7</v>
      </c>
      <c r="P65" s="109">
        <f t="shared" si="185"/>
        <v>11091.3</v>
      </c>
      <c r="Q65" s="44">
        <f t="shared" si="171"/>
        <v>3633.8</v>
      </c>
      <c r="R65" s="122">
        <f>RCF!C$7</f>
        <v>14.42</v>
      </c>
      <c r="S65" s="109">
        <f t="shared" si="172"/>
        <v>4723.8999999999996</v>
      </c>
      <c r="T65" s="109">
        <f t="shared" si="172"/>
        <v>5450.7</v>
      </c>
      <c r="U65" s="44">
        <f t="shared" si="173"/>
        <v>3582.9</v>
      </c>
      <c r="V65" s="122">
        <f>RCF!C$9</f>
        <v>14.218</v>
      </c>
      <c r="W65" s="44">
        <f t="shared" si="174"/>
        <v>3582.9</v>
      </c>
      <c r="X65" s="122">
        <f t="shared" si="175"/>
        <v>14.218</v>
      </c>
      <c r="Y65" s="109">
        <f t="shared" si="163"/>
        <v>3941.1</v>
      </c>
      <c r="Z65" s="109">
        <f t="shared" si="189"/>
        <v>4908.6000000000004</v>
      </c>
      <c r="AA65" s="109">
        <f t="shared" si="189"/>
        <v>5804.4</v>
      </c>
      <c r="AB65" s="109">
        <f t="shared" si="189"/>
        <v>5266.9</v>
      </c>
      <c r="AC65" s="109">
        <f t="shared" si="189"/>
        <v>7775</v>
      </c>
      <c r="AD65" s="109">
        <f t="shared" si="189"/>
        <v>10748.8</v>
      </c>
      <c r="AE65" s="44">
        <f t="shared" si="176"/>
        <v>3641.4</v>
      </c>
      <c r="AF65" s="122">
        <f>RCF!C$13</f>
        <v>14.45</v>
      </c>
      <c r="AG65" s="109">
        <f t="shared" si="188"/>
        <v>6008.3</v>
      </c>
      <c r="AH65" s="109">
        <f t="shared" si="188"/>
        <v>7646.9</v>
      </c>
      <c r="AI65" s="109">
        <f t="shared" si="188"/>
        <v>10924.2</v>
      </c>
      <c r="AJ65" s="44">
        <f t="shared" si="177"/>
        <v>3704.4</v>
      </c>
      <c r="AK65" s="122">
        <f>RCF!C$25</f>
        <v>14.700000000000001</v>
      </c>
      <c r="AL65" s="44">
        <f t="shared" si="178"/>
        <v>3704.4</v>
      </c>
      <c r="AM65" s="122">
        <f>RCF!C$59</f>
        <v>14.7</v>
      </c>
      <c r="AN65" s="44">
        <f t="shared" si="179"/>
        <v>3835.4</v>
      </c>
      <c r="AO65" s="122">
        <f>RCF!C$33</f>
        <v>15.22</v>
      </c>
      <c r="AP65" s="109">
        <f t="shared" si="166"/>
        <v>5753.1</v>
      </c>
      <c r="AQ65" s="44">
        <f t="shared" si="180"/>
        <v>3840.4</v>
      </c>
      <c r="AR65" s="122">
        <f>RCF!C$35</f>
        <v>15.24</v>
      </c>
      <c r="AS65" s="109">
        <f t="shared" si="186"/>
        <v>4992.5</v>
      </c>
      <c r="AT65" s="109">
        <f t="shared" si="186"/>
        <v>5568.5</v>
      </c>
      <c r="AU65" s="44">
        <f t="shared" si="181"/>
        <v>3763.8</v>
      </c>
      <c r="AV65" s="122">
        <f>RCF!C$37</f>
        <v>14.936</v>
      </c>
      <c r="AW65" s="44">
        <f t="shared" si="182"/>
        <v>3850.2</v>
      </c>
      <c r="AX65" s="122">
        <f>RCF!C$39</f>
        <v>15.278571428571428</v>
      </c>
      <c r="AY65" s="44">
        <f t="shared" si="183"/>
        <v>3711.9</v>
      </c>
      <c r="AZ65" s="122">
        <f>RCF!C$41</f>
        <v>14.73</v>
      </c>
    </row>
    <row r="66" spans="1:52" x14ac:dyDescent="0.2">
      <c r="A66" s="60">
        <v>2253</v>
      </c>
      <c r="B66" s="61" t="s">
        <v>72</v>
      </c>
      <c r="C66" s="62">
        <v>336</v>
      </c>
      <c r="D66" s="44">
        <f t="shared" si="190"/>
        <v>17916.900000000001</v>
      </c>
      <c r="E66" s="43">
        <f>RCF!C$43</f>
        <v>53.323999999999998</v>
      </c>
      <c r="F66" s="44">
        <f t="shared" si="168"/>
        <v>4929.3999999999996</v>
      </c>
      <c r="G66" s="122">
        <f>RCF!C$5</f>
        <v>14.670999999999999</v>
      </c>
      <c r="H66" s="44">
        <f t="shared" si="169"/>
        <v>4929.5</v>
      </c>
      <c r="I66" s="122">
        <f t="shared" si="170"/>
        <v>14.670999999999999</v>
      </c>
      <c r="J66" s="109">
        <f t="shared" si="185"/>
        <v>5422.4</v>
      </c>
      <c r="K66" s="109">
        <f t="shared" si="185"/>
        <v>6753.4</v>
      </c>
      <c r="L66" s="109">
        <f t="shared" si="185"/>
        <v>7246.3</v>
      </c>
      <c r="M66" s="109">
        <f t="shared" si="185"/>
        <v>7985.7</v>
      </c>
      <c r="N66" s="109">
        <f t="shared" si="185"/>
        <v>9858.9</v>
      </c>
      <c r="O66" s="109">
        <f t="shared" si="185"/>
        <v>10598.3</v>
      </c>
      <c r="P66" s="109">
        <f t="shared" si="185"/>
        <v>14788.4</v>
      </c>
      <c r="Q66" s="44">
        <f t="shared" si="171"/>
        <v>4845.1000000000004</v>
      </c>
      <c r="R66" s="122">
        <f>RCF!C$7</f>
        <v>14.42</v>
      </c>
      <c r="S66" s="109">
        <f t="shared" si="172"/>
        <v>6298.6</v>
      </c>
      <c r="T66" s="109">
        <f t="shared" si="172"/>
        <v>7267.6</v>
      </c>
      <c r="U66" s="44">
        <f t="shared" si="173"/>
        <v>4777.2</v>
      </c>
      <c r="V66" s="122">
        <f>RCF!C$9</f>
        <v>14.218</v>
      </c>
      <c r="W66" s="44">
        <f t="shared" si="174"/>
        <v>4777.2</v>
      </c>
      <c r="X66" s="122">
        <f t="shared" si="175"/>
        <v>14.218</v>
      </c>
      <c r="Y66" s="109">
        <f t="shared" si="163"/>
        <v>5254.9</v>
      </c>
      <c r="Z66" s="109">
        <f t="shared" si="189"/>
        <v>6544.8</v>
      </c>
      <c r="AA66" s="109">
        <f t="shared" si="189"/>
        <v>7739.1</v>
      </c>
      <c r="AB66" s="109">
        <f t="shared" si="189"/>
        <v>7022.6</v>
      </c>
      <c r="AC66" s="109">
        <f t="shared" si="189"/>
        <v>10366.6</v>
      </c>
      <c r="AD66" s="109">
        <f t="shared" si="189"/>
        <v>14331.7</v>
      </c>
      <c r="AE66" s="44">
        <f t="shared" si="176"/>
        <v>4855.2</v>
      </c>
      <c r="AF66" s="122">
        <f>RCF!C$13</f>
        <v>14.45</v>
      </c>
      <c r="AG66" s="109">
        <f t="shared" si="188"/>
        <v>8011.1</v>
      </c>
      <c r="AH66" s="109">
        <f t="shared" si="188"/>
        <v>10195.9</v>
      </c>
      <c r="AI66" s="109">
        <f t="shared" si="188"/>
        <v>14565.6</v>
      </c>
      <c r="AJ66" s="44">
        <f t="shared" si="177"/>
        <v>4939.2</v>
      </c>
      <c r="AK66" s="122">
        <f>RCF!C$25</f>
        <v>14.700000000000001</v>
      </c>
      <c r="AL66" s="44">
        <f t="shared" si="178"/>
        <v>4939.2</v>
      </c>
      <c r="AM66" s="122">
        <f>RCF!C$59</f>
        <v>14.7</v>
      </c>
      <c r="AN66" s="44">
        <f t="shared" si="179"/>
        <v>5113.8999999999996</v>
      </c>
      <c r="AO66" s="122">
        <f>RCF!C$33</f>
        <v>15.22</v>
      </c>
      <c r="AP66" s="109">
        <f t="shared" si="166"/>
        <v>7670.8</v>
      </c>
      <c r="AQ66" s="44">
        <f t="shared" si="180"/>
        <v>5120.6000000000004</v>
      </c>
      <c r="AR66" s="122">
        <f>RCF!C$35</f>
        <v>15.24</v>
      </c>
      <c r="AS66" s="109">
        <f t="shared" si="186"/>
        <v>6656.7</v>
      </c>
      <c r="AT66" s="109">
        <f t="shared" si="186"/>
        <v>7424.8</v>
      </c>
      <c r="AU66" s="44">
        <f t="shared" si="181"/>
        <v>5018.3999999999996</v>
      </c>
      <c r="AV66" s="122">
        <f>RCF!C$37</f>
        <v>14.936</v>
      </c>
      <c r="AW66" s="44">
        <f t="shared" si="182"/>
        <v>5133.6000000000004</v>
      </c>
      <c r="AX66" s="122">
        <f>RCF!C$39</f>
        <v>15.278571428571428</v>
      </c>
      <c r="AY66" s="44">
        <f t="shared" si="183"/>
        <v>4949.2</v>
      </c>
      <c r="AZ66" s="122">
        <f>RCF!C$41</f>
        <v>14.73</v>
      </c>
    </row>
    <row r="67" spans="1:52" x14ac:dyDescent="0.2">
      <c r="A67" s="60">
        <v>2254</v>
      </c>
      <c r="B67" s="61" t="s">
        <v>73</v>
      </c>
      <c r="C67" s="62">
        <v>175</v>
      </c>
      <c r="D67" s="44">
        <f t="shared" si="190"/>
        <v>9331.7000000000007</v>
      </c>
      <c r="E67" s="43">
        <f>RCF!C$43</f>
        <v>53.323999999999998</v>
      </c>
      <c r="F67" s="44">
        <f t="shared" si="168"/>
        <v>2567.4</v>
      </c>
      <c r="G67" s="122">
        <f>RCF!C$5</f>
        <v>14.670999999999999</v>
      </c>
      <c r="H67" s="44">
        <f t="shared" si="169"/>
        <v>2567.4</v>
      </c>
      <c r="I67" s="122">
        <f t="shared" si="170"/>
        <v>14.670999999999999</v>
      </c>
      <c r="J67" s="109">
        <f t="shared" si="185"/>
        <v>2824.2</v>
      </c>
      <c r="K67" s="109">
        <f t="shared" si="185"/>
        <v>3517.4</v>
      </c>
      <c r="L67" s="109">
        <f t="shared" si="185"/>
        <v>3774.1</v>
      </c>
      <c r="M67" s="109">
        <f t="shared" si="185"/>
        <v>4159.2</v>
      </c>
      <c r="N67" s="109">
        <f t="shared" si="185"/>
        <v>5134.8999999999996</v>
      </c>
      <c r="O67" s="109">
        <f t="shared" si="185"/>
        <v>5520</v>
      </c>
      <c r="P67" s="109">
        <f t="shared" si="185"/>
        <v>7702.3</v>
      </c>
      <c r="Q67" s="44">
        <f t="shared" si="171"/>
        <v>2523.5</v>
      </c>
      <c r="R67" s="122">
        <f>RCF!C$7</f>
        <v>14.42</v>
      </c>
      <c r="S67" s="109">
        <f t="shared" si="172"/>
        <v>3280.5</v>
      </c>
      <c r="T67" s="109">
        <f t="shared" si="172"/>
        <v>3785.2</v>
      </c>
      <c r="U67" s="44">
        <f t="shared" si="173"/>
        <v>2488.1</v>
      </c>
      <c r="V67" s="122">
        <f>RCF!C$9</f>
        <v>14.218</v>
      </c>
      <c r="W67" s="44">
        <f t="shared" si="174"/>
        <v>2488.1</v>
      </c>
      <c r="X67" s="122">
        <f t="shared" si="175"/>
        <v>14.218</v>
      </c>
      <c r="Y67" s="109">
        <f t="shared" si="163"/>
        <v>2736.9</v>
      </c>
      <c r="Z67" s="109">
        <f t="shared" si="189"/>
        <v>3408.8</v>
      </c>
      <c r="AA67" s="109">
        <f t="shared" si="189"/>
        <v>4030.8</v>
      </c>
      <c r="AB67" s="109">
        <f t="shared" si="189"/>
        <v>3657.6</v>
      </c>
      <c r="AC67" s="109">
        <f t="shared" si="189"/>
        <v>5399.3</v>
      </c>
      <c r="AD67" s="109">
        <f t="shared" si="189"/>
        <v>7464.5</v>
      </c>
      <c r="AE67" s="44">
        <f t="shared" si="176"/>
        <v>2528.6999999999998</v>
      </c>
      <c r="AF67" s="122">
        <f>RCF!C$13</f>
        <v>14.45</v>
      </c>
      <c r="AG67" s="109">
        <f t="shared" si="188"/>
        <v>4172.3999999999996</v>
      </c>
      <c r="AH67" s="109">
        <f t="shared" si="188"/>
        <v>5310.3</v>
      </c>
      <c r="AI67" s="109">
        <f t="shared" si="188"/>
        <v>7586.1</v>
      </c>
      <c r="AJ67" s="44">
        <f t="shared" si="177"/>
        <v>2572.5</v>
      </c>
      <c r="AK67" s="122">
        <f>RCF!C$25</f>
        <v>14.700000000000001</v>
      </c>
      <c r="AL67" s="44">
        <f t="shared" si="178"/>
        <v>2572.5</v>
      </c>
      <c r="AM67" s="122">
        <f>RCF!C$59</f>
        <v>14.7</v>
      </c>
      <c r="AN67" s="44">
        <f t="shared" si="179"/>
        <v>2663.5</v>
      </c>
      <c r="AO67" s="122">
        <f>RCF!C$33</f>
        <v>15.22</v>
      </c>
      <c r="AP67" s="109">
        <f t="shared" si="166"/>
        <v>3995.2</v>
      </c>
      <c r="AQ67" s="44">
        <f t="shared" si="180"/>
        <v>2667</v>
      </c>
      <c r="AR67" s="122">
        <f>RCF!C$35</f>
        <v>15.24</v>
      </c>
      <c r="AS67" s="109">
        <f t="shared" si="186"/>
        <v>3467.1</v>
      </c>
      <c r="AT67" s="109">
        <f t="shared" si="186"/>
        <v>3867.1</v>
      </c>
      <c r="AU67" s="44">
        <f t="shared" si="181"/>
        <v>2613.8000000000002</v>
      </c>
      <c r="AV67" s="122">
        <f>RCF!C$37</f>
        <v>14.936</v>
      </c>
      <c r="AW67" s="44">
        <f t="shared" si="182"/>
        <v>2673.7</v>
      </c>
      <c r="AX67" s="122">
        <f>RCF!C$39</f>
        <v>15.278571428571428</v>
      </c>
      <c r="AY67" s="44">
        <f t="shared" si="183"/>
        <v>2577.6999999999998</v>
      </c>
      <c r="AZ67" s="122">
        <f>RCF!C$41</f>
        <v>14.73</v>
      </c>
    </row>
    <row r="68" spans="1:52" x14ac:dyDescent="0.2">
      <c r="A68" s="60">
        <v>2257</v>
      </c>
      <c r="B68" s="61" t="s">
        <v>74</v>
      </c>
      <c r="C68" s="62">
        <v>252</v>
      </c>
      <c r="D68" s="44">
        <f t="shared" si="190"/>
        <v>13437.6</v>
      </c>
      <c r="E68" s="43">
        <f>RCF!C$43</f>
        <v>53.323999999999998</v>
      </c>
      <c r="F68" s="44">
        <f t="shared" si="168"/>
        <v>3697</v>
      </c>
      <c r="G68" s="122">
        <f>RCF!C$5</f>
        <v>14.670999999999999</v>
      </c>
      <c r="H68" s="44">
        <f t="shared" si="169"/>
        <v>3697.1</v>
      </c>
      <c r="I68" s="122">
        <f t="shared" si="170"/>
        <v>14.670999999999999</v>
      </c>
      <c r="J68" s="109">
        <f t="shared" si="185"/>
        <v>4066.8</v>
      </c>
      <c r="K68" s="109">
        <f t="shared" si="185"/>
        <v>5065</v>
      </c>
      <c r="L68" s="109">
        <f t="shared" si="185"/>
        <v>5434.7</v>
      </c>
      <c r="M68" s="109">
        <f t="shared" si="185"/>
        <v>5989.3</v>
      </c>
      <c r="N68" s="109">
        <f t="shared" si="185"/>
        <v>7394.2</v>
      </c>
      <c r="O68" s="109">
        <f t="shared" si="185"/>
        <v>7948.7</v>
      </c>
      <c r="P68" s="109">
        <f t="shared" si="185"/>
        <v>11091.3</v>
      </c>
      <c r="Q68" s="44">
        <f t="shared" si="171"/>
        <v>3633.8</v>
      </c>
      <c r="R68" s="122">
        <f>RCF!C$7</f>
        <v>14.42</v>
      </c>
      <c r="S68" s="109">
        <f t="shared" si="172"/>
        <v>4723.8999999999996</v>
      </c>
      <c r="T68" s="109">
        <f t="shared" si="172"/>
        <v>5450.7</v>
      </c>
      <c r="U68" s="44">
        <f t="shared" si="173"/>
        <v>3582.9</v>
      </c>
      <c r="V68" s="122">
        <f>RCF!C$9</f>
        <v>14.218</v>
      </c>
      <c r="W68" s="44">
        <f t="shared" si="174"/>
        <v>3582.9</v>
      </c>
      <c r="X68" s="122">
        <f t="shared" si="175"/>
        <v>14.218</v>
      </c>
      <c r="Y68" s="109">
        <f t="shared" si="163"/>
        <v>3941.1</v>
      </c>
      <c r="Z68" s="109">
        <f t="shared" si="189"/>
        <v>4908.6000000000004</v>
      </c>
      <c r="AA68" s="109">
        <f t="shared" si="189"/>
        <v>5804.4</v>
      </c>
      <c r="AB68" s="109">
        <f t="shared" si="189"/>
        <v>5266.9</v>
      </c>
      <c r="AC68" s="109">
        <f t="shared" si="189"/>
        <v>7775</v>
      </c>
      <c r="AD68" s="109">
        <f t="shared" si="189"/>
        <v>10748.8</v>
      </c>
      <c r="AE68" s="44">
        <f t="shared" si="176"/>
        <v>3641.4</v>
      </c>
      <c r="AF68" s="122">
        <f>RCF!C$13</f>
        <v>14.45</v>
      </c>
      <c r="AG68" s="109">
        <f t="shared" si="188"/>
        <v>6008.3</v>
      </c>
      <c r="AH68" s="109">
        <f t="shared" si="188"/>
        <v>7646.9</v>
      </c>
      <c r="AI68" s="109">
        <f t="shared" si="188"/>
        <v>10924.2</v>
      </c>
      <c r="AJ68" s="44">
        <f t="shared" si="177"/>
        <v>3704.4</v>
      </c>
      <c r="AK68" s="122">
        <f>RCF!C$25</f>
        <v>14.700000000000001</v>
      </c>
      <c r="AL68" s="44">
        <f t="shared" si="178"/>
        <v>3704.4</v>
      </c>
      <c r="AM68" s="122">
        <f>RCF!C$59</f>
        <v>14.7</v>
      </c>
      <c r="AN68" s="44">
        <f t="shared" si="179"/>
        <v>3835.4</v>
      </c>
      <c r="AO68" s="122">
        <f>RCF!C$33</f>
        <v>15.22</v>
      </c>
      <c r="AP68" s="109">
        <f t="shared" si="166"/>
        <v>5753.1</v>
      </c>
      <c r="AQ68" s="44">
        <f t="shared" si="180"/>
        <v>3840.4</v>
      </c>
      <c r="AR68" s="122">
        <f>RCF!C$35</f>
        <v>15.24</v>
      </c>
      <c r="AS68" s="109">
        <f t="shared" si="186"/>
        <v>4992.5</v>
      </c>
      <c r="AT68" s="109">
        <f t="shared" si="186"/>
        <v>5568.5</v>
      </c>
      <c r="AU68" s="44">
        <f t="shared" si="181"/>
        <v>3763.8</v>
      </c>
      <c r="AV68" s="122">
        <f>RCF!C$37</f>
        <v>14.936</v>
      </c>
      <c r="AW68" s="44">
        <f t="shared" si="182"/>
        <v>3850.2</v>
      </c>
      <c r="AX68" s="122">
        <f>RCF!C$39</f>
        <v>15.278571428571428</v>
      </c>
      <c r="AY68" s="44">
        <f t="shared" si="183"/>
        <v>3711.9</v>
      </c>
      <c r="AZ68" s="122">
        <f>RCF!C$41</f>
        <v>14.73</v>
      </c>
    </row>
    <row r="69" spans="1:52" x14ac:dyDescent="0.2">
      <c r="A69" s="60">
        <v>2259</v>
      </c>
      <c r="B69" s="47" t="s">
        <v>75</v>
      </c>
      <c r="C69" s="48">
        <v>336</v>
      </c>
      <c r="D69" s="44">
        <f t="shared" si="190"/>
        <v>17916.900000000001</v>
      </c>
      <c r="E69" s="43">
        <f>RCF!C$43</f>
        <v>53.323999999999998</v>
      </c>
      <c r="F69" s="44">
        <f t="shared" si="168"/>
        <v>4929.3999999999996</v>
      </c>
      <c r="G69" s="122">
        <f>RCF!C$5</f>
        <v>14.670999999999999</v>
      </c>
      <c r="H69" s="44">
        <f t="shared" si="169"/>
        <v>4929.5</v>
      </c>
      <c r="I69" s="122">
        <f t="shared" si="170"/>
        <v>14.670999999999999</v>
      </c>
      <c r="J69" s="109">
        <f t="shared" si="185"/>
        <v>5422.4</v>
      </c>
      <c r="K69" s="109">
        <f t="shared" si="185"/>
        <v>6753.4</v>
      </c>
      <c r="L69" s="109">
        <f t="shared" si="185"/>
        <v>7246.3</v>
      </c>
      <c r="M69" s="109">
        <f t="shared" si="185"/>
        <v>7985.7</v>
      </c>
      <c r="N69" s="109">
        <f t="shared" si="185"/>
        <v>9858.9</v>
      </c>
      <c r="O69" s="109">
        <f t="shared" si="185"/>
        <v>10598.3</v>
      </c>
      <c r="P69" s="109">
        <f t="shared" si="185"/>
        <v>14788.4</v>
      </c>
      <c r="Q69" s="44">
        <f t="shared" si="171"/>
        <v>4845.1000000000004</v>
      </c>
      <c r="R69" s="122">
        <f>RCF!C$7</f>
        <v>14.42</v>
      </c>
      <c r="S69" s="109">
        <f t="shared" si="172"/>
        <v>6298.6</v>
      </c>
      <c r="T69" s="109">
        <f t="shared" si="172"/>
        <v>7267.6</v>
      </c>
      <c r="U69" s="44">
        <f t="shared" si="173"/>
        <v>4777.2</v>
      </c>
      <c r="V69" s="122">
        <f>RCF!C$9</f>
        <v>14.218</v>
      </c>
      <c r="W69" s="44">
        <f t="shared" si="174"/>
        <v>4777.2</v>
      </c>
      <c r="X69" s="122">
        <f t="shared" si="175"/>
        <v>14.218</v>
      </c>
      <c r="Y69" s="109">
        <f t="shared" si="163"/>
        <v>5254.9</v>
      </c>
      <c r="Z69" s="109">
        <f t="shared" si="189"/>
        <v>6544.8</v>
      </c>
      <c r="AA69" s="109">
        <f t="shared" si="189"/>
        <v>7739.1</v>
      </c>
      <c r="AB69" s="109">
        <f t="shared" si="189"/>
        <v>7022.6</v>
      </c>
      <c r="AC69" s="109">
        <f t="shared" si="189"/>
        <v>10366.6</v>
      </c>
      <c r="AD69" s="109">
        <f t="shared" si="189"/>
        <v>14331.7</v>
      </c>
      <c r="AE69" s="44">
        <f t="shared" si="176"/>
        <v>4855.2</v>
      </c>
      <c r="AF69" s="122">
        <f>RCF!C$13</f>
        <v>14.45</v>
      </c>
      <c r="AG69" s="109">
        <f t="shared" si="188"/>
        <v>8011.1</v>
      </c>
      <c r="AH69" s="109">
        <f t="shared" si="188"/>
        <v>10195.9</v>
      </c>
      <c r="AI69" s="109">
        <f t="shared" si="188"/>
        <v>14565.6</v>
      </c>
      <c r="AJ69" s="44">
        <f t="shared" si="177"/>
        <v>4939.2</v>
      </c>
      <c r="AK69" s="122">
        <f>RCF!C$25</f>
        <v>14.700000000000001</v>
      </c>
      <c r="AL69" s="44">
        <f t="shared" si="178"/>
        <v>4939.2</v>
      </c>
      <c r="AM69" s="122">
        <f>RCF!C$59</f>
        <v>14.7</v>
      </c>
      <c r="AN69" s="44">
        <f t="shared" si="179"/>
        <v>5113.8999999999996</v>
      </c>
      <c r="AO69" s="122">
        <f>RCF!C$33</f>
        <v>15.22</v>
      </c>
      <c r="AP69" s="109">
        <f t="shared" si="166"/>
        <v>7670.8</v>
      </c>
      <c r="AQ69" s="44">
        <f t="shared" si="180"/>
        <v>5120.6000000000004</v>
      </c>
      <c r="AR69" s="122">
        <f>RCF!C$35</f>
        <v>15.24</v>
      </c>
      <c r="AS69" s="109">
        <f t="shared" si="186"/>
        <v>6656.7</v>
      </c>
      <c r="AT69" s="109">
        <f t="shared" si="186"/>
        <v>7424.8</v>
      </c>
      <c r="AU69" s="44">
        <f t="shared" si="181"/>
        <v>5018.3999999999996</v>
      </c>
      <c r="AV69" s="122">
        <f>RCF!C$37</f>
        <v>14.936</v>
      </c>
      <c r="AW69" s="44">
        <f t="shared" si="182"/>
        <v>5133.6000000000004</v>
      </c>
      <c r="AX69" s="122">
        <f>RCF!C$39</f>
        <v>15.278571428571428</v>
      </c>
      <c r="AY69" s="44">
        <f t="shared" si="183"/>
        <v>4949.2</v>
      </c>
      <c r="AZ69" s="122">
        <f>RCF!C$41</f>
        <v>14.73</v>
      </c>
    </row>
    <row r="70" spans="1:52" x14ac:dyDescent="0.2">
      <c r="A70" s="60">
        <v>2260</v>
      </c>
      <c r="B70" s="61" t="s">
        <v>76</v>
      </c>
      <c r="C70" s="62">
        <v>230</v>
      </c>
      <c r="D70" s="44">
        <f t="shared" si="190"/>
        <v>12264.5</v>
      </c>
      <c r="E70" s="43">
        <f>RCF!C$43</f>
        <v>53.323999999999998</v>
      </c>
      <c r="F70" s="44">
        <f t="shared" si="168"/>
        <v>3374.3</v>
      </c>
      <c r="G70" s="122">
        <f>RCF!C$5</f>
        <v>14.670999999999999</v>
      </c>
      <c r="H70" s="44">
        <f t="shared" si="169"/>
        <v>3374.3</v>
      </c>
      <c r="I70" s="122">
        <f t="shared" si="170"/>
        <v>14.670999999999999</v>
      </c>
      <c r="J70" s="109">
        <f t="shared" si="185"/>
        <v>3711.8</v>
      </c>
      <c r="K70" s="109">
        <f t="shared" si="185"/>
        <v>4622.8</v>
      </c>
      <c r="L70" s="109">
        <f t="shared" si="185"/>
        <v>4960.3</v>
      </c>
      <c r="M70" s="109">
        <f t="shared" si="185"/>
        <v>5466.4</v>
      </c>
      <c r="N70" s="109">
        <f t="shared" si="185"/>
        <v>6748.7</v>
      </c>
      <c r="O70" s="109">
        <f t="shared" si="185"/>
        <v>7254.8</v>
      </c>
      <c r="P70" s="109">
        <f t="shared" si="185"/>
        <v>10123</v>
      </c>
      <c r="Q70" s="44">
        <f t="shared" si="171"/>
        <v>3316.6</v>
      </c>
      <c r="R70" s="122">
        <f>RCF!C$7</f>
        <v>14.42</v>
      </c>
      <c r="S70" s="109">
        <f t="shared" si="172"/>
        <v>4311.5</v>
      </c>
      <c r="T70" s="109">
        <f t="shared" si="172"/>
        <v>4974.8999999999996</v>
      </c>
      <c r="U70" s="44">
        <f t="shared" si="173"/>
        <v>3270.1</v>
      </c>
      <c r="V70" s="122">
        <f>RCF!C$9</f>
        <v>14.218</v>
      </c>
      <c r="W70" s="44">
        <f t="shared" si="174"/>
        <v>3270.1</v>
      </c>
      <c r="X70" s="122">
        <f t="shared" si="175"/>
        <v>14.218</v>
      </c>
      <c r="Y70" s="109">
        <f t="shared" si="163"/>
        <v>3597.1</v>
      </c>
      <c r="Z70" s="109">
        <f t="shared" ref="Z70:AD80" si="191">ROUND($C70*$X70*Z$6,1)</f>
        <v>4480.1000000000004</v>
      </c>
      <c r="AA70" s="109">
        <f t="shared" si="191"/>
        <v>5297.6</v>
      </c>
      <c r="AB70" s="109">
        <f t="shared" si="191"/>
        <v>4807.1000000000004</v>
      </c>
      <c r="AC70" s="109">
        <f t="shared" si="191"/>
        <v>7096.2</v>
      </c>
      <c r="AD70" s="109">
        <f t="shared" si="191"/>
        <v>9810.4</v>
      </c>
      <c r="AE70" s="44">
        <f t="shared" si="176"/>
        <v>3323.5</v>
      </c>
      <c r="AF70" s="122">
        <f>RCF!C$13</f>
        <v>14.45</v>
      </c>
      <c r="AG70" s="109">
        <f t="shared" si="188"/>
        <v>5483.8</v>
      </c>
      <c r="AH70" s="109">
        <f t="shared" si="188"/>
        <v>6979.4</v>
      </c>
      <c r="AI70" s="109">
        <f t="shared" si="188"/>
        <v>9970.5</v>
      </c>
      <c r="AJ70" s="44">
        <f t="shared" si="177"/>
        <v>3381</v>
      </c>
      <c r="AK70" s="122">
        <f>RCF!C$25</f>
        <v>14.700000000000001</v>
      </c>
      <c r="AL70" s="44">
        <f t="shared" si="178"/>
        <v>3381</v>
      </c>
      <c r="AM70" s="122">
        <f>RCF!C$59</f>
        <v>14.7</v>
      </c>
      <c r="AN70" s="44">
        <f t="shared" si="179"/>
        <v>3500.6</v>
      </c>
      <c r="AO70" s="122">
        <f>RCF!C$33</f>
        <v>15.22</v>
      </c>
      <c r="AP70" s="109">
        <f t="shared" si="166"/>
        <v>5250.9</v>
      </c>
      <c r="AQ70" s="44">
        <f t="shared" si="180"/>
        <v>3505.2</v>
      </c>
      <c r="AR70" s="122">
        <f>RCF!C$35</f>
        <v>15.24</v>
      </c>
      <c r="AS70" s="109">
        <f t="shared" si="186"/>
        <v>4556.7</v>
      </c>
      <c r="AT70" s="109">
        <f t="shared" si="186"/>
        <v>5082.5</v>
      </c>
      <c r="AU70" s="44">
        <f t="shared" si="181"/>
        <v>3435.2</v>
      </c>
      <c r="AV70" s="122">
        <f>RCF!C$37</f>
        <v>14.936</v>
      </c>
      <c r="AW70" s="44">
        <f t="shared" si="182"/>
        <v>3514</v>
      </c>
      <c r="AX70" s="122">
        <f>RCF!C$39</f>
        <v>15.278571428571428</v>
      </c>
      <c r="AY70" s="44">
        <f t="shared" si="183"/>
        <v>3387.9</v>
      </c>
      <c r="AZ70" s="122">
        <f>RCF!C$41</f>
        <v>14.73</v>
      </c>
    </row>
    <row r="71" spans="1:52" ht="25.5" x14ac:dyDescent="0.2">
      <c r="A71" s="60">
        <v>2365</v>
      </c>
      <c r="B71" s="47" t="s">
        <v>77</v>
      </c>
      <c r="C71" s="48">
        <v>232</v>
      </c>
      <c r="D71" s="44">
        <f t="shared" si="190"/>
        <v>12371.2</v>
      </c>
      <c r="E71" s="43">
        <f>RCF!C$43</f>
        <v>53.323999999999998</v>
      </c>
      <c r="F71" s="44">
        <f t="shared" si="168"/>
        <v>3403.6</v>
      </c>
      <c r="G71" s="122">
        <f>RCF!C$5</f>
        <v>14.670999999999999</v>
      </c>
      <c r="H71" s="44">
        <f t="shared" si="169"/>
        <v>3403.7</v>
      </c>
      <c r="I71" s="122">
        <f t="shared" si="170"/>
        <v>14.670999999999999</v>
      </c>
      <c r="J71" s="109">
        <f t="shared" si="185"/>
        <v>3744</v>
      </c>
      <c r="K71" s="109">
        <f t="shared" si="185"/>
        <v>4663</v>
      </c>
      <c r="L71" s="109">
        <f t="shared" si="185"/>
        <v>5003.3999999999996</v>
      </c>
      <c r="M71" s="109">
        <f t="shared" si="185"/>
        <v>5513.9</v>
      </c>
      <c r="N71" s="109">
        <f t="shared" si="185"/>
        <v>6807.3</v>
      </c>
      <c r="O71" s="109">
        <f t="shared" si="185"/>
        <v>7317.9</v>
      </c>
      <c r="P71" s="109">
        <f t="shared" si="185"/>
        <v>10211</v>
      </c>
      <c r="Q71" s="44">
        <f t="shared" si="171"/>
        <v>3345.4</v>
      </c>
      <c r="R71" s="122">
        <f>RCF!C$7</f>
        <v>14.42</v>
      </c>
      <c r="S71" s="109">
        <f t="shared" si="172"/>
        <v>4349</v>
      </c>
      <c r="T71" s="109">
        <f t="shared" si="172"/>
        <v>5018.1000000000004</v>
      </c>
      <c r="U71" s="44">
        <f t="shared" si="173"/>
        <v>3298.5</v>
      </c>
      <c r="V71" s="122">
        <f>RCF!C$9</f>
        <v>14.218</v>
      </c>
      <c r="W71" s="44">
        <f t="shared" si="174"/>
        <v>3298.5</v>
      </c>
      <c r="X71" s="122">
        <f t="shared" si="175"/>
        <v>14.218</v>
      </c>
      <c r="Y71" s="109">
        <f t="shared" si="163"/>
        <v>3628.3</v>
      </c>
      <c r="Z71" s="109">
        <f t="shared" si="191"/>
        <v>4519</v>
      </c>
      <c r="AA71" s="109">
        <f t="shared" si="191"/>
        <v>5343.7</v>
      </c>
      <c r="AB71" s="109">
        <f t="shared" si="191"/>
        <v>4848.8999999999996</v>
      </c>
      <c r="AC71" s="109">
        <f t="shared" si="191"/>
        <v>7157.9</v>
      </c>
      <c r="AD71" s="109">
        <f t="shared" si="191"/>
        <v>9895.7000000000007</v>
      </c>
      <c r="AE71" s="44">
        <f t="shared" si="176"/>
        <v>3352.4</v>
      </c>
      <c r="AF71" s="122">
        <f>RCF!C$13</f>
        <v>14.45</v>
      </c>
      <c r="AG71" s="109">
        <f t="shared" si="188"/>
        <v>5531.5</v>
      </c>
      <c r="AH71" s="109">
        <f t="shared" si="188"/>
        <v>7040</v>
      </c>
      <c r="AI71" s="109">
        <f t="shared" si="188"/>
        <v>10057.200000000001</v>
      </c>
      <c r="AJ71" s="44">
        <f t="shared" si="177"/>
        <v>3410.4</v>
      </c>
      <c r="AK71" s="122">
        <f>RCF!C$25</f>
        <v>14.700000000000001</v>
      </c>
      <c r="AL71" s="44">
        <f t="shared" si="178"/>
        <v>3410.4</v>
      </c>
      <c r="AM71" s="122">
        <f>RCF!C$59</f>
        <v>14.7</v>
      </c>
      <c r="AN71" s="44">
        <f t="shared" si="179"/>
        <v>3531</v>
      </c>
      <c r="AO71" s="122">
        <f>RCF!C$33</f>
        <v>15.22</v>
      </c>
      <c r="AP71" s="109">
        <f t="shared" si="166"/>
        <v>5296.5</v>
      </c>
      <c r="AQ71" s="44">
        <f t="shared" si="180"/>
        <v>3535.6</v>
      </c>
      <c r="AR71" s="122">
        <f>RCF!C$35</f>
        <v>15.24</v>
      </c>
      <c r="AS71" s="109">
        <f t="shared" si="186"/>
        <v>4596.2</v>
      </c>
      <c r="AT71" s="109">
        <f t="shared" si="186"/>
        <v>5126.6000000000004</v>
      </c>
      <c r="AU71" s="44">
        <f t="shared" si="181"/>
        <v>3465.1</v>
      </c>
      <c r="AV71" s="122">
        <f>RCF!C$37</f>
        <v>14.936</v>
      </c>
      <c r="AW71" s="44">
        <f t="shared" si="182"/>
        <v>3544.6</v>
      </c>
      <c r="AX71" s="122">
        <f>RCF!C$39</f>
        <v>15.278571428571428</v>
      </c>
      <c r="AY71" s="44">
        <f t="shared" si="183"/>
        <v>3417.3</v>
      </c>
      <c r="AZ71" s="122">
        <f>RCF!C$41</f>
        <v>14.73</v>
      </c>
    </row>
    <row r="72" spans="1:52" ht="25.5" x14ac:dyDescent="0.2">
      <c r="A72" s="60">
        <v>2367</v>
      </c>
      <c r="B72" s="47" t="s">
        <v>78</v>
      </c>
      <c r="C72" s="48">
        <v>161</v>
      </c>
      <c r="D72" s="44">
        <f t="shared" si="190"/>
        <v>8585.2000000000007</v>
      </c>
      <c r="E72" s="43">
        <f>RCF!C$43</f>
        <v>53.323999999999998</v>
      </c>
      <c r="F72" s="44">
        <f t="shared" si="168"/>
        <v>2362</v>
      </c>
      <c r="G72" s="122">
        <f>RCF!C$5</f>
        <v>14.670999999999999</v>
      </c>
      <c r="H72" s="44">
        <f t="shared" si="169"/>
        <v>2362</v>
      </c>
      <c r="I72" s="122">
        <f t="shared" si="170"/>
        <v>14.670999999999999</v>
      </c>
      <c r="J72" s="109">
        <f t="shared" si="185"/>
        <v>2598.1999999999998</v>
      </c>
      <c r="K72" s="109">
        <f t="shared" si="185"/>
        <v>3236</v>
      </c>
      <c r="L72" s="109">
        <f t="shared" si="185"/>
        <v>3472.2</v>
      </c>
      <c r="M72" s="109">
        <f t="shared" si="185"/>
        <v>3826.5</v>
      </c>
      <c r="N72" s="109">
        <f t="shared" si="185"/>
        <v>4724.1000000000004</v>
      </c>
      <c r="O72" s="109">
        <f t="shared" si="185"/>
        <v>5078.3999999999996</v>
      </c>
      <c r="P72" s="109">
        <f t="shared" si="185"/>
        <v>7086.1</v>
      </c>
      <c r="Q72" s="44">
        <f t="shared" si="171"/>
        <v>2321.6</v>
      </c>
      <c r="R72" s="122">
        <f>RCF!C$7</f>
        <v>14.42</v>
      </c>
      <c r="S72" s="109">
        <f t="shared" si="172"/>
        <v>3018</v>
      </c>
      <c r="T72" s="109">
        <f t="shared" si="172"/>
        <v>3482.4</v>
      </c>
      <c r="U72" s="44">
        <f t="shared" si="173"/>
        <v>2289</v>
      </c>
      <c r="V72" s="122">
        <f>RCF!C$9</f>
        <v>14.218</v>
      </c>
      <c r="W72" s="44">
        <f t="shared" si="174"/>
        <v>2289</v>
      </c>
      <c r="X72" s="122">
        <f t="shared" si="175"/>
        <v>14.218</v>
      </c>
      <c r="Y72" s="109">
        <f t="shared" si="163"/>
        <v>2517.9</v>
      </c>
      <c r="Z72" s="109">
        <f t="shared" si="191"/>
        <v>3136.1</v>
      </c>
      <c r="AA72" s="109">
        <f t="shared" si="191"/>
        <v>3708.3</v>
      </c>
      <c r="AB72" s="109">
        <f t="shared" si="191"/>
        <v>3365</v>
      </c>
      <c r="AC72" s="109">
        <f t="shared" si="191"/>
        <v>4967.3</v>
      </c>
      <c r="AD72" s="109">
        <f t="shared" si="191"/>
        <v>6867.3</v>
      </c>
      <c r="AE72" s="44">
        <f t="shared" si="176"/>
        <v>2326.4</v>
      </c>
      <c r="AF72" s="122">
        <f>RCF!C$13</f>
        <v>14.45</v>
      </c>
      <c r="AG72" s="109">
        <f t="shared" si="188"/>
        <v>3838.6</v>
      </c>
      <c r="AH72" s="109">
        <f t="shared" si="188"/>
        <v>4885.3999999999996</v>
      </c>
      <c r="AI72" s="109">
        <f t="shared" si="188"/>
        <v>6979.2</v>
      </c>
      <c r="AJ72" s="44">
        <f t="shared" si="177"/>
        <v>2366.6999999999998</v>
      </c>
      <c r="AK72" s="122">
        <f>RCF!C$25</f>
        <v>14.700000000000001</v>
      </c>
      <c r="AL72" s="44">
        <f t="shared" si="178"/>
        <v>2366.6999999999998</v>
      </c>
      <c r="AM72" s="122">
        <f>RCF!C$59</f>
        <v>14.7</v>
      </c>
      <c r="AN72" s="44">
        <f t="shared" si="179"/>
        <v>2450.4</v>
      </c>
      <c r="AO72" s="122">
        <f>RCF!C$33</f>
        <v>15.22</v>
      </c>
      <c r="AP72" s="109">
        <f t="shared" si="166"/>
        <v>3675.6</v>
      </c>
      <c r="AQ72" s="44">
        <f t="shared" si="180"/>
        <v>2453.6</v>
      </c>
      <c r="AR72" s="122">
        <f>RCF!C$35</f>
        <v>15.24</v>
      </c>
      <c r="AS72" s="109">
        <f t="shared" si="186"/>
        <v>3189.6</v>
      </c>
      <c r="AT72" s="109">
        <f t="shared" si="186"/>
        <v>3557.7</v>
      </c>
      <c r="AU72" s="44">
        <f t="shared" si="181"/>
        <v>2404.6</v>
      </c>
      <c r="AV72" s="122">
        <f>RCF!C$37</f>
        <v>14.936</v>
      </c>
      <c r="AW72" s="44">
        <f t="shared" si="182"/>
        <v>2459.8000000000002</v>
      </c>
      <c r="AX72" s="122">
        <f>RCF!C$39</f>
        <v>15.278571428571428</v>
      </c>
      <c r="AY72" s="44">
        <f t="shared" si="183"/>
        <v>2371.5</v>
      </c>
      <c r="AZ72" s="122">
        <f>RCF!C$41</f>
        <v>14.73</v>
      </c>
    </row>
    <row r="73" spans="1:52" x14ac:dyDescent="0.2">
      <c r="A73" s="60">
        <v>2548</v>
      </c>
      <c r="B73" s="47" t="s">
        <v>79</v>
      </c>
      <c r="C73" s="48">
        <v>229.4</v>
      </c>
      <c r="D73" s="44">
        <f t="shared" si="190"/>
        <v>12232.5</v>
      </c>
      <c r="E73" s="43">
        <f>RCF!C$43</f>
        <v>53.323999999999998</v>
      </c>
      <c r="F73" s="44">
        <f t="shared" si="168"/>
        <v>3365.5</v>
      </c>
      <c r="G73" s="122">
        <f>RCF!C$5</f>
        <v>14.670999999999999</v>
      </c>
      <c r="H73" s="44">
        <f t="shared" si="169"/>
        <v>3365.5</v>
      </c>
      <c r="I73" s="122">
        <f t="shared" si="170"/>
        <v>14.670999999999999</v>
      </c>
      <c r="J73" s="109">
        <f t="shared" si="185"/>
        <v>3702.1</v>
      </c>
      <c r="K73" s="109">
        <f t="shared" si="185"/>
        <v>4610.8</v>
      </c>
      <c r="L73" s="109">
        <f t="shared" si="185"/>
        <v>4947.3</v>
      </c>
      <c r="M73" s="109">
        <f t="shared" si="185"/>
        <v>5452.2</v>
      </c>
      <c r="N73" s="109">
        <f t="shared" si="185"/>
        <v>6731.1</v>
      </c>
      <c r="O73" s="109">
        <f t="shared" si="185"/>
        <v>7235.9</v>
      </c>
      <c r="P73" s="109">
        <f t="shared" si="185"/>
        <v>10096.6</v>
      </c>
      <c r="Q73" s="44">
        <f t="shared" si="171"/>
        <v>3307.9</v>
      </c>
      <c r="R73" s="122">
        <f>RCF!C$7</f>
        <v>14.42</v>
      </c>
      <c r="S73" s="109">
        <f t="shared" si="172"/>
        <v>4300.2</v>
      </c>
      <c r="T73" s="109">
        <f t="shared" si="172"/>
        <v>4961.8</v>
      </c>
      <c r="U73" s="44">
        <f t="shared" si="173"/>
        <v>3261.6</v>
      </c>
      <c r="V73" s="122">
        <f>RCF!C$9</f>
        <v>14.218</v>
      </c>
      <c r="W73" s="44">
        <f t="shared" si="174"/>
        <v>3261.6</v>
      </c>
      <c r="X73" s="122">
        <f t="shared" si="175"/>
        <v>14.218</v>
      </c>
      <c r="Y73" s="109">
        <f t="shared" si="163"/>
        <v>3587.7</v>
      </c>
      <c r="Z73" s="109">
        <f t="shared" si="191"/>
        <v>4468.3999999999996</v>
      </c>
      <c r="AA73" s="109">
        <f t="shared" si="191"/>
        <v>5283.8</v>
      </c>
      <c r="AB73" s="109">
        <f t="shared" si="191"/>
        <v>4794.6000000000004</v>
      </c>
      <c r="AC73" s="109">
        <f t="shared" si="191"/>
        <v>7077.7</v>
      </c>
      <c r="AD73" s="109">
        <f t="shared" si="191"/>
        <v>9784.7999999999993</v>
      </c>
      <c r="AE73" s="44">
        <f t="shared" si="176"/>
        <v>3314.8</v>
      </c>
      <c r="AF73" s="122">
        <f>RCF!C$13</f>
        <v>14.45</v>
      </c>
      <c r="AG73" s="109">
        <f t="shared" si="188"/>
        <v>5469.4</v>
      </c>
      <c r="AH73" s="109">
        <f t="shared" si="188"/>
        <v>6961.1</v>
      </c>
      <c r="AI73" s="109">
        <f t="shared" si="188"/>
        <v>9944.4</v>
      </c>
      <c r="AJ73" s="44">
        <f t="shared" si="177"/>
        <v>3372.1</v>
      </c>
      <c r="AK73" s="122">
        <f>RCF!C$25</f>
        <v>14.700000000000001</v>
      </c>
      <c r="AL73" s="44">
        <f t="shared" si="178"/>
        <v>3372.1</v>
      </c>
      <c r="AM73" s="122">
        <f>RCF!C$59</f>
        <v>14.7</v>
      </c>
      <c r="AN73" s="44">
        <f t="shared" si="179"/>
        <v>3491.4</v>
      </c>
      <c r="AO73" s="122">
        <f>RCF!C$33</f>
        <v>15.22</v>
      </c>
      <c r="AP73" s="109">
        <f t="shared" si="166"/>
        <v>5237.1000000000004</v>
      </c>
      <c r="AQ73" s="44">
        <f t="shared" si="180"/>
        <v>3496</v>
      </c>
      <c r="AR73" s="122">
        <f>RCF!C$35</f>
        <v>15.24</v>
      </c>
      <c r="AS73" s="109">
        <f t="shared" si="186"/>
        <v>4544.8</v>
      </c>
      <c r="AT73" s="109">
        <f t="shared" si="186"/>
        <v>5069.2</v>
      </c>
      <c r="AU73" s="44">
        <f t="shared" si="181"/>
        <v>3426.3</v>
      </c>
      <c r="AV73" s="122">
        <f>RCF!C$37</f>
        <v>14.936</v>
      </c>
      <c r="AW73" s="44">
        <f t="shared" si="182"/>
        <v>3504.9</v>
      </c>
      <c r="AX73" s="122">
        <f>RCF!C$39</f>
        <v>15.278571428571428</v>
      </c>
      <c r="AY73" s="44">
        <f t="shared" si="183"/>
        <v>3379</v>
      </c>
      <c r="AZ73" s="122">
        <f>RCF!C$41</f>
        <v>14.73</v>
      </c>
    </row>
    <row r="74" spans="1:52" ht="25.5" x14ac:dyDescent="0.2">
      <c r="A74" s="60">
        <v>2550</v>
      </c>
      <c r="B74" s="61" t="s">
        <v>80</v>
      </c>
      <c r="C74" s="62">
        <v>196</v>
      </c>
      <c r="D74" s="44">
        <f t="shared" si="190"/>
        <v>10451.5</v>
      </c>
      <c r="E74" s="43">
        <f>RCF!C$43</f>
        <v>53.323999999999998</v>
      </c>
      <c r="F74" s="44">
        <f t="shared" si="168"/>
        <v>2875.5</v>
      </c>
      <c r="G74" s="122">
        <f>RCF!C$5</f>
        <v>14.670999999999999</v>
      </c>
      <c r="H74" s="44">
        <f t="shared" si="169"/>
        <v>2875.5</v>
      </c>
      <c r="I74" s="122">
        <f t="shared" si="170"/>
        <v>14.670999999999999</v>
      </c>
      <c r="J74" s="109">
        <f t="shared" si="185"/>
        <v>3163.1</v>
      </c>
      <c r="K74" s="109">
        <f t="shared" si="185"/>
        <v>3939.5</v>
      </c>
      <c r="L74" s="109">
        <f t="shared" si="185"/>
        <v>4227</v>
      </c>
      <c r="M74" s="109">
        <f t="shared" si="185"/>
        <v>4658.3</v>
      </c>
      <c r="N74" s="109">
        <f t="shared" si="185"/>
        <v>5751</v>
      </c>
      <c r="O74" s="109">
        <f t="shared" si="185"/>
        <v>6182.4</v>
      </c>
      <c r="P74" s="109">
        <f t="shared" si="185"/>
        <v>8626.5</v>
      </c>
      <c r="Q74" s="44">
        <f t="shared" si="171"/>
        <v>2826.3</v>
      </c>
      <c r="R74" s="122">
        <f>RCF!C$7</f>
        <v>14.42</v>
      </c>
      <c r="S74" s="109">
        <f t="shared" si="172"/>
        <v>3674.1</v>
      </c>
      <c r="T74" s="109">
        <f t="shared" si="172"/>
        <v>4239.3999999999996</v>
      </c>
      <c r="U74" s="44">
        <f t="shared" si="173"/>
        <v>2786.7</v>
      </c>
      <c r="V74" s="122">
        <f>RCF!C$9</f>
        <v>14.218</v>
      </c>
      <c r="W74" s="44">
        <f t="shared" si="174"/>
        <v>2786.7</v>
      </c>
      <c r="X74" s="122">
        <f t="shared" si="175"/>
        <v>14.218</v>
      </c>
      <c r="Y74" s="109">
        <f t="shared" si="163"/>
        <v>3065.3</v>
      </c>
      <c r="Z74" s="109">
        <f t="shared" si="191"/>
        <v>3817.8</v>
      </c>
      <c r="AA74" s="109">
        <f t="shared" si="191"/>
        <v>4514.5</v>
      </c>
      <c r="AB74" s="109">
        <f t="shared" si="191"/>
        <v>4096.5</v>
      </c>
      <c r="AC74" s="109">
        <f t="shared" si="191"/>
        <v>6047.2</v>
      </c>
      <c r="AD74" s="109">
        <f t="shared" si="191"/>
        <v>8360.2000000000007</v>
      </c>
      <c r="AE74" s="44">
        <f t="shared" si="176"/>
        <v>2832.2</v>
      </c>
      <c r="AF74" s="122">
        <f>RCF!C$13</f>
        <v>14.45</v>
      </c>
      <c r="AG74" s="109">
        <f t="shared" si="188"/>
        <v>4673.1000000000004</v>
      </c>
      <c r="AH74" s="109">
        <f t="shared" si="188"/>
        <v>5947.6</v>
      </c>
      <c r="AI74" s="109">
        <f t="shared" si="188"/>
        <v>8496.6</v>
      </c>
      <c r="AJ74" s="44">
        <f t="shared" si="177"/>
        <v>2881.2</v>
      </c>
      <c r="AK74" s="122">
        <f>RCF!C$25</f>
        <v>14.700000000000001</v>
      </c>
      <c r="AL74" s="44">
        <f t="shared" si="178"/>
        <v>2881.2</v>
      </c>
      <c r="AM74" s="122">
        <f>RCF!C$59</f>
        <v>14.7</v>
      </c>
      <c r="AN74" s="44">
        <f t="shared" si="179"/>
        <v>2983.1</v>
      </c>
      <c r="AO74" s="122">
        <f>RCF!C$33</f>
        <v>15.22</v>
      </c>
      <c r="AP74" s="109">
        <f t="shared" si="166"/>
        <v>4474.6000000000004</v>
      </c>
      <c r="AQ74" s="44">
        <f t="shared" si="180"/>
        <v>2987</v>
      </c>
      <c r="AR74" s="122">
        <f>RCF!C$35</f>
        <v>15.24</v>
      </c>
      <c r="AS74" s="109">
        <f t="shared" si="186"/>
        <v>3883.1</v>
      </c>
      <c r="AT74" s="109">
        <f t="shared" si="186"/>
        <v>4331.1000000000004</v>
      </c>
      <c r="AU74" s="44">
        <f t="shared" si="181"/>
        <v>2927.4</v>
      </c>
      <c r="AV74" s="122">
        <f>RCF!C$37</f>
        <v>14.936</v>
      </c>
      <c r="AW74" s="44">
        <f t="shared" si="182"/>
        <v>2994.6</v>
      </c>
      <c r="AX74" s="122">
        <f>RCF!C$39</f>
        <v>15.278571428571428</v>
      </c>
      <c r="AY74" s="44">
        <f t="shared" si="183"/>
        <v>2887</v>
      </c>
      <c r="AZ74" s="122">
        <f>RCF!C$41</f>
        <v>14.73</v>
      </c>
    </row>
    <row r="75" spans="1:52" x14ac:dyDescent="0.2">
      <c r="A75" s="60">
        <v>2717</v>
      </c>
      <c r="B75" s="47" t="s">
        <v>81</v>
      </c>
      <c r="C75" s="48">
        <v>75</v>
      </c>
      <c r="D75" s="44">
        <f t="shared" si="190"/>
        <v>3999.3</v>
      </c>
      <c r="E75" s="43">
        <f>RCF!C$43</f>
        <v>53.323999999999998</v>
      </c>
      <c r="F75" s="44">
        <f t="shared" si="168"/>
        <v>1100.3</v>
      </c>
      <c r="G75" s="122">
        <f>RCF!C$5</f>
        <v>14.670999999999999</v>
      </c>
      <c r="H75" s="44">
        <f t="shared" si="169"/>
        <v>1100.3</v>
      </c>
      <c r="I75" s="122">
        <f t="shared" si="170"/>
        <v>14.670999999999999</v>
      </c>
      <c r="J75" s="109">
        <f t="shared" si="185"/>
        <v>1210.4000000000001</v>
      </c>
      <c r="K75" s="109">
        <f t="shared" si="185"/>
        <v>1507.4</v>
      </c>
      <c r="L75" s="109">
        <f t="shared" si="185"/>
        <v>1617.5</v>
      </c>
      <c r="M75" s="109">
        <f t="shared" si="185"/>
        <v>1782.5</v>
      </c>
      <c r="N75" s="109">
        <f t="shared" si="185"/>
        <v>2200.6999999999998</v>
      </c>
      <c r="O75" s="109">
        <f t="shared" si="185"/>
        <v>2365.6999999999998</v>
      </c>
      <c r="P75" s="109">
        <f t="shared" si="185"/>
        <v>3301</v>
      </c>
      <c r="Q75" s="44">
        <f t="shared" si="171"/>
        <v>1081.5</v>
      </c>
      <c r="R75" s="122">
        <f>RCF!C$7</f>
        <v>14.42</v>
      </c>
      <c r="S75" s="109">
        <f t="shared" si="172"/>
        <v>1405.9</v>
      </c>
      <c r="T75" s="109">
        <f t="shared" si="172"/>
        <v>1622.2</v>
      </c>
      <c r="U75" s="44">
        <f t="shared" si="173"/>
        <v>1066.3</v>
      </c>
      <c r="V75" s="122">
        <f>RCF!C$9</f>
        <v>14.218</v>
      </c>
      <c r="W75" s="44">
        <f t="shared" si="174"/>
        <v>1066.3</v>
      </c>
      <c r="X75" s="122">
        <f t="shared" si="175"/>
        <v>14.218</v>
      </c>
      <c r="Y75" s="109">
        <f t="shared" si="163"/>
        <v>1172.9000000000001</v>
      </c>
      <c r="Z75" s="109">
        <f t="shared" si="191"/>
        <v>1460.9</v>
      </c>
      <c r="AA75" s="109">
        <f t="shared" si="191"/>
        <v>1727.5</v>
      </c>
      <c r="AB75" s="109">
        <f t="shared" si="191"/>
        <v>1567.5</v>
      </c>
      <c r="AC75" s="109">
        <f t="shared" si="191"/>
        <v>2314</v>
      </c>
      <c r="AD75" s="109">
        <f t="shared" si="191"/>
        <v>3199.1</v>
      </c>
      <c r="AE75" s="44">
        <f t="shared" si="176"/>
        <v>1083.7</v>
      </c>
      <c r="AF75" s="122">
        <f>RCF!C$13</f>
        <v>14.45</v>
      </c>
      <c r="AG75" s="109">
        <f t="shared" si="188"/>
        <v>1788.1</v>
      </c>
      <c r="AH75" s="109">
        <f t="shared" si="188"/>
        <v>2275.8000000000002</v>
      </c>
      <c r="AI75" s="109">
        <f t="shared" si="188"/>
        <v>3251.1</v>
      </c>
      <c r="AJ75" s="44">
        <f t="shared" si="177"/>
        <v>1102.5</v>
      </c>
      <c r="AK75" s="122">
        <f>RCF!C$25</f>
        <v>14.700000000000001</v>
      </c>
      <c r="AL75" s="44">
        <f t="shared" si="178"/>
        <v>1102.5</v>
      </c>
      <c r="AM75" s="122">
        <f>RCF!C$59</f>
        <v>14.7</v>
      </c>
      <c r="AN75" s="44">
        <f t="shared" si="179"/>
        <v>1141.5</v>
      </c>
      <c r="AO75" s="122">
        <f>RCF!C$33</f>
        <v>15.22</v>
      </c>
      <c r="AP75" s="109">
        <f t="shared" si="166"/>
        <v>1712.2</v>
      </c>
      <c r="AQ75" s="44">
        <f t="shared" si="180"/>
        <v>1143</v>
      </c>
      <c r="AR75" s="122">
        <f>RCF!C$35</f>
        <v>15.24</v>
      </c>
      <c r="AS75" s="109">
        <f t="shared" si="186"/>
        <v>1485.9</v>
      </c>
      <c r="AT75" s="109">
        <f t="shared" si="186"/>
        <v>1657.3</v>
      </c>
      <c r="AU75" s="44">
        <f t="shared" si="181"/>
        <v>1120.2</v>
      </c>
      <c r="AV75" s="122">
        <f>RCF!C$37</f>
        <v>14.936</v>
      </c>
      <c r="AW75" s="44">
        <f t="shared" si="182"/>
        <v>1145.8</v>
      </c>
      <c r="AX75" s="122">
        <f>RCF!C$39</f>
        <v>15.278571428571428</v>
      </c>
      <c r="AY75" s="44">
        <f t="shared" si="183"/>
        <v>1104.7</v>
      </c>
      <c r="AZ75" s="122">
        <f>RCF!C$41</f>
        <v>14.73</v>
      </c>
    </row>
    <row r="76" spans="1:52" x14ac:dyDescent="0.2">
      <c r="A76" s="60">
        <v>2802</v>
      </c>
      <c r="B76" s="47" t="s">
        <v>82</v>
      </c>
      <c r="C76" s="48">
        <v>25</v>
      </c>
      <c r="D76" s="44">
        <f t="shared" si="190"/>
        <v>1333.1</v>
      </c>
      <c r="E76" s="43">
        <f>RCF!C$43</f>
        <v>53.323999999999998</v>
      </c>
      <c r="F76" s="44">
        <f t="shared" si="168"/>
        <v>366.7</v>
      </c>
      <c r="G76" s="122">
        <f>RCF!C$5</f>
        <v>14.670999999999999</v>
      </c>
      <c r="H76" s="44">
        <f t="shared" si="169"/>
        <v>366.8</v>
      </c>
      <c r="I76" s="122">
        <f t="shared" si="170"/>
        <v>14.670999999999999</v>
      </c>
      <c r="J76" s="109">
        <f t="shared" si="185"/>
        <v>403.5</v>
      </c>
      <c r="K76" s="109">
        <f t="shared" si="185"/>
        <v>502.5</v>
      </c>
      <c r="L76" s="109">
        <f t="shared" si="185"/>
        <v>539.20000000000005</v>
      </c>
      <c r="M76" s="109">
        <f t="shared" si="185"/>
        <v>594.20000000000005</v>
      </c>
      <c r="N76" s="109">
        <f t="shared" si="185"/>
        <v>733.6</v>
      </c>
      <c r="O76" s="109">
        <f t="shared" si="185"/>
        <v>788.6</v>
      </c>
      <c r="P76" s="109">
        <f t="shared" si="185"/>
        <v>1100.3</v>
      </c>
      <c r="Q76" s="44">
        <f t="shared" si="171"/>
        <v>360.5</v>
      </c>
      <c r="R76" s="122">
        <f>RCF!C$7</f>
        <v>14.42</v>
      </c>
      <c r="S76" s="109">
        <f t="shared" si="172"/>
        <v>468.6</v>
      </c>
      <c r="T76" s="109">
        <f t="shared" si="172"/>
        <v>540.70000000000005</v>
      </c>
      <c r="U76" s="44">
        <f t="shared" si="173"/>
        <v>355.4</v>
      </c>
      <c r="V76" s="122">
        <f>RCF!C$9</f>
        <v>14.218</v>
      </c>
      <c r="W76" s="44">
        <f t="shared" si="174"/>
        <v>355.4</v>
      </c>
      <c r="X76" s="122">
        <f t="shared" si="175"/>
        <v>14.218</v>
      </c>
      <c r="Y76" s="109">
        <f t="shared" si="163"/>
        <v>390.9</v>
      </c>
      <c r="Z76" s="109">
        <f t="shared" si="191"/>
        <v>487</v>
      </c>
      <c r="AA76" s="109">
        <f t="shared" si="191"/>
        <v>575.79999999999995</v>
      </c>
      <c r="AB76" s="109">
        <f t="shared" si="191"/>
        <v>522.5</v>
      </c>
      <c r="AC76" s="109">
        <f t="shared" si="191"/>
        <v>771.3</v>
      </c>
      <c r="AD76" s="109">
        <f t="shared" si="191"/>
        <v>1066.4000000000001</v>
      </c>
      <c r="AE76" s="44">
        <f t="shared" si="176"/>
        <v>361.2</v>
      </c>
      <c r="AF76" s="122">
        <f>RCF!C$13</f>
        <v>14.45</v>
      </c>
      <c r="AG76" s="109">
        <f t="shared" si="188"/>
        <v>596</v>
      </c>
      <c r="AH76" s="109">
        <f t="shared" si="188"/>
        <v>758.5</v>
      </c>
      <c r="AI76" s="109">
        <f t="shared" si="188"/>
        <v>1083.5999999999999</v>
      </c>
      <c r="AJ76" s="44">
        <f t="shared" si="177"/>
        <v>367.5</v>
      </c>
      <c r="AK76" s="122">
        <f>RCF!C$25</f>
        <v>14.700000000000001</v>
      </c>
      <c r="AL76" s="44">
        <f t="shared" si="178"/>
        <v>367.5</v>
      </c>
      <c r="AM76" s="122">
        <f>RCF!C$59</f>
        <v>14.7</v>
      </c>
      <c r="AN76" s="44">
        <f t="shared" si="179"/>
        <v>380.5</v>
      </c>
      <c r="AO76" s="122">
        <f>RCF!C$33</f>
        <v>15.22</v>
      </c>
      <c r="AP76" s="109">
        <f t="shared" si="166"/>
        <v>570.70000000000005</v>
      </c>
      <c r="AQ76" s="44">
        <f t="shared" si="180"/>
        <v>381</v>
      </c>
      <c r="AR76" s="122">
        <f>RCF!C$35</f>
        <v>15.24</v>
      </c>
      <c r="AS76" s="109">
        <f t="shared" si="186"/>
        <v>495.3</v>
      </c>
      <c r="AT76" s="109">
        <f t="shared" si="186"/>
        <v>552.4</v>
      </c>
      <c r="AU76" s="44">
        <f t="shared" si="181"/>
        <v>373.4</v>
      </c>
      <c r="AV76" s="122">
        <f>RCF!C$37</f>
        <v>14.936</v>
      </c>
      <c r="AW76" s="44">
        <f t="shared" si="182"/>
        <v>381.9</v>
      </c>
      <c r="AX76" s="122">
        <f>RCF!C$39</f>
        <v>15.278571428571428</v>
      </c>
      <c r="AY76" s="44">
        <f t="shared" si="183"/>
        <v>368.2</v>
      </c>
      <c r="AZ76" s="122">
        <f>RCF!C$41</f>
        <v>14.73</v>
      </c>
    </row>
    <row r="77" spans="1:52" ht="25.5" x14ac:dyDescent="0.2">
      <c r="A77" s="60">
        <v>3610</v>
      </c>
      <c r="B77" s="61" t="s">
        <v>83</v>
      </c>
      <c r="C77" s="62">
        <v>110</v>
      </c>
      <c r="D77" s="44">
        <f t="shared" si="190"/>
        <v>1544.5</v>
      </c>
      <c r="E77" s="65">
        <f>AZ77</f>
        <v>14.041</v>
      </c>
      <c r="F77" s="44">
        <f t="shared" si="168"/>
        <v>1538.2</v>
      </c>
      <c r="G77" s="122">
        <f>RCF!F$5</f>
        <v>13.984</v>
      </c>
      <c r="H77" s="44">
        <f t="shared" si="169"/>
        <v>1538.2</v>
      </c>
      <c r="I77" s="122">
        <f t="shared" si="170"/>
        <v>13.984</v>
      </c>
      <c r="J77" s="109">
        <f t="shared" si="185"/>
        <v>1692.1</v>
      </c>
      <c r="K77" s="109">
        <f t="shared" si="185"/>
        <v>2107.4</v>
      </c>
      <c r="L77" s="109">
        <f t="shared" si="185"/>
        <v>2261.1999999999998</v>
      </c>
      <c r="M77" s="109">
        <f t="shared" si="185"/>
        <v>2491.9</v>
      </c>
      <c r="N77" s="109">
        <f t="shared" si="185"/>
        <v>3076.5</v>
      </c>
      <c r="O77" s="109">
        <f t="shared" si="185"/>
        <v>3307.2</v>
      </c>
      <c r="P77" s="109">
        <f t="shared" si="185"/>
        <v>4614.7</v>
      </c>
      <c r="Q77" s="44">
        <f t="shared" si="171"/>
        <v>1518</v>
      </c>
      <c r="R77" s="122">
        <f>RCF!F$7</f>
        <v>13.8</v>
      </c>
      <c r="S77" s="109">
        <f t="shared" si="172"/>
        <v>1973.4</v>
      </c>
      <c r="T77" s="109">
        <f t="shared" si="172"/>
        <v>2277</v>
      </c>
      <c r="U77" s="44">
        <f t="shared" si="173"/>
        <v>1490.9</v>
      </c>
      <c r="V77" s="122">
        <f>RCF!F$9</f>
        <v>13.554</v>
      </c>
      <c r="W77" s="44">
        <f t="shared" si="174"/>
        <v>1490.9</v>
      </c>
      <c r="X77" s="122">
        <f>V77</f>
        <v>13.554</v>
      </c>
      <c r="Y77" s="109">
        <f t="shared" si="163"/>
        <v>1639.9</v>
      </c>
      <c r="Z77" s="109">
        <f t="shared" si="191"/>
        <v>2042.6</v>
      </c>
      <c r="AA77" s="109">
        <f t="shared" si="191"/>
        <v>2415.3000000000002</v>
      </c>
      <c r="AB77" s="109">
        <f t="shared" si="191"/>
        <v>2191.6999999999998</v>
      </c>
      <c r="AC77" s="109">
        <f t="shared" si="191"/>
        <v>3235.3</v>
      </c>
      <c r="AD77" s="109">
        <f t="shared" si="191"/>
        <v>4472.8</v>
      </c>
      <c r="AE77" s="44">
        <f t="shared" si="176"/>
        <v>1518</v>
      </c>
      <c r="AF77" s="122">
        <f>RCF!F$13</f>
        <v>13.8</v>
      </c>
      <c r="AG77" s="109">
        <f t="shared" si="188"/>
        <v>2504.6999999999998</v>
      </c>
      <c r="AH77" s="109">
        <f t="shared" si="188"/>
        <v>3187.8</v>
      </c>
      <c r="AI77" s="109">
        <f t="shared" si="188"/>
        <v>4554</v>
      </c>
      <c r="AJ77" s="44">
        <f t="shared" si="177"/>
        <v>0</v>
      </c>
      <c r="AK77" s="122">
        <f>RCF!F$31</f>
        <v>0</v>
      </c>
      <c r="AL77" s="44">
        <f t="shared" si="178"/>
        <v>2004.6</v>
      </c>
      <c r="AM77" s="122">
        <f>RCF!F$59</f>
        <v>18.224</v>
      </c>
      <c r="AN77" s="44">
        <f t="shared" si="179"/>
        <v>1595.8</v>
      </c>
      <c r="AO77" s="122">
        <f>RCF!F$33</f>
        <v>14.507999999999999</v>
      </c>
      <c r="AP77" s="109">
        <f t="shared" si="166"/>
        <v>2393.6999999999998</v>
      </c>
      <c r="AQ77" s="44">
        <f t="shared" si="180"/>
        <v>1606</v>
      </c>
      <c r="AR77" s="122">
        <f>RCF!F$35</f>
        <v>14.6</v>
      </c>
      <c r="AS77" s="109">
        <f t="shared" si="186"/>
        <v>2087.8000000000002</v>
      </c>
      <c r="AT77" s="109">
        <f t="shared" si="186"/>
        <v>2328.6999999999998</v>
      </c>
      <c r="AU77" s="44">
        <f t="shared" si="181"/>
        <v>1565</v>
      </c>
      <c r="AV77" s="122">
        <f>RCF!F$37</f>
        <v>14.228</v>
      </c>
      <c r="AW77" s="44">
        <f t="shared" si="182"/>
        <v>1602.2</v>
      </c>
      <c r="AX77" s="122">
        <f>RCF!F$39</f>
        <v>14.565999999999999</v>
      </c>
      <c r="AY77" s="44">
        <f t="shared" si="183"/>
        <v>1544.5</v>
      </c>
      <c r="AZ77" s="122">
        <f>RCF!F$41</f>
        <v>14.041</v>
      </c>
    </row>
    <row r="78" spans="1:52" x14ac:dyDescent="0.2">
      <c r="A78" s="63" t="s">
        <v>33</v>
      </c>
      <c r="B78" s="47" t="s">
        <v>84</v>
      </c>
      <c r="C78" s="48">
        <v>60</v>
      </c>
      <c r="D78" s="64">
        <f t="shared" si="190"/>
        <v>842.5</v>
      </c>
      <c r="E78" s="65">
        <f t="shared" ref="E78:E80" si="192">AZ78</f>
        <v>14.041</v>
      </c>
      <c r="F78" s="44">
        <f t="shared" si="168"/>
        <v>839</v>
      </c>
      <c r="G78" s="122">
        <f>RCF!F$5</f>
        <v>13.984</v>
      </c>
      <c r="H78" s="44">
        <f t="shared" ref="H78:H80" si="193">ROUND(I78*C78,1)</f>
        <v>839</v>
      </c>
      <c r="I78" s="122">
        <f t="shared" ref="I78:I80" si="194">G78</f>
        <v>13.984</v>
      </c>
      <c r="J78" s="109">
        <f t="shared" si="185"/>
        <v>922.9</v>
      </c>
      <c r="K78" s="109">
        <f t="shared" si="185"/>
        <v>1149.5</v>
      </c>
      <c r="L78" s="109">
        <f t="shared" si="185"/>
        <v>1233.4000000000001</v>
      </c>
      <c r="M78" s="109">
        <f t="shared" si="185"/>
        <v>1359.2</v>
      </c>
      <c r="N78" s="109">
        <f t="shared" si="185"/>
        <v>1678.1</v>
      </c>
      <c r="O78" s="109">
        <f t="shared" si="185"/>
        <v>1803.9</v>
      </c>
      <c r="P78" s="109">
        <f t="shared" si="185"/>
        <v>2517.1</v>
      </c>
      <c r="Q78" s="44">
        <f t="shared" si="171"/>
        <v>828</v>
      </c>
      <c r="R78" s="122">
        <f>RCF!F$7</f>
        <v>13.8</v>
      </c>
      <c r="S78" s="109">
        <f t="shared" si="172"/>
        <v>1076.4000000000001</v>
      </c>
      <c r="T78" s="109">
        <f t="shared" si="172"/>
        <v>1242</v>
      </c>
      <c r="U78" s="44">
        <f t="shared" si="173"/>
        <v>813.2</v>
      </c>
      <c r="V78" s="122">
        <f>RCF!F$9</f>
        <v>13.554</v>
      </c>
      <c r="W78" s="44">
        <f t="shared" si="174"/>
        <v>813.2</v>
      </c>
      <c r="X78" s="122">
        <f t="shared" ref="X78:X80" si="195">V78</f>
        <v>13.554</v>
      </c>
      <c r="Y78" s="109">
        <f t="shared" si="163"/>
        <v>894.5</v>
      </c>
      <c r="Z78" s="109">
        <f t="shared" si="191"/>
        <v>1114.0999999999999</v>
      </c>
      <c r="AA78" s="109">
        <f t="shared" si="191"/>
        <v>1317.4</v>
      </c>
      <c r="AB78" s="109">
        <f t="shared" si="191"/>
        <v>1195.5</v>
      </c>
      <c r="AC78" s="109">
        <f t="shared" si="191"/>
        <v>1764.7</v>
      </c>
      <c r="AD78" s="109">
        <f t="shared" si="191"/>
        <v>2439.6999999999998</v>
      </c>
      <c r="AE78" s="44">
        <f t="shared" si="176"/>
        <v>828</v>
      </c>
      <c r="AF78" s="122">
        <f>RCF!F$13</f>
        <v>13.8</v>
      </c>
      <c r="AG78" s="109">
        <f t="shared" si="188"/>
        <v>1366.2</v>
      </c>
      <c r="AH78" s="109">
        <f t="shared" si="188"/>
        <v>1738.8</v>
      </c>
      <c r="AI78" s="109">
        <f t="shared" si="188"/>
        <v>2484</v>
      </c>
      <c r="AJ78" s="44">
        <f t="shared" si="177"/>
        <v>0</v>
      </c>
      <c r="AK78" s="122">
        <f>RCF!F$31</f>
        <v>0</v>
      </c>
      <c r="AL78" s="44">
        <f t="shared" si="178"/>
        <v>1093.4000000000001</v>
      </c>
      <c r="AM78" s="122">
        <f>RCF!F$59</f>
        <v>18.224</v>
      </c>
      <c r="AN78" s="44">
        <f t="shared" si="179"/>
        <v>870.4</v>
      </c>
      <c r="AO78" s="122">
        <f>RCF!F$33</f>
        <v>14.507999999999999</v>
      </c>
      <c r="AP78" s="109">
        <f t="shared" si="166"/>
        <v>1305.5999999999999</v>
      </c>
      <c r="AQ78" s="44">
        <f t="shared" si="180"/>
        <v>876</v>
      </c>
      <c r="AR78" s="122">
        <f>RCF!F$35</f>
        <v>14.6</v>
      </c>
      <c r="AS78" s="109">
        <f t="shared" si="186"/>
        <v>1138.8</v>
      </c>
      <c r="AT78" s="109">
        <f t="shared" si="186"/>
        <v>1270.2</v>
      </c>
      <c r="AU78" s="44">
        <f t="shared" si="181"/>
        <v>853.6</v>
      </c>
      <c r="AV78" s="122">
        <f>RCF!F$37</f>
        <v>14.228</v>
      </c>
      <c r="AW78" s="44">
        <f t="shared" si="182"/>
        <v>873.9</v>
      </c>
      <c r="AX78" s="122">
        <f>RCF!F$39</f>
        <v>14.565999999999999</v>
      </c>
      <c r="AY78" s="44">
        <f t="shared" si="183"/>
        <v>842.4</v>
      </c>
      <c r="AZ78" s="122">
        <f>RCF!F$41</f>
        <v>14.041</v>
      </c>
    </row>
    <row r="79" spans="1:52" x14ac:dyDescent="0.2">
      <c r="A79" s="60">
        <v>3628</v>
      </c>
      <c r="B79" s="47" t="s">
        <v>85</v>
      </c>
      <c r="C79" s="48">
        <v>50</v>
      </c>
      <c r="D79" s="44">
        <f t="shared" si="190"/>
        <v>702.1</v>
      </c>
      <c r="E79" s="65">
        <f t="shared" si="192"/>
        <v>14.041</v>
      </c>
      <c r="F79" s="44">
        <f t="shared" si="168"/>
        <v>699.2</v>
      </c>
      <c r="G79" s="122">
        <f>RCF!F$5</f>
        <v>13.984</v>
      </c>
      <c r="H79" s="44">
        <f t="shared" si="193"/>
        <v>699.2</v>
      </c>
      <c r="I79" s="122">
        <f t="shared" si="194"/>
        <v>13.984</v>
      </c>
      <c r="J79" s="109">
        <f t="shared" ref="J79:P80" si="196">ROUND($C79*$I79*J$6,1)</f>
        <v>769.1</v>
      </c>
      <c r="K79" s="109">
        <f t="shared" si="196"/>
        <v>957.9</v>
      </c>
      <c r="L79" s="109">
        <f t="shared" si="196"/>
        <v>1027.8</v>
      </c>
      <c r="M79" s="109">
        <f t="shared" si="196"/>
        <v>1132.7</v>
      </c>
      <c r="N79" s="109">
        <f t="shared" si="196"/>
        <v>1398.4</v>
      </c>
      <c r="O79" s="109">
        <f t="shared" si="196"/>
        <v>1503.3</v>
      </c>
      <c r="P79" s="109">
        <f t="shared" si="196"/>
        <v>2097.6</v>
      </c>
      <c r="Q79" s="44">
        <f t="shared" si="171"/>
        <v>690</v>
      </c>
      <c r="R79" s="122">
        <f>RCF!F$7</f>
        <v>13.8</v>
      </c>
      <c r="S79" s="109">
        <f t="shared" ref="S79:T80" si="197">ROUNDDOWN($Q79*S$6,1)</f>
        <v>897</v>
      </c>
      <c r="T79" s="109">
        <f t="shared" si="197"/>
        <v>1035</v>
      </c>
      <c r="U79" s="44">
        <f t="shared" si="173"/>
        <v>677.7</v>
      </c>
      <c r="V79" s="122">
        <f>RCF!F$9</f>
        <v>13.554</v>
      </c>
      <c r="W79" s="44">
        <f t="shared" si="174"/>
        <v>677.7</v>
      </c>
      <c r="X79" s="122">
        <f t="shared" si="195"/>
        <v>13.554</v>
      </c>
      <c r="Y79" s="109">
        <f t="shared" si="163"/>
        <v>745.4</v>
      </c>
      <c r="Z79" s="109">
        <f t="shared" si="191"/>
        <v>928.4</v>
      </c>
      <c r="AA79" s="109">
        <f t="shared" si="191"/>
        <v>1097.9000000000001</v>
      </c>
      <c r="AB79" s="109">
        <f t="shared" si="191"/>
        <v>996.2</v>
      </c>
      <c r="AC79" s="109">
        <f t="shared" si="191"/>
        <v>1470.6</v>
      </c>
      <c r="AD79" s="109">
        <f t="shared" si="191"/>
        <v>2033.1</v>
      </c>
      <c r="AE79" s="44">
        <f t="shared" si="176"/>
        <v>690</v>
      </c>
      <c r="AF79" s="122">
        <f>RCF!F$13</f>
        <v>13.8</v>
      </c>
      <c r="AG79" s="109">
        <f t="shared" ref="AG79:AI80" si="198">ROUND($AE79*AG$6,1)</f>
        <v>1138.5</v>
      </c>
      <c r="AH79" s="109">
        <f t="shared" si="198"/>
        <v>1449</v>
      </c>
      <c r="AI79" s="109">
        <f t="shared" si="198"/>
        <v>2070</v>
      </c>
      <c r="AJ79" s="44">
        <f t="shared" si="177"/>
        <v>0</v>
      </c>
      <c r="AK79" s="122">
        <f>RCF!F$31</f>
        <v>0</v>
      </c>
      <c r="AL79" s="44">
        <f t="shared" si="178"/>
        <v>911.2</v>
      </c>
      <c r="AM79" s="122">
        <f>RCF!F$59</f>
        <v>18.224</v>
      </c>
      <c r="AN79" s="44">
        <f t="shared" si="179"/>
        <v>725.4</v>
      </c>
      <c r="AO79" s="122">
        <f>RCF!F$33</f>
        <v>14.507999999999999</v>
      </c>
      <c r="AP79" s="109">
        <f t="shared" si="166"/>
        <v>1088.0999999999999</v>
      </c>
      <c r="AQ79" s="44">
        <f t="shared" si="180"/>
        <v>730</v>
      </c>
      <c r="AR79" s="122">
        <f>RCF!F$35</f>
        <v>14.6</v>
      </c>
      <c r="AS79" s="109">
        <f t="shared" ref="AS79:AT80" si="199">ROUNDDOWN($AQ79*AS$6,1)</f>
        <v>949</v>
      </c>
      <c r="AT79" s="109">
        <f t="shared" si="199"/>
        <v>1058.5</v>
      </c>
      <c r="AU79" s="44">
        <f t="shared" si="181"/>
        <v>711.4</v>
      </c>
      <c r="AV79" s="122">
        <f>RCF!F$37</f>
        <v>14.228</v>
      </c>
      <c r="AW79" s="44">
        <f t="shared" si="182"/>
        <v>728.3</v>
      </c>
      <c r="AX79" s="122">
        <f>RCF!F$39</f>
        <v>14.565999999999999</v>
      </c>
      <c r="AY79" s="44">
        <f t="shared" si="183"/>
        <v>702</v>
      </c>
      <c r="AZ79" s="122">
        <f>RCF!F$41</f>
        <v>14.041</v>
      </c>
    </row>
    <row r="80" spans="1:52" ht="51" x14ac:dyDescent="0.2">
      <c r="A80" s="60">
        <v>3629</v>
      </c>
      <c r="B80" s="47" t="s">
        <v>86</v>
      </c>
      <c r="C80" s="48">
        <v>50</v>
      </c>
      <c r="D80" s="44">
        <f t="shared" si="190"/>
        <v>702.1</v>
      </c>
      <c r="E80" s="65">
        <f t="shared" si="192"/>
        <v>14.041</v>
      </c>
      <c r="F80" s="44">
        <f t="shared" si="168"/>
        <v>699.2</v>
      </c>
      <c r="G80" s="122">
        <f>RCF!F$5</f>
        <v>13.984</v>
      </c>
      <c r="H80" s="44">
        <f t="shared" si="193"/>
        <v>699.2</v>
      </c>
      <c r="I80" s="122">
        <f t="shared" si="194"/>
        <v>13.984</v>
      </c>
      <c r="J80" s="109">
        <f t="shared" si="196"/>
        <v>769.1</v>
      </c>
      <c r="K80" s="109">
        <f t="shared" si="196"/>
        <v>957.9</v>
      </c>
      <c r="L80" s="109">
        <f t="shared" si="196"/>
        <v>1027.8</v>
      </c>
      <c r="M80" s="109">
        <f t="shared" si="196"/>
        <v>1132.7</v>
      </c>
      <c r="N80" s="109">
        <f t="shared" si="196"/>
        <v>1398.4</v>
      </c>
      <c r="O80" s="109">
        <f t="shared" si="196"/>
        <v>1503.3</v>
      </c>
      <c r="P80" s="109">
        <f t="shared" si="196"/>
        <v>2097.6</v>
      </c>
      <c r="Q80" s="44">
        <f t="shared" si="171"/>
        <v>690</v>
      </c>
      <c r="R80" s="122">
        <f>RCF!F$7</f>
        <v>13.8</v>
      </c>
      <c r="S80" s="109">
        <f t="shared" si="197"/>
        <v>897</v>
      </c>
      <c r="T80" s="109">
        <f t="shared" si="197"/>
        <v>1035</v>
      </c>
      <c r="U80" s="44">
        <f t="shared" si="173"/>
        <v>677.7</v>
      </c>
      <c r="V80" s="122">
        <f>RCF!F$9</f>
        <v>13.554</v>
      </c>
      <c r="W80" s="44">
        <f t="shared" si="174"/>
        <v>677.7</v>
      </c>
      <c r="X80" s="122">
        <f t="shared" si="195"/>
        <v>13.554</v>
      </c>
      <c r="Y80" s="109">
        <f t="shared" si="163"/>
        <v>745.4</v>
      </c>
      <c r="Z80" s="109">
        <f t="shared" si="191"/>
        <v>928.4</v>
      </c>
      <c r="AA80" s="109">
        <f t="shared" si="191"/>
        <v>1097.9000000000001</v>
      </c>
      <c r="AB80" s="109">
        <f t="shared" si="191"/>
        <v>996.2</v>
      </c>
      <c r="AC80" s="109">
        <f t="shared" si="191"/>
        <v>1470.6</v>
      </c>
      <c r="AD80" s="109">
        <f t="shared" si="191"/>
        <v>2033.1</v>
      </c>
      <c r="AE80" s="44">
        <f t="shared" si="176"/>
        <v>690</v>
      </c>
      <c r="AF80" s="122">
        <f>RCF!F$13</f>
        <v>13.8</v>
      </c>
      <c r="AG80" s="109">
        <f t="shared" si="198"/>
        <v>1138.5</v>
      </c>
      <c r="AH80" s="109">
        <f t="shared" si="198"/>
        <v>1449</v>
      </c>
      <c r="AI80" s="109">
        <f t="shared" si="198"/>
        <v>2070</v>
      </c>
      <c r="AJ80" s="44">
        <f t="shared" si="177"/>
        <v>0</v>
      </c>
      <c r="AK80" s="122">
        <f>RCF!F$31</f>
        <v>0</v>
      </c>
      <c r="AL80" s="44">
        <f t="shared" si="178"/>
        <v>911.2</v>
      </c>
      <c r="AM80" s="122">
        <f>RCF!F$59</f>
        <v>18.224</v>
      </c>
      <c r="AN80" s="44">
        <f t="shared" si="179"/>
        <v>725.4</v>
      </c>
      <c r="AO80" s="122">
        <f>RCF!F$33</f>
        <v>14.507999999999999</v>
      </c>
      <c r="AP80" s="109">
        <f t="shared" si="166"/>
        <v>1088.0999999999999</v>
      </c>
      <c r="AQ80" s="44">
        <f t="shared" si="180"/>
        <v>730</v>
      </c>
      <c r="AR80" s="122">
        <f>RCF!F$35</f>
        <v>14.6</v>
      </c>
      <c r="AS80" s="109">
        <f t="shared" si="199"/>
        <v>949</v>
      </c>
      <c r="AT80" s="109">
        <f t="shared" si="199"/>
        <v>1058.5</v>
      </c>
      <c r="AU80" s="44">
        <f t="shared" si="181"/>
        <v>711.4</v>
      </c>
      <c r="AV80" s="122">
        <f>RCF!F$37</f>
        <v>14.228</v>
      </c>
      <c r="AW80" s="44">
        <f t="shared" si="182"/>
        <v>728.3</v>
      </c>
      <c r="AX80" s="122">
        <f>RCF!F$39</f>
        <v>14.565999999999999</v>
      </c>
      <c r="AY80" s="44">
        <f t="shared" si="183"/>
        <v>702</v>
      </c>
      <c r="AZ80" s="122">
        <f>RCF!F$41</f>
        <v>14.041</v>
      </c>
    </row>
    <row r="81" spans="1:62" x14ac:dyDescent="0.2">
      <c r="A81" s="66"/>
      <c r="B81" s="67"/>
      <c r="C81" s="68"/>
      <c r="D81" s="69"/>
      <c r="E81" s="70"/>
      <c r="F81" s="69"/>
      <c r="G81" s="70"/>
      <c r="H81" s="69"/>
      <c r="I81" s="70"/>
      <c r="J81" s="116"/>
      <c r="K81" s="116"/>
      <c r="L81" s="116"/>
      <c r="M81" s="116"/>
      <c r="N81" s="116"/>
      <c r="O81" s="116"/>
      <c r="P81" s="116"/>
      <c r="Q81" s="71"/>
      <c r="R81" s="72"/>
      <c r="S81" s="116"/>
      <c r="T81" s="116"/>
      <c r="U81" s="71"/>
      <c r="V81" s="72"/>
      <c r="W81" s="71"/>
      <c r="X81" s="72"/>
      <c r="Y81" s="117"/>
      <c r="Z81" s="117"/>
      <c r="AA81" s="117"/>
      <c r="AB81" s="117"/>
      <c r="AC81" s="117"/>
      <c r="AD81" s="117"/>
      <c r="AE81" s="69"/>
      <c r="AF81" s="69"/>
      <c r="AG81" s="118"/>
      <c r="AH81" s="118"/>
      <c r="AI81" s="118"/>
      <c r="AJ81" s="69"/>
      <c r="AK81" s="70"/>
      <c r="AL81" s="69"/>
      <c r="AM81" s="70"/>
      <c r="AN81" s="69"/>
      <c r="AO81" s="69"/>
      <c r="AP81" s="118"/>
      <c r="AQ81" s="69"/>
      <c r="AR81" s="69"/>
      <c r="AS81" s="118"/>
      <c r="AT81" s="118"/>
      <c r="AU81" s="69"/>
      <c r="AV81" s="69"/>
      <c r="AW81" s="69"/>
      <c r="AX81" s="69"/>
      <c r="AY81" s="73"/>
      <c r="AZ81" s="72"/>
    </row>
    <row r="82" spans="1:62" x14ac:dyDescent="0.2">
      <c r="A82" s="23"/>
      <c r="B82" s="24" t="s">
        <v>138</v>
      </c>
      <c r="C82" s="25"/>
      <c r="D82" s="26"/>
      <c r="E82" s="27"/>
      <c r="F82" s="26"/>
      <c r="G82" s="27"/>
      <c r="H82" s="26"/>
      <c r="I82" s="27"/>
      <c r="J82" s="27"/>
      <c r="K82" s="27"/>
      <c r="L82" s="27"/>
      <c r="M82" s="27"/>
      <c r="N82" s="27"/>
      <c r="O82" s="27"/>
      <c r="P82" s="27"/>
      <c r="Q82" s="26"/>
      <c r="R82" s="27"/>
      <c r="S82" s="27"/>
      <c r="T82" s="27"/>
      <c r="U82" s="28"/>
      <c r="V82" s="27"/>
      <c r="W82" s="28"/>
      <c r="X82" s="27"/>
      <c r="Y82" s="30"/>
      <c r="Z82" s="29"/>
      <c r="AA82" s="30"/>
      <c r="AB82" s="30"/>
      <c r="AC82" s="30"/>
      <c r="AD82" s="30"/>
      <c r="AE82" s="28"/>
      <c r="AF82" s="27"/>
      <c r="AG82" s="26"/>
      <c r="AH82" s="26"/>
      <c r="AI82" s="31"/>
      <c r="AJ82" s="26"/>
      <c r="AK82" s="26"/>
      <c r="AL82" s="26"/>
      <c r="AM82" s="26"/>
      <c r="AN82" s="28"/>
      <c r="AO82" s="27"/>
      <c r="AP82" s="26"/>
      <c r="AQ82" s="28"/>
      <c r="AR82" s="27"/>
      <c r="AS82" s="26"/>
      <c r="AT82" s="26"/>
      <c r="AU82" s="26"/>
      <c r="AV82" s="27"/>
      <c r="AW82" s="26"/>
      <c r="AX82" s="27"/>
      <c r="AY82" s="27"/>
      <c r="AZ82" s="129"/>
    </row>
    <row r="83" spans="1:62" x14ac:dyDescent="0.2">
      <c r="A83" s="54"/>
      <c r="B83" s="130"/>
      <c r="C83" s="131"/>
      <c r="D83" s="57"/>
      <c r="E83" s="58"/>
      <c r="F83" s="57"/>
      <c r="G83" s="58"/>
      <c r="H83" s="57"/>
      <c r="I83" s="58"/>
      <c r="J83" s="113"/>
      <c r="K83" s="113"/>
      <c r="L83" s="113"/>
      <c r="M83" s="113"/>
      <c r="N83" s="113"/>
      <c r="O83" s="113"/>
      <c r="P83" s="113"/>
      <c r="Q83" s="57"/>
      <c r="R83" s="58"/>
      <c r="S83" s="113"/>
      <c r="T83" s="113"/>
      <c r="U83" s="57"/>
      <c r="V83" s="58"/>
      <c r="W83" s="57"/>
      <c r="X83" s="58"/>
      <c r="Y83" s="132"/>
      <c r="Z83" s="132"/>
      <c r="AA83" s="132"/>
      <c r="AB83" s="132"/>
      <c r="AC83" s="132"/>
      <c r="AD83" s="132"/>
      <c r="AE83" s="133"/>
      <c r="AF83" s="58"/>
      <c r="AG83" s="113"/>
      <c r="AH83" s="113"/>
      <c r="AI83" s="113"/>
      <c r="AJ83" s="59"/>
      <c r="AK83" s="58"/>
      <c r="AL83" s="57"/>
      <c r="AM83" s="58"/>
      <c r="AN83" s="133"/>
      <c r="AO83" s="58"/>
      <c r="AP83" s="113"/>
      <c r="AQ83" s="57"/>
      <c r="AR83" s="58"/>
      <c r="AS83" s="113"/>
      <c r="AT83" s="113"/>
      <c r="AU83" s="57"/>
      <c r="AV83" s="58"/>
      <c r="AW83" s="57"/>
      <c r="AX83" s="58"/>
      <c r="AY83" s="57"/>
      <c r="AZ83" s="58"/>
    </row>
    <row r="84" spans="1:62" x14ac:dyDescent="0.2">
      <c r="A84" s="60">
        <v>2172</v>
      </c>
      <c r="B84" s="134" t="s">
        <v>139</v>
      </c>
      <c r="C84" s="44">
        <v>123.1</v>
      </c>
      <c r="D84" s="135">
        <f t="shared" ref="D84" si="200">ROUND(E84*C84,1)</f>
        <v>6564.2</v>
      </c>
      <c r="E84" s="176">
        <f>RCF!C$43</f>
        <v>53.323999999999998</v>
      </c>
      <c r="F84" s="135">
        <f t="shared" ref="F84:F86" si="201">ROUNDDOWN($C84*G84,1)</f>
        <v>1806</v>
      </c>
      <c r="G84" s="136">
        <f>RCF!C$5</f>
        <v>14.670999999999999</v>
      </c>
      <c r="H84" s="135">
        <f t="shared" ref="H84" si="202">ROUND(I84*C84,1)</f>
        <v>1806</v>
      </c>
      <c r="I84" s="136">
        <f t="shared" ref="I84" si="203">G84</f>
        <v>14.670999999999999</v>
      </c>
      <c r="J84" s="137">
        <f t="shared" ref="J84:P86" si="204">ROUND($C84*$I84*J$6,1)</f>
        <v>1986.6</v>
      </c>
      <c r="K84" s="137"/>
      <c r="L84" s="137"/>
      <c r="M84" s="137">
        <f t="shared" si="204"/>
        <v>2925.7</v>
      </c>
      <c r="N84" s="137">
        <f t="shared" si="204"/>
        <v>3612</v>
      </c>
      <c r="O84" s="137">
        <f t="shared" si="204"/>
        <v>3882.9</v>
      </c>
      <c r="P84" s="137">
        <f t="shared" si="204"/>
        <v>5418</v>
      </c>
      <c r="Q84" s="135">
        <f t="shared" ref="Q84:Q86" si="205">ROUNDDOWN($C84*R84,1)</f>
        <v>1775.1</v>
      </c>
      <c r="R84" s="136">
        <f>RCF!C$7</f>
        <v>14.42</v>
      </c>
      <c r="S84" s="137">
        <f t="shared" ref="S84:T86" si="206">ROUNDDOWN($Q84*S$6,1)</f>
        <v>2307.6</v>
      </c>
      <c r="T84" s="137">
        <f t="shared" si="206"/>
        <v>2662.6</v>
      </c>
      <c r="U84" s="135">
        <f t="shared" ref="U84:U86" si="207">ROUNDDOWN($C84*V84,1)</f>
        <v>1750.2</v>
      </c>
      <c r="V84" s="136">
        <f>RCF!C$9</f>
        <v>14.218</v>
      </c>
      <c r="W84" s="135">
        <f t="shared" ref="W84:W86" si="208">ROUNDDOWN($C84*X84,1)</f>
        <v>1750.2</v>
      </c>
      <c r="X84" s="136">
        <f t="shared" ref="X84" si="209">V84</f>
        <v>14.218</v>
      </c>
      <c r="Y84" s="137">
        <f t="shared" ref="Y84:Y86" si="210">ROUNDDOWN($W84*Y$6,1)</f>
        <v>1925.2</v>
      </c>
      <c r="Z84" s="137">
        <f t="shared" ref="Z84:AD86" si="211">ROUND($C84*$X84*Z$6,1)</f>
        <v>2397.8000000000002</v>
      </c>
      <c r="AA84" s="137">
        <f t="shared" si="211"/>
        <v>2835.4</v>
      </c>
      <c r="AB84" s="137">
        <f t="shared" si="211"/>
        <v>2572.8000000000002</v>
      </c>
      <c r="AC84" s="137">
        <f t="shared" si="211"/>
        <v>3798</v>
      </c>
      <c r="AD84" s="137">
        <f t="shared" si="211"/>
        <v>5250.7</v>
      </c>
      <c r="AE84" s="135">
        <f t="shared" ref="AE84:AE86" si="212">ROUNDDOWN($C84*AF84,1)</f>
        <v>1778.7</v>
      </c>
      <c r="AF84" s="136">
        <f>RCF!C$13</f>
        <v>14.45</v>
      </c>
      <c r="AG84" s="137">
        <f t="shared" ref="AG84:AI86" si="213">ROUND($AE84*AG$6,1)</f>
        <v>2934.9</v>
      </c>
      <c r="AH84" s="137">
        <f t="shared" si="213"/>
        <v>3735.3</v>
      </c>
      <c r="AI84" s="137">
        <f t="shared" si="213"/>
        <v>5336.1</v>
      </c>
      <c r="AJ84" s="135">
        <f t="shared" ref="AJ84:AJ86" si="214">ROUNDDOWN($C84*AK84,1)</f>
        <v>1809.5</v>
      </c>
      <c r="AK84" s="136">
        <f>RCF!C$25</f>
        <v>14.700000000000001</v>
      </c>
      <c r="AL84" s="135">
        <f t="shared" ref="AL84:AL86" si="215">ROUNDDOWN($C84*AM84,1)</f>
        <v>1809.5</v>
      </c>
      <c r="AM84" s="136">
        <f>RCF!C$59</f>
        <v>14.7</v>
      </c>
      <c r="AN84" s="135">
        <f t="shared" ref="AN84:AN86" si="216">ROUNDDOWN($C84*AO84,1)</f>
        <v>1873.5</v>
      </c>
      <c r="AO84" s="136">
        <f>RCF!C$33</f>
        <v>15.22</v>
      </c>
      <c r="AP84" s="137">
        <f t="shared" ref="AP84:AP86" si="217">ROUNDDOWN($AN84*AP$6,1)</f>
        <v>2810.2</v>
      </c>
      <c r="AQ84" s="135">
        <f t="shared" ref="AQ84:AQ86" si="218">ROUNDDOWN($C84*AR84,1)</f>
        <v>1876</v>
      </c>
      <c r="AR84" s="136">
        <f>RCF!C$35</f>
        <v>15.24</v>
      </c>
      <c r="AS84" s="137">
        <f t="shared" ref="AS84:AT86" si="219">ROUNDDOWN($AQ84*AS$6,1)</f>
        <v>2438.8000000000002</v>
      </c>
      <c r="AT84" s="137">
        <f t="shared" si="219"/>
        <v>2720.2</v>
      </c>
      <c r="AU84" s="135">
        <f t="shared" ref="AU84:AU86" si="220">ROUNDDOWN($C84*AV84,1)</f>
        <v>1838.6</v>
      </c>
      <c r="AV84" s="136">
        <f>RCF!C$37</f>
        <v>14.936</v>
      </c>
      <c r="AW84" s="135">
        <f t="shared" ref="AW84:AW86" si="221">ROUNDDOWN($C84*AX84,1)</f>
        <v>1880.7</v>
      </c>
      <c r="AX84" s="136">
        <f>RCF!C$39</f>
        <v>15.278571428571428</v>
      </c>
      <c r="AY84" s="135">
        <f t="shared" ref="AY84:AY86" si="222">ROUNDDOWN($C84*AZ84,1)</f>
        <v>1813.2</v>
      </c>
      <c r="AZ84" s="136">
        <f>RCF!C$41</f>
        <v>14.73</v>
      </c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</row>
    <row r="85" spans="1:62" x14ac:dyDescent="0.2">
      <c r="A85" s="60">
        <v>2228</v>
      </c>
      <c r="B85" s="134" t="s">
        <v>140</v>
      </c>
      <c r="C85" s="44">
        <v>104.9</v>
      </c>
      <c r="D85" s="135">
        <f t="shared" ref="D85:D86" si="223">ROUND(E85*C85,1)</f>
        <v>5593.7</v>
      </c>
      <c r="E85" s="176">
        <f>RCF!C$43</f>
        <v>53.323999999999998</v>
      </c>
      <c r="F85" s="135">
        <f t="shared" si="201"/>
        <v>1538.9</v>
      </c>
      <c r="G85" s="136">
        <f>RCF!C$5</f>
        <v>14.670999999999999</v>
      </c>
      <c r="H85" s="135">
        <f t="shared" ref="H85:H86" si="224">ROUND(I85*C85,1)</f>
        <v>1539</v>
      </c>
      <c r="I85" s="136">
        <f t="shared" ref="I85:I86" si="225">G85</f>
        <v>14.670999999999999</v>
      </c>
      <c r="J85" s="137">
        <f t="shared" si="204"/>
        <v>1692.9</v>
      </c>
      <c r="K85" s="137"/>
      <c r="L85" s="137"/>
      <c r="M85" s="137">
        <f t="shared" si="204"/>
        <v>2493.1999999999998</v>
      </c>
      <c r="N85" s="137">
        <f t="shared" si="204"/>
        <v>3078</v>
      </c>
      <c r="O85" s="137">
        <f t="shared" si="204"/>
        <v>3308.8</v>
      </c>
      <c r="P85" s="137">
        <f t="shared" si="204"/>
        <v>4617</v>
      </c>
      <c r="Q85" s="135">
        <f t="shared" si="205"/>
        <v>1512.6</v>
      </c>
      <c r="R85" s="136">
        <f>RCF!C$7</f>
        <v>14.42</v>
      </c>
      <c r="S85" s="137">
        <f t="shared" si="206"/>
        <v>1966.3</v>
      </c>
      <c r="T85" s="137">
        <f t="shared" si="206"/>
        <v>2268.9</v>
      </c>
      <c r="U85" s="135">
        <f t="shared" si="207"/>
        <v>1491.4</v>
      </c>
      <c r="V85" s="136">
        <f>RCF!C$9</f>
        <v>14.218</v>
      </c>
      <c r="W85" s="135">
        <f t="shared" si="208"/>
        <v>1491.4</v>
      </c>
      <c r="X85" s="136">
        <f t="shared" ref="X85:X86" si="226">V85</f>
        <v>14.218</v>
      </c>
      <c r="Y85" s="137">
        <f t="shared" si="210"/>
        <v>1640.5</v>
      </c>
      <c r="Z85" s="137">
        <f t="shared" si="211"/>
        <v>2043.3</v>
      </c>
      <c r="AA85" s="137">
        <f t="shared" si="211"/>
        <v>2416.1999999999998</v>
      </c>
      <c r="AB85" s="137">
        <f t="shared" si="211"/>
        <v>2192.5</v>
      </c>
      <c r="AC85" s="137">
        <f t="shared" si="211"/>
        <v>3236.5</v>
      </c>
      <c r="AD85" s="137">
        <f t="shared" si="211"/>
        <v>4474.3999999999996</v>
      </c>
      <c r="AE85" s="135">
        <f t="shared" si="212"/>
        <v>1515.8</v>
      </c>
      <c r="AF85" s="136">
        <f>RCF!C$13</f>
        <v>14.45</v>
      </c>
      <c r="AG85" s="137">
        <f t="shared" si="213"/>
        <v>2501.1</v>
      </c>
      <c r="AH85" s="137">
        <f t="shared" si="213"/>
        <v>3183.2</v>
      </c>
      <c r="AI85" s="137">
        <f t="shared" si="213"/>
        <v>4547.3999999999996</v>
      </c>
      <c r="AJ85" s="135">
        <f t="shared" si="214"/>
        <v>1542</v>
      </c>
      <c r="AK85" s="136">
        <f>RCF!C$25</f>
        <v>14.700000000000001</v>
      </c>
      <c r="AL85" s="135">
        <f t="shared" si="215"/>
        <v>1542</v>
      </c>
      <c r="AM85" s="136">
        <f>RCF!C$59</f>
        <v>14.7</v>
      </c>
      <c r="AN85" s="135">
        <f t="shared" si="216"/>
        <v>1596.5</v>
      </c>
      <c r="AO85" s="136">
        <f>RCF!C$33</f>
        <v>15.22</v>
      </c>
      <c r="AP85" s="137">
        <f t="shared" si="217"/>
        <v>2394.6999999999998</v>
      </c>
      <c r="AQ85" s="135">
        <f t="shared" si="218"/>
        <v>1598.6</v>
      </c>
      <c r="AR85" s="136">
        <f>RCF!C$35</f>
        <v>15.24</v>
      </c>
      <c r="AS85" s="137">
        <f t="shared" si="219"/>
        <v>2078.1</v>
      </c>
      <c r="AT85" s="137">
        <f t="shared" si="219"/>
        <v>2317.9</v>
      </c>
      <c r="AU85" s="135">
        <f t="shared" si="220"/>
        <v>1566.7</v>
      </c>
      <c r="AV85" s="136">
        <f>RCF!C$37</f>
        <v>14.936</v>
      </c>
      <c r="AW85" s="135">
        <f t="shared" si="221"/>
        <v>1602.7</v>
      </c>
      <c r="AX85" s="136">
        <f>RCF!C$39</f>
        <v>15.278571428571428</v>
      </c>
      <c r="AY85" s="135">
        <f t="shared" si="222"/>
        <v>1545.1</v>
      </c>
      <c r="AZ85" s="136">
        <f>RCF!C$41</f>
        <v>14.73</v>
      </c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</row>
    <row r="86" spans="1:62" s="138" customFormat="1" ht="14.25" customHeight="1" x14ac:dyDescent="0.2">
      <c r="A86" s="60">
        <v>2236</v>
      </c>
      <c r="B86" s="134" t="s">
        <v>141</v>
      </c>
      <c r="C86" s="44">
        <v>29.1</v>
      </c>
      <c r="D86" s="135">
        <f t="shared" si="223"/>
        <v>1551.7</v>
      </c>
      <c r="E86" s="176">
        <f>RCF!C$43</f>
        <v>53.323999999999998</v>
      </c>
      <c r="F86" s="135">
        <f t="shared" si="201"/>
        <v>426.9</v>
      </c>
      <c r="G86" s="136">
        <f>RCF!C$5</f>
        <v>14.670999999999999</v>
      </c>
      <c r="H86" s="135">
        <f t="shared" si="224"/>
        <v>426.9</v>
      </c>
      <c r="I86" s="136">
        <f t="shared" si="225"/>
        <v>14.670999999999999</v>
      </c>
      <c r="J86" s="137">
        <f t="shared" si="204"/>
        <v>469.6</v>
      </c>
      <c r="K86" s="137"/>
      <c r="L86" s="137"/>
      <c r="M86" s="137">
        <f t="shared" si="204"/>
        <v>691.6</v>
      </c>
      <c r="N86" s="137">
        <f t="shared" si="204"/>
        <v>853.9</v>
      </c>
      <c r="O86" s="137">
        <f t="shared" si="204"/>
        <v>917.9</v>
      </c>
      <c r="P86" s="137">
        <f t="shared" si="204"/>
        <v>1280.8</v>
      </c>
      <c r="Q86" s="135">
        <f t="shared" si="205"/>
        <v>419.6</v>
      </c>
      <c r="R86" s="136">
        <f>RCF!C$7</f>
        <v>14.42</v>
      </c>
      <c r="S86" s="137">
        <f t="shared" si="206"/>
        <v>545.4</v>
      </c>
      <c r="T86" s="137">
        <f t="shared" si="206"/>
        <v>629.4</v>
      </c>
      <c r="U86" s="135">
        <f t="shared" si="207"/>
        <v>413.7</v>
      </c>
      <c r="V86" s="136">
        <f>RCF!C$9</f>
        <v>14.218</v>
      </c>
      <c r="W86" s="135">
        <f t="shared" si="208"/>
        <v>413.7</v>
      </c>
      <c r="X86" s="136">
        <f t="shared" si="226"/>
        <v>14.218</v>
      </c>
      <c r="Y86" s="137">
        <f t="shared" si="210"/>
        <v>455</v>
      </c>
      <c r="Z86" s="137">
        <f t="shared" si="211"/>
        <v>566.79999999999995</v>
      </c>
      <c r="AA86" s="137">
        <f t="shared" si="211"/>
        <v>670.3</v>
      </c>
      <c r="AB86" s="137">
        <f t="shared" si="211"/>
        <v>608.20000000000005</v>
      </c>
      <c r="AC86" s="137">
        <f t="shared" si="211"/>
        <v>897.8</v>
      </c>
      <c r="AD86" s="137">
        <f t="shared" si="211"/>
        <v>1241.2</v>
      </c>
      <c r="AE86" s="135">
        <f t="shared" si="212"/>
        <v>420.4</v>
      </c>
      <c r="AF86" s="136">
        <f>RCF!C$13</f>
        <v>14.45</v>
      </c>
      <c r="AG86" s="137">
        <f t="shared" si="213"/>
        <v>693.7</v>
      </c>
      <c r="AH86" s="137">
        <f t="shared" si="213"/>
        <v>882.8</v>
      </c>
      <c r="AI86" s="137">
        <f t="shared" si="213"/>
        <v>1261.2</v>
      </c>
      <c r="AJ86" s="135">
        <f t="shared" si="214"/>
        <v>427.7</v>
      </c>
      <c r="AK86" s="136">
        <f>RCF!C$25</f>
        <v>14.700000000000001</v>
      </c>
      <c r="AL86" s="135">
        <f t="shared" si="215"/>
        <v>427.7</v>
      </c>
      <c r="AM86" s="136">
        <f>RCF!C$59</f>
        <v>14.7</v>
      </c>
      <c r="AN86" s="135">
        <f t="shared" si="216"/>
        <v>442.9</v>
      </c>
      <c r="AO86" s="136">
        <f>RCF!C$33</f>
        <v>15.22</v>
      </c>
      <c r="AP86" s="137">
        <f t="shared" si="217"/>
        <v>664.3</v>
      </c>
      <c r="AQ86" s="135">
        <f t="shared" si="218"/>
        <v>443.4</v>
      </c>
      <c r="AR86" s="136">
        <f>RCF!C$35</f>
        <v>15.24</v>
      </c>
      <c r="AS86" s="137">
        <f t="shared" si="219"/>
        <v>576.4</v>
      </c>
      <c r="AT86" s="137">
        <f t="shared" si="219"/>
        <v>642.9</v>
      </c>
      <c r="AU86" s="135">
        <f t="shared" si="220"/>
        <v>434.6</v>
      </c>
      <c r="AV86" s="136">
        <f>RCF!C$37</f>
        <v>14.936</v>
      </c>
      <c r="AW86" s="135">
        <f t="shared" si="221"/>
        <v>444.6</v>
      </c>
      <c r="AX86" s="136">
        <f>RCF!C$39</f>
        <v>15.278571428571428</v>
      </c>
      <c r="AY86" s="135">
        <f t="shared" si="222"/>
        <v>428.6</v>
      </c>
      <c r="AZ86" s="136">
        <f>RCF!C$41</f>
        <v>14.73</v>
      </c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</row>
    <row r="87" spans="1:62" s="138" customFormat="1" x14ac:dyDescent="0.2">
      <c r="A87" s="139"/>
      <c r="B87" s="140"/>
      <c r="C87" s="71"/>
      <c r="D87" s="71"/>
      <c r="E87" s="141"/>
      <c r="F87" s="142"/>
      <c r="G87" s="141"/>
      <c r="H87" s="143"/>
      <c r="I87" s="144"/>
      <c r="J87" s="145"/>
      <c r="K87" s="145"/>
      <c r="L87" s="145"/>
      <c r="M87" s="145"/>
      <c r="N87" s="145"/>
      <c r="O87" s="145"/>
      <c r="P87" s="145"/>
      <c r="Q87" s="143"/>
      <c r="R87" s="144"/>
      <c r="S87" s="145"/>
      <c r="T87" s="145"/>
      <c r="U87" s="143"/>
      <c r="V87" s="144"/>
      <c r="W87" s="143"/>
      <c r="X87" s="144"/>
      <c r="Y87" s="145"/>
      <c r="Z87" s="145"/>
      <c r="AA87" s="145"/>
      <c r="AB87" s="145"/>
      <c r="AC87" s="145"/>
      <c r="AD87" s="145"/>
      <c r="AE87" s="143"/>
      <c r="AF87" s="144"/>
      <c r="AG87" s="145"/>
      <c r="AH87" s="145"/>
      <c r="AI87" s="145"/>
      <c r="AJ87" s="143"/>
      <c r="AK87" s="144"/>
      <c r="AL87" s="143"/>
      <c r="AM87" s="144"/>
      <c r="AN87" s="143"/>
      <c r="AO87" s="144"/>
      <c r="AP87" s="145"/>
      <c r="AQ87" s="143"/>
      <c r="AR87" s="144"/>
      <c r="AS87" s="145"/>
      <c r="AT87" s="145"/>
      <c r="AU87" s="71"/>
      <c r="AV87" s="72"/>
      <c r="AW87" s="143"/>
      <c r="AX87" s="144"/>
      <c r="AY87" s="143"/>
      <c r="AZ87" s="144"/>
    </row>
    <row r="88" spans="1:62" x14ac:dyDescent="0.2">
      <c r="A88" s="244" t="s">
        <v>87</v>
      </c>
      <c r="B88" s="74"/>
      <c r="C88" s="75"/>
      <c r="D88" s="76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6"/>
      <c r="V88" s="77"/>
      <c r="W88" s="76"/>
      <c r="X88" s="77"/>
      <c r="Y88" s="74"/>
      <c r="Z88" s="74"/>
      <c r="AA88" s="74"/>
      <c r="AB88" s="74"/>
      <c r="AC88" s="74"/>
      <c r="AD88" s="74"/>
      <c r="AE88" s="76"/>
      <c r="AF88" s="77"/>
      <c r="AG88" s="77"/>
      <c r="AH88" s="77"/>
      <c r="AI88" s="77"/>
      <c r="AJ88" s="76"/>
      <c r="AK88" s="77"/>
      <c r="AL88" s="76"/>
      <c r="AM88" s="77"/>
      <c r="AN88" s="76"/>
      <c r="AO88" s="77"/>
      <c r="AP88" s="77"/>
      <c r="AQ88" s="76"/>
      <c r="AR88" s="77"/>
      <c r="AS88" s="77"/>
      <c r="AT88" s="77"/>
      <c r="AU88" s="76"/>
      <c r="AV88" s="77"/>
      <c r="AW88" s="76"/>
      <c r="AX88" s="77"/>
      <c r="AY88" s="77"/>
      <c r="AZ88" s="78"/>
    </row>
    <row r="89" spans="1:62" x14ac:dyDescent="0.2">
      <c r="A89" s="245" t="s">
        <v>142</v>
      </c>
      <c r="B89" s="246"/>
      <c r="C89" s="246"/>
      <c r="D89" s="246"/>
      <c r="E89" s="246"/>
      <c r="F89" s="247"/>
      <c r="G89" s="247"/>
      <c r="H89" s="247"/>
      <c r="I89" s="247"/>
      <c r="J89" s="248"/>
      <c r="K89" s="248"/>
      <c r="L89" s="248"/>
      <c r="M89" s="248"/>
      <c r="N89" s="248"/>
      <c r="O89" s="248"/>
      <c r="P89" s="248"/>
      <c r="Q89" s="247"/>
      <c r="R89" s="247"/>
      <c r="S89" s="248"/>
      <c r="T89" s="248"/>
      <c r="U89" s="247"/>
      <c r="V89" s="247"/>
      <c r="W89" s="247"/>
      <c r="X89" s="247"/>
      <c r="Y89" s="249"/>
      <c r="Z89" s="249"/>
      <c r="AA89" s="249"/>
      <c r="AB89" s="249"/>
      <c r="AC89" s="249"/>
      <c r="AD89" s="249"/>
      <c r="AE89" s="247"/>
      <c r="AF89" s="247"/>
      <c r="AG89" s="80"/>
      <c r="AH89" s="80"/>
      <c r="AI89" s="80"/>
      <c r="AJ89" s="247"/>
      <c r="AK89" s="247"/>
      <c r="AL89" s="247"/>
      <c r="AM89" s="247"/>
      <c r="AN89" s="146"/>
      <c r="AO89" s="247"/>
      <c r="AP89" s="80"/>
      <c r="AQ89" s="146"/>
      <c r="AR89" s="247"/>
      <c r="AS89" s="80"/>
      <c r="AT89" s="80"/>
      <c r="AU89" s="146"/>
      <c r="AV89" s="247"/>
      <c r="AW89" s="146"/>
      <c r="AX89" s="147"/>
      <c r="AY89" s="247"/>
      <c r="AZ89" s="148"/>
    </row>
    <row r="90" spans="1:62" x14ac:dyDescent="0.2">
      <c r="A90" s="149" t="s">
        <v>191</v>
      </c>
      <c r="B90" s="246"/>
      <c r="C90" s="246"/>
      <c r="D90" s="246"/>
      <c r="E90" s="246"/>
      <c r="F90" s="247"/>
      <c r="G90" s="247"/>
      <c r="H90" s="247"/>
      <c r="I90" s="247"/>
      <c r="J90" s="248"/>
      <c r="K90" s="248"/>
      <c r="L90" s="248"/>
      <c r="M90" s="248"/>
      <c r="N90" s="248"/>
      <c r="O90" s="248"/>
      <c r="P90" s="248"/>
      <c r="Q90" s="247"/>
      <c r="R90" s="247"/>
      <c r="S90" s="248"/>
      <c r="T90" s="248"/>
      <c r="U90" s="247"/>
      <c r="V90" s="247"/>
      <c r="W90" s="247"/>
      <c r="X90" s="247"/>
      <c r="Y90" s="249"/>
      <c r="Z90" s="249"/>
      <c r="AA90" s="249"/>
      <c r="AB90" s="249"/>
      <c r="AC90" s="249"/>
      <c r="AD90" s="249"/>
      <c r="AE90" s="247"/>
      <c r="AF90" s="247"/>
      <c r="AG90" s="80"/>
      <c r="AH90" s="80"/>
      <c r="AI90" s="80"/>
      <c r="AJ90" s="247"/>
      <c r="AK90" s="247"/>
      <c r="AL90" s="247"/>
      <c r="AM90" s="247"/>
      <c r="AN90" s="146"/>
      <c r="AO90" s="247"/>
      <c r="AP90" s="80"/>
      <c r="AQ90" s="146"/>
      <c r="AR90" s="247"/>
      <c r="AS90" s="80"/>
      <c r="AT90" s="80"/>
      <c r="AU90" s="146"/>
      <c r="AV90" s="247"/>
      <c r="AW90" s="146"/>
      <c r="AX90" s="147"/>
      <c r="AY90" s="247"/>
      <c r="AZ90" s="148"/>
    </row>
    <row r="91" spans="1:62" x14ac:dyDescent="0.2">
      <c r="A91" s="245" t="s">
        <v>96</v>
      </c>
      <c r="B91" s="247"/>
      <c r="C91" s="249"/>
      <c r="D91" s="79"/>
      <c r="E91" s="80"/>
      <c r="F91" s="80"/>
      <c r="G91" s="80"/>
      <c r="H91" s="80"/>
      <c r="I91" s="80"/>
      <c r="J91" s="248"/>
      <c r="K91" s="248"/>
      <c r="L91" s="248"/>
      <c r="M91" s="248"/>
      <c r="N91" s="248"/>
      <c r="O91" s="248"/>
      <c r="P91" s="248"/>
      <c r="Q91" s="80"/>
      <c r="R91" s="80"/>
      <c r="S91" s="248"/>
      <c r="T91" s="248"/>
      <c r="U91" s="79"/>
      <c r="V91" s="80"/>
      <c r="W91" s="79"/>
      <c r="X91" s="80"/>
      <c r="Y91" s="249"/>
      <c r="Z91" s="249"/>
      <c r="AA91" s="249"/>
      <c r="AB91" s="249"/>
      <c r="AC91" s="249"/>
      <c r="AD91" s="249"/>
      <c r="AE91" s="79"/>
      <c r="AF91" s="80"/>
      <c r="AG91" s="80"/>
      <c r="AH91" s="80"/>
      <c r="AI91" s="80"/>
      <c r="AJ91" s="79"/>
      <c r="AK91" s="80"/>
      <c r="AL91" s="79"/>
      <c r="AM91" s="80"/>
      <c r="AN91" s="79"/>
      <c r="AO91" s="80"/>
      <c r="AP91" s="80"/>
      <c r="AQ91" s="79"/>
      <c r="AR91" s="80"/>
      <c r="AS91" s="80"/>
      <c r="AT91" s="80"/>
      <c r="AU91" s="79"/>
      <c r="AV91" s="80"/>
      <c r="AW91" s="79"/>
      <c r="AX91" s="80"/>
      <c r="AY91" s="80"/>
      <c r="AZ91" s="81"/>
    </row>
    <row r="92" spans="1:62" x14ac:dyDescent="0.2">
      <c r="A92" s="245" t="s">
        <v>97</v>
      </c>
      <c r="B92" s="247"/>
      <c r="C92" s="249"/>
      <c r="D92" s="79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79"/>
      <c r="V92" s="80"/>
      <c r="W92" s="79"/>
      <c r="X92" s="80"/>
      <c r="Y92" s="249"/>
      <c r="Z92" s="249"/>
      <c r="AA92" s="249"/>
      <c r="AB92" s="249"/>
      <c r="AC92" s="249"/>
      <c r="AD92" s="249"/>
      <c r="AE92" s="79"/>
      <c r="AF92" s="80"/>
      <c r="AG92" s="80"/>
      <c r="AH92" s="80"/>
      <c r="AI92" s="80"/>
      <c r="AJ92" s="79"/>
      <c r="AK92" s="80"/>
      <c r="AL92" s="79"/>
      <c r="AM92" s="80"/>
      <c r="AN92" s="79"/>
      <c r="AO92" s="80"/>
      <c r="AP92" s="80"/>
      <c r="AQ92" s="79"/>
      <c r="AR92" s="80"/>
      <c r="AS92" s="80"/>
      <c r="AT92" s="80"/>
      <c r="AU92" s="79"/>
      <c r="AV92" s="80"/>
      <c r="AW92" s="79"/>
      <c r="AX92" s="80"/>
      <c r="AY92" s="80"/>
      <c r="AZ92" s="81"/>
    </row>
    <row r="93" spans="1:62" x14ac:dyDescent="0.2">
      <c r="A93" s="245" t="s">
        <v>192</v>
      </c>
      <c r="B93" s="247"/>
      <c r="C93" s="249"/>
      <c r="D93" s="79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9"/>
      <c r="V93" s="80"/>
      <c r="W93" s="79"/>
      <c r="X93" s="80"/>
      <c r="Y93" s="249"/>
      <c r="Z93" s="249"/>
      <c r="AA93" s="249"/>
      <c r="AB93" s="249"/>
      <c r="AC93" s="249"/>
      <c r="AD93" s="249"/>
      <c r="AE93" s="79"/>
      <c r="AF93" s="80"/>
      <c r="AG93" s="80"/>
      <c r="AH93" s="80"/>
      <c r="AI93" s="80"/>
      <c r="AJ93" s="79"/>
      <c r="AK93" s="80"/>
      <c r="AL93" s="79"/>
      <c r="AM93" s="80"/>
      <c r="AN93" s="79"/>
      <c r="AO93" s="80"/>
      <c r="AP93" s="80"/>
      <c r="AQ93" s="79"/>
      <c r="AR93" s="80"/>
      <c r="AS93" s="80"/>
      <c r="AT93" s="80"/>
      <c r="AU93" s="79"/>
      <c r="AV93" s="80"/>
      <c r="AW93" s="79"/>
      <c r="AX93" s="80"/>
      <c r="AY93" s="80"/>
      <c r="AZ93" s="81"/>
    </row>
    <row r="94" spans="1:62" x14ac:dyDescent="0.2">
      <c r="A94" s="245" t="s">
        <v>193</v>
      </c>
      <c r="B94" s="247"/>
      <c r="C94" s="249"/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79"/>
      <c r="V94" s="80"/>
      <c r="W94" s="79"/>
      <c r="X94" s="80"/>
      <c r="Y94" s="249"/>
      <c r="Z94" s="249"/>
      <c r="AA94" s="249"/>
      <c r="AB94" s="249"/>
      <c r="AC94" s="249"/>
      <c r="AD94" s="249"/>
      <c r="AE94" s="79"/>
      <c r="AF94" s="80"/>
      <c r="AG94" s="80"/>
      <c r="AH94" s="80"/>
      <c r="AI94" s="80"/>
      <c r="AJ94" s="79"/>
      <c r="AK94" s="80"/>
      <c r="AL94" s="79"/>
      <c r="AM94" s="80"/>
      <c r="AN94" s="80"/>
      <c r="AO94" s="80"/>
      <c r="AP94" s="80"/>
      <c r="AQ94" s="79"/>
      <c r="AR94" s="80"/>
      <c r="AS94" s="80"/>
      <c r="AT94" s="80"/>
      <c r="AU94" s="79"/>
      <c r="AV94" s="80"/>
      <c r="AW94" s="80"/>
      <c r="AX94" s="80"/>
      <c r="AY94" s="80"/>
      <c r="AZ94" s="81"/>
    </row>
    <row r="95" spans="1:62" x14ac:dyDescent="0.2">
      <c r="A95" s="245" t="s">
        <v>188</v>
      </c>
      <c r="B95" s="247"/>
      <c r="C95" s="249"/>
      <c r="D95" s="79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79"/>
      <c r="V95" s="80"/>
      <c r="W95" s="79"/>
      <c r="X95" s="80"/>
      <c r="Y95" s="249"/>
      <c r="Z95" s="249"/>
      <c r="AA95" s="249"/>
      <c r="AB95" s="249"/>
      <c r="AC95" s="249"/>
      <c r="AD95" s="249"/>
      <c r="AE95" s="79"/>
      <c r="AF95" s="80"/>
      <c r="AG95" s="80"/>
      <c r="AH95" s="80"/>
      <c r="AI95" s="80"/>
      <c r="AJ95" s="79"/>
      <c r="AK95" s="80"/>
      <c r="AL95" s="79"/>
      <c r="AM95" s="80"/>
      <c r="AN95" s="80"/>
      <c r="AO95" s="80"/>
      <c r="AP95" s="80"/>
      <c r="AQ95" s="79"/>
      <c r="AR95" s="80"/>
      <c r="AS95" s="80"/>
      <c r="AT95" s="80"/>
      <c r="AU95" s="79"/>
      <c r="AV95" s="80"/>
      <c r="AW95" s="80"/>
      <c r="AX95" s="80"/>
      <c r="AY95" s="80"/>
      <c r="AZ95" s="81"/>
    </row>
    <row r="96" spans="1:62" x14ac:dyDescent="0.2">
      <c r="A96" s="250" t="s">
        <v>194</v>
      </c>
      <c r="B96" s="247"/>
      <c r="C96" s="249"/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79"/>
      <c r="V96" s="80"/>
      <c r="W96" s="79"/>
      <c r="X96" s="80"/>
      <c r="Y96" s="249"/>
      <c r="Z96" s="249"/>
      <c r="AA96" s="249"/>
      <c r="AB96" s="249"/>
      <c r="AC96" s="249"/>
      <c r="AD96" s="249"/>
      <c r="AE96" s="79"/>
      <c r="AF96" s="80"/>
      <c r="AG96" s="80"/>
      <c r="AH96" s="80"/>
      <c r="AI96" s="80"/>
      <c r="AJ96" s="79"/>
      <c r="AK96" s="80"/>
      <c r="AL96" s="79"/>
      <c r="AM96" s="80"/>
      <c r="AN96" s="80"/>
      <c r="AO96" s="80"/>
      <c r="AP96" s="80"/>
      <c r="AQ96" s="79"/>
      <c r="AR96" s="80"/>
      <c r="AS96" s="80"/>
      <c r="AT96" s="80"/>
      <c r="AU96" s="79"/>
      <c r="AV96" s="80"/>
      <c r="AW96" s="80"/>
      <c r="AX96" s="80"/>
      <c r="AY96" s="80"/>
      <c r="AZ96" s="81"/>
    </row>
    <row r="97" spans="1:52" x14ac:dyDescent="0.2">
      <c r="A97" s="245" t="s">
        <v>195</v>
      </c>
      <c r="B97" s="247"/>
      <c r="C97" s="249"/>
      <c r="D97" s="79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79"/>
      <c r="V97" s="80"/>
      <c r="W97" s="79"/>
      <c r="X97" s="80"/>
      <c r="Y97" s="249"/>
      <c r="Z97" s="249"/>
      <c r="AA97" s="249"/>
      <c r="AB97" s="249"/>
      <c r="AC97" s="249"/>
      <c r="AD97" s="249"/>
      <c r="AE97" s="79"/>
      <c r="AF97" s="80"/>
      <c r="AG97" s="80"/>
      <c r="AH97" s="80"/>
      <c r="AI97" s="80"/>
      <c r="AJ97" s="79"/>
      <c r="AK97" s="80"/>
      <c r="AL97" s="79"/>
      <c r="AM97" s="80"/>
      <c r="AN97" s="80"/>
      <c r="AO97" s="80"/>
      <c r="AP97" s="80"/>
      <c r="AQ97" s="79"/>
      <c r="AR97" s="80"/>
      <c r="AS97" s="80"/>
      <c r="AT97" s="80"/>
      <c r="AU97" s="79"/>
      <c r="AV97" s="80"/>
      <c r="AW97" s="80"/>
      <c r="AX97" s="80"/>
      <c r="AY97" s="80"/>
      <c r="AZ97" s="81"/>
    </row>
    <row r="98" spans="1:52" x14ac:dyDescent="0.2">
      <c r="A98" s="250" t="s">
        <v>196</v>
      </c>
      <c r="B98" s="251"/>
      <c r="C98" s="252"/>
      <c r="D98" s="253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3"/>
      <c r="V98" s="254"/>
      <c r="W98" s="253"/>
      <c r="X98" s="254"/>
      <c r="Y98" s="252"/>
      <c r="Z98" s="252"/>
      <c r="AA98" s="252"/>
      <c r="AB98" s="252"/>
      <c r="AC98" s="252"/>
      <c r="AD98" s="252"/>
      <c r="AE98" s="253"/>
      <c r="AF98" s="254"/>
      <c r="AG98" s="254"/>
      <c r="AH98" s="254"/>
      <c r="AI98" s="254"/>
      <c r="AJ98" s="253"/>
      <c r="AK98" s="254"/>
      <c r="AL98" s="253"/>
      <c r="AM98" s="254"/>
      <c r="AN98" s="254"/>
      <c r="AO98" s="254"/>
      <c r="AP98" s="254"/>
      <c r="AQ98" s="253"/>
      <c r="AR98" s="254"/>
      <c r="AS98" s="254"/>
      <c r="AT98" s="254"/>
      <c r="AU98" s="253"/>
      <c r="AV98" s="254"/>
      <c r="AW98" s="254"/>
      <c r="AX98" s="254"/>
      <c r="AY98" s="254"/>
      <c r="AZ98" s="255"/>
    </row>
    <row r="99" spans="1:52" x14ac:dyDescent="0.2">
      <c r="A99" s="256" t="s">
        <v>186</v>
      </c>
      <c r="B99" s="247"/>
      <c r="C99" s="249"/>
      <c r="D99" s="79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79"/>
      <c r="V99" s="80"/>
      <c r="W99" s="79"/>
      <c r="X99" s="80"/>
      <c r="Y99" s="249"/>
      <c r="Z99" s="249"/>
      <c r="AA99" s="249"/>
      <c r="AB99" s="249"/>
      <c r="AC99" s="249"/>
      <c r="AD99" s="249"/>
      <c r="AE99" s="79"/>
      <c r="AF99" s="80"/>
      <c r="AG99" s="80"/>
      <c r="AH99" s="80"/>
      <c r="AI99" s="80"/>
      <c r="AJ99" s="79"/>
      <c r="AK99" s="80"/>
      <c r="AL99" s="79"/>
      <c r="AM99" s="80"/>
      <c r="AN99" s="80"/>
      <c r="AO99" s="80"/>
      <c r="AP99" s="80"/>
      <c r="AQ99" s="79"/>
      <c r="AR99" s="80"/>
      <c r="AS99" s="80"/>
      <c r="AT99" s="80"/>
      <c r="AU99" s="79"/>
      <c r="AV99" s="80"/>
      <c r="AW99" s="80"/>
      <c r="AX99" s="80"/>
      <c r="AY99" s="80"/>
      <c r="AZ99" s="81"/>
    </row>
    <row r="100" spans="1:52" x14ac:dyDescent="0.2">
      <c r="A100" s="245" t="s">
        <v>98</v>
      </c>
      <c r="B100" s="247"/>
      <c r="C100" s="249"/>
      <c r="D100" s="79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79"/>
      <c r="V100" s="80"/>
      <c r="W100" s="79"/>
      <c r="X100" s="80"/>
      <c r="Y100" s="249"/>
      <c r="Z100" s="249"/>
      <c r="AA100" s="249"/>
      <c r="AB100" s="249"/>
      <c r="AC100" s="249"/>
      <c r="AD100" s="249"/>
      <c r="AE100" s="79"/>
      <c r="AF100" s="80"/>
      <c r="AG100" s="80"/>
      <c r="AH100" s="80"/>
      <c r="AI100" s="80"/>
      <c r="AJ100" s="79"/>
      <c r="AK100" s="80"/>
      <c r="AL100" s="79"/>
      <c r="AM100" s="80"/>
      <c r="AN100" s="79"/>
      <c r="AO100" s="80"/>
      <c r="AP100" s="80"/>
      <c r="AQ100" s="79"/>
      <c r="AR100" s="80"/>
      <c r="AS100" s="80"/>
      <c r="AT100" s="80"/>
      <c r="AU100" s="79"/>
      <c r="AV100" s="80"/>
      <c r="AW100" s="79"/>
      <c r="AX100" s="80"/>
      <c r="AY100" s="80"/>
      <c r="AZ100" s="81"/>
    </row>
    <row r="101" spans="1:52" x14ac:dyDescent="0.2">
      <c r="A101" s="257" t="s">
        <v>143</v>
      </c>
      <c r="B101" s="258"/>
      <c r="C101" s="258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3"/>
      <c r="V101" s="84"/>
      <c r="W101" s="83"/>
      <c r="X101" s="84"/>
      <c r="Y101" s="258"/>
      <c r="Z101" s="258"/>
      <c r="AA101" s="258"/>
      <c r="AB101" s="258"/>
      <c r="AC101" s="258"/>
      <c r="AD101" s="258"/>
      <c r="AE101" s="83"/>
      <c r="AF101" s="84"/>
      <c r="AG101" s="84"/>
      <c r="AH101" s="84"/>
      <c r="AI101" s="84"/>
      <c r="AJ101" s="83"/>
      <c r="AK101" s="84"/>
      <c r="AL101" s="83"/>
      <c r="AM101" s="84"/>
      <c r="AN101" s="83"/>
      <c r="AO101" s="84"/>
      <c r="AP101" s="84"/>
      <c r="AQ101" s="83"/>
      <c r="AR101" s="84"/>
      <c r="AS101" s="84"/>
      <c r="AT101" s="84"/>
      <c r="AU101" s="83"/>
      <c r="AV101" s="84"/>
      <c r="AW101" s="83"/>
      <c r="AX101" s="84"/>
      <c r="AY101" s="84"/>
      <c r="AZ101" s="85"/>
    </row>
    <row r="102" spans="1:52" x14ac:dyDescent="0.2">
      <c r="A102" s="245" t="s">
        <v>187</v>
      </c>
      <c r="B102" s="249"/>
      <c r="C102" s="249"/>
      <c r="D102" s="79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79"/>
      <c r="V102" s="80"/>
      <c r="W102" s="79"/>
      <c r="X102" s="80"/>
      <c r="Y102" s="249"/>
      <c r="Z102" s="249"/>
      <c r="AA102" s="249"/>
      <c r="AB102" s="249"/>
      <c r="AC102" s="249"/>
      <c r="AD102" s="249"/>
      <c r="AE102" s="79"/>
      <c r="AF102" s="80"/>
      <c r="AG102" s="80"/>
      <c r="AH102" s="80"/>
      <c r="AI102" s="80"/>
      <c r="AJ102" s="79"/>
      <c r="AK102" s="80"/>
      <c r="AL102" s="79"/>
      <c r="AM102" s="80"/>
      <c r="AN102" s="79"/>
      <c r="AO102" s="80"/>
      <c r="AP102" s="80"/>
      <c r="AQ102" s="79"/>
      <c r="AR102" s="80"/>
      <c r="AS102" s="80"/>
      <c r="AT102" s="80"/>
      <c r="AU102" s="79"/>
      <c r="AV102" s="80"/>
      <c r="AW102" s="79"/>
      <c r="AX102" s="80"/>
      <c r="AY102" s="80"/>
      <c r="AZ102" s="81"/>
    </row>
    <row r="103" spans="1:52" x14ac:dyDescent="0.2">
      <c r="A103" s="259" t="s">
        <v>144</v>
      </c>
      <c r="B103" s="258"/>
      <c r="C103" s="258"/>
      <c r="D103" s="83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3"/>
      <c r="V103" s="84"/>
      <c r="W103" s="83"/>
      <c r="X103" s="84"/>
      <c r="Y103" s="258"/>
      <c r="Z103" s="258"/>
      <c r="AA103" s="258"/>
      <c r="AB103" s="258"/>
      <c r="AC103" s="258"/>
      <c r="AD103" s="258"/>
      <c r="AE103" s="83"/>
      <c r="AF103" s="84"/>
      <c r="AG103" s="84"/>
      <c r="AH103" s="84"/>
      <c r="AI103" s="84"/>
      <c r="AJ103" s="83"/>
      <c r="AK103" s="84"/>
      <c r="AL103" s="83"/>
      <c r="AM103" s="84"/>
      <c r="AN103" s="83"/>
      <c r="AO103" s="84"/>
      <c r="AP103" s="84"/>
      <c r="AQ103" s="83"/>
      <c r="AR103" s="84"/>
      <c r="AS103" s="84"/>
      <c r="AT103" s="84"/>
      <c r="AU103" s="83"/>
      <c r="AV103" s="84"/>
      <c r="AW103" s="83"/>
      <c r="AX103" s="84"/>
      <c r="AY103" s="84"/>
      <c r="AZ103" s="85"/>
    </row>
    <row r="104" spans="1:52" s="153" customFormat="1" x14ac:dyDescent="0.2">
      <c r="A104" s="260" t="s">
        <v>197</v>
      </c>
      <c r="B104" s="261"/>
      <c r="C104" s="261"/>
      <c r="D104" s="150"/>
      <c r="E104" s="151"/>
      <c r="F104" s="150"/>
      <c r="G104" s="151"/>
      <c r="H104" s="150"/>
      <c r="I104" s="151"/>
      <c r="J104" s="151"/>
      <c r="K104" s="151"/>
      <c r="L104" s="151"/>
      <c r="M104" s="151"/>
      <c r="N104" s="151"/>
      <c r="O104" s="151"/>
      <c r="P104" s="151"/>
      <c r="Q104" s="150"/>
      <c r="R104" s="151"/>
      <c r="S104" s="151"/>
      <c r="T104" s="151"/>
      <c r="U104" s="150"/>
      <c r="V104" s="151"/>
      <c r="W104" s="150"/>
      <c r="X104" s="151"/>
      <c r="Y104" s="261"/>
      <c r="Z104" s="261"/>
      <c r="AA104" s="261"/>
      <c r="AB104" s="261"/>
      <c r="AC104" s="261"/>
      <c r="AD104" s="261"/>
      <c r="AE104" s="150"/>
      <c r="AF104" s="151"/>
      <c r="AG104" s="151"/>
      <c r="AH104" s="151"/>
      <c r="AI104" s="151"/>
      <c r="AJ104" s="150"/>
      <c r="AK104" s="151"/>
      <c r="AL104" s="150"/>
      <c r="AM104" s="151"/>
      <c r="AN104" s="150"/>
      <c r="AO104" s="151"/>
      <c r="AP104" s="151"/>
      <c r="AQ104" s="150"/>
      <c r="AR104" s="151"/>
      <c r="AS104" s="151"/>
      <c r="AT104" s="151"/>
      <c r="AU104" s="150"/>
      <c r="AV104" s="151"/>
      <c r="AW104" s="150"/>
      <c r="AX104" s="151"/>
      <c r="AY104" s="151"/>
      <c r="AZ104" s="152"/>
    </row>
    <row r="105" spans="1:52" s="82" customFormat="1" x14ac:dyDescent="0.2">
      <c r="A105" s="262" t="s">
        <v>198</v>
      </c>
      <c r="B105" s="261"/>
      <c r="C105" s="261"/>
      <c r="D105" s="150"/>
      <c r="E105" s="151"/>
      <c r="F105" s="150"/>
      <c r="G105" s="151"/>
      <c r="H105" s="150"/>
      <c r="I105" s="151"/>
      <c r="J105" s="151"/>
      <c r="K105" s="151"/>
      <c r="L105" s="151"/>
      <c r="M105" s="151"/>
      <c r="N105" s="151"/>
      <c r="O105" s="151"/>
      <c r="P105" s="151"/>
      <c r="Q105" s="150"/>
      <c r="R105" s="151"/>
      <c r="S105" s="151"/>
      <c r="T105" s="151"/>
      <c r="U105" s="150"/>
      <c r="V105" s="151"/>
      <c r="W105" s="150"/>
      <c r="X105" s="151"/>
      <c r="Y105" s="261"/>
      <c r="Z105" s="261"/>
      <c r="AA105" s="261"/>
      <c r="AB105" s="261"/>
      <c r="AC105" s="261"/>
      <c r="AD105" s="261"/>
      <c r="AE105" s="150"/>
      <c r="AF105" s="151"/>
      <c r="AG105" s="151"/>
      <c r="AH105" s="151"/>
      <c r="AI105" s="151"/>
      <c r="AJ105" s="150"/>
      <c r="AK105" s="151"/>
      <c r="AL105" s="150"/>
      <c r="AM105" s="151"/>
      <c r="AN105" s="150"/>
      <c r="AO105" s="151"/>
      <c r="AP105" s="151"/>
      <c r="AQ105" s="150"/>
      <c r="AR105" s="151"/>
      <c r="AS105" s="151"/>
      <c r="AT105" s="151"/>
      <c r="AU105" s="150"/>
      <c r="AV105" s="151"/>
      <c r="AW105" s="150"/>
      <c r="AX105" s="151"/>
      <c r="AY105" s="151"/>
      <c r="AZ105" s="152"/>
    </row>
    <row r="106" spans="1:52" s="82" customFormat="1" x14ac:dyDescent="0.2">
      <c r="A106" s="257"/>
      <c r="B106" s="258"/>
      <c r="C106" s="258"/>
      <c r="D106" s="83"/>
      <c r="E106" s="84"/>
      <c r="F106" s="83"/>
      <c r="G106" s="84"/>
      <c r="H106" s="83"/>
      <c r="I106" s="84"/>
      <c r="J106" s="84"/>
      <c r="K106" s="84"/>
      <c r="L106" s="84"/>
      <c r="M106" s="84"/>
      <c r="N106" s="84"/>
      <c r="O106" s="84"/>
      <c r="P106" s="84"/>
      <c r="Q106" s="83"/>
      <c r="R106" s="84"/>
      <c r="S106" s="84"/>
      <c r="T106" s="84"/>
      <c r="U106" s="83"/>
      <c r="V106" s="84"/>
      <c r="W106" s="83"/>
      <c r="X106" s="84"/>
      <c r="Y106" s="258"/>
      <c r="Z106" s="258"/>
      <c r="AA106" s="258"/>
      <c r="AB106" s="258"/>
      <c r="AC106" s="258"/>
      <c r="AD106" s="258"/>
      <c r="AE106" s="83"/>
      <c r="AF106" s="84"/>
      <c r="AG106" s="84"/>
      <c r="AH106" s="84"/>
      <c r="AI106" s="84"/>
      <c r="AJ106" s="83"/>
      <c r="AK106" s="84"/>
      <c r="AL106" s="83"/>
      <c r="AM106" s="84"/>
      <c r="AN106" s="83"/>
      <c r="AO106" s="84"/>
      <c r="AP106" s="84"/>
      <c r="AQ106" s="83"/>
      <c r="AR106" s="84"/>
      <c r="AS106" s="84"/>
      <c r="AT106" s="84"/>
      <c r="AU106" s="83"/>
      <c r="AV106" s="84"/>
      <c r="AW106" s="83"/>
      <c r="AX106" s="84"/>
      <c r="AY106" s="84"/>
      <c r="AZ106" s="85"/>
    </row>
    <row r="107" spans="1:52" x14ac:dyDescent="0.2">
      <c r="A107" s="86" t="s">
        <v>34</v>
      </c>
      <c r="B107" s="87"/>
      <c r="C107" s="88"/>
      <c r="D107" s="89"/>
      <c r="E107" s="90"/>
      <c r="F107" s="89"/>
      <c r="G107" s="90"/>
      <c r="H107" s="89"/>
      <c r="I107" s="90"/>
      <c r="J107" s="90"/>
      <c r="K107" s="90"/>
      <c r="L107" s="90"/>
      <c r="M107" s="90"/>
      <c r="N107" s="90"/>
      <c r="O107" s="90"/>
      <c r="P107" s="90"/>
      <c r="Q107" s="89"/>
      <c r="R107" s="90"/>
      <c r="S107" s="90"/>
      <c r="T107" s="90"/>
      <c r="U107" s="89"/>
      <c r="V107" s="90"/>
      <c r="W107" s="89"/>
      <c r="X107" s="90"/>
      <c r="Y107" s="87"/>
      <c r="Z107" s="87"/>
      <c r="AA107" s="87"/>
      <c r="AB107" s="87"/>
      <c r="AC107" s="87"/>
      <c r="AD107" s="87"/>
      <c r="AE107" s="89"/>
      <c r="AF107" s="90"/>
      <c r="AG107" s="90"/>
      <c r="AH107" s="90"/>
      <c r="AI107" s="90"/>
      <c r="AJ107" s="89"/>
      <c r="AK107" s="90"/>
      <c r="AL107" s="89"/>
      <c r="AM107" s="90"/>
      <c r="AN107" s="89"/>
      <c r="AO107" s="90"/>
      <c r="AP107" s="90"/>
      <c r="AQ107" s="89"/>
      <c r="AR107" s="90"/>
      <c r="AS107" s="90"/>
      <c r="AT107" s="90"/>
      <c r="AU107" s="89"/>
      <c r="AV107" s="90"/>
      <c r="AW107" s="89"/>
      <c r="AX107" s="90"/>
      <c r="AY107" s="90"/>
      <c r="AZ107" s="91"/>
    </row>
    <row r="108" spans="1:52" x14ac:dyDescent="0.2">
      <c r="A108" s="263" t="s">
        <v>88</v>
      </c>
      <c r="B108" s="264"/>
      <c r="C108" s="264"/>
      <c r="D108" s="264"/>
      <c r="E108" s="264"/>
      <c r="F108" s="103"/>
      <c r="G108" s="264"/>
      <c r="H108" s="103"/>
      <c r="I108" s="264"/>
      <c r="J108" s="264"/>
      <c r="K108" s="264"/>
      <c r="L108" s="264"/>
      <c r="M108" s="264"/>
      <c r="N108" s="264"/>
      <c r="O108" s="264"/>
      <c r="P108" s="264"/>
      <c r="Q108" s="103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5"/>
      <c r="AK108" s="264"/>
      <c r="AL108" s="265"/>
      <c r="AM108" s="264"/>
      <c r="AN108" s="103"/>
      <c r="AO108" s="264"/>
      <c r="AP108" s="264"/>
      <c r="AQ108" s="103"/>
      <c r="AR108" s="264"/>
      <c r="AS108" s="264"/>
      <c r="AT108" s="264"/>
      <c r="AU108" s="103"/>
      <c r="AV108" s="264"/>
      <c r="AW108" s="103"/>
      <c r="AX108" s="154"/>
      <c r="AY108" s="264"/>
      <c r="AZ108" s="92"/>
    </row>
    <row r="109" spans="1:52" x14ac:dyDescent="0.2">
      <c r="A109" s="155"/>
      <c r="B109" s="266"/>
      <c r="C109" s="156"/>
      <c r="D109" s="157"/>
      <c r="E109" s="158"/>
      <c r="F109" s="157"/>
      <c r="G109" s="158"/>
      <c r="H109" s="157"/>
      <c r="I109" s="158"/>
      <c r="J109" s="158"/>
      <c r="K109" s="158"/>
      <c r="L109" s="158"/>
      <c r="M109" s="158"/>
      <c r="N109" s="158"/>
      <c r="O109" s="158"/>
      <c r="P109" s="158"/>
      <c r="Q109" s="157"/>
      <c r="R109" s="158"/>
      <c r="S109" s="158"/>
      <c r="T109" s="158"/>
      <c r="U109" s="157"/>
      <c r="V109" s="158"/>
      <c r="W109" s="157"/>
      <c r="X109" s="158"/>
      <c r="Y109" s="266"/>
      <c r="Z109" s="266"/>
      <c r="AA109" s="266"/>
      <c r="AB109" s="266"/>
      <c r="AC109" s="266"/>
      <c r="AD109" s="266"/>
      <c r="AE109" s="157"/>
      <c r="AF109" s="158"/>
      <c r="AG109" s="158"/>
      <c r="AH109" s="158"/>
      <c r="AI109" s="158"/>
      <c r="AJ109" s="157"/>
      <c r="AK109" s="158"/>
      <c r="AL109" s="157"/>
      <c r="AM109" s="158"/>
      <c r="AN109" s="157"/>
      <c r="AO109" s="158"/>
      <c r="AP109" s="158"/>
      <c r="AQ109" s="157"/>
      <c r="AR109" s="158"/>
      <c r="AS109" s="158"/>
      <c r="AT109" s="158"/>
      <c r="AU109" s="157"/>
      <c r="AV109" s="158"/>
      <c r="AW109" s="157"/>
      <c r="AX109" s="158"/>
      <c r="AY109" s="158"/>
      <c r="AZ109" s="159"/>
    </row>
    <row r="110" spans="1:52" x14ac:dyDescent="0.2">
      <c r="A110" s="86" t="s">
        <v>90</v>
      </c>
      <c r="B110" s="87"/>
      <c r="C110" s="88"/>
      <c r="D110" s="89"/>
      <c r="E110" s="90"/>
      <c r="F110" s="89"/>
      <c r="G110" s="90"/>
      <c r="H110" s="89"/>
      <c r="I110" s="90"/>
      <c r="J110" s="90"/>
      <c r="K110" s="90"/>
      <c r="L110" s="90"/>
      <c r="M110" s="90"/>
      <c r="N110" s="90"/>
      <c r="O110" s="90"/>
      <c r="P110" s="90"/>
      <c r="Q110" s="89"/>
      <c r="R110" s="90"/>
      <c r="S110" s="90"/>
      <c r="T110" s="90"/>
      <c r="U110" s="89"/>
      <c r="V110" s="90"/>
      <c r="W110" s="89"/>
      <c r="X110" s="90"/>
      <c r="Y110" s="87"/>
      <c r="Z110" s="87"/>
      <c r="AA110" s="87"/>
      <c r="AB110" s="87"/>
      <c r="AC110" s="87"/>
      <c r="AD110" s="87"/>
      <c r="AE110" s="89"/>
      <c r="AF110" s="90"/>
      <c r="AG110" s="90"/>
      <c r="AH110" s="90"/>
      <c r="AI110" s="90"/>
      <c r="AJ110" s="89"/>
      <c r="AK110" s="90"/>
      <c r="AL110" s="89"/>
      <c r="AM110" s="90"/>
      <c r="AN110" s="89"/>
      <c r="AO110" s="90"/>
      <c r="AP110" s="90"/>
      <c r="AQ110" s="89"/>
      <c r="AR110" s="90"/>
      <c r="AS110" s="90"/>
      <c r="AT110" s="90"/>
      <c r="AU110" s="89"/>
      <c r="AV110" s="90"/>
      <c r="AW110" s="89"/>
      <c r="AX110" s="90"/>
      <c r="AY110" s="90"/>
      <c r="AZ110" s="91"/>
    </row>
    <row r="111" spans="1:52" x14ac:dyDescent="0.2">
      <c r="A111" s="263" t="s">
        <v>91</v>
      </c>
      <c r="B111" s="264"/>
      <c r="C111" s="264"/>
      <c r="D111" s="264"/>
      <c r="E111" s="264"/>
      <c r="F111" s="103"/>
      <c r="G111" s="264"/>
      <c r="H111" s="103"/>
      <c r="I111" s="264"/>
      <c r="J111" s="264"/>
      <c r="K111" s="264"/>
      <c r="L111" s="264"/>
      <c r="M111" s="264"/>
      <c r="N111" s="264"/>
      <c r="O111" s="264"/>
      <c r="P111" s="264"/>
      <c r="Q111" s="103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5"/>
      <c r="AK111" s="264"/>
      <c r="AL111" s="265"/>
      <c r="AM111" s="264"/>
      <c r="AN111" s="103"/>
      <c r="AO111" s="264"/>
      <c r="AP111" s="264"/>
      <c r="AQ111" s="103"/>
      <c r="AR111" s="264"/>
      <c r="AS111" s="264"/>
      <c r="AT111" s="264"/>
      <c r="AU111" s="103"/>
      <c r="AV111" s="264"/>
      <c r="AW111" s="103"/>
      <c r="AX111" s="154"/>
      <c r="AY111" s="264"/>
      <c r="AZ111" s="92"/>
    </row>
    <row r="112" spans="1:52" x14ac:dyDescent="0.2">
      <c r="A112" s="263" t="s">
        <v>92</v>
      </c>
      <c r="B112" s="264"/>
      <c r="C112" s="264"/>
      <c r="D112" s="264"/>
      <c r="E112" s="264"/>
      <c r="F112" s="103"/>
      <c r="G112" s="264"/>
      <c r="H112" s="103"/>
      <c r="I112" s="264"/>
      <c r="J112" s="264"/>
      <c r="K112" s="264"/>
      <c r="L112" s="264"/>
      <c r="M112" s="264"/>
      <c r="N112" s="264"/>
      <c r="O112" s="264"/>
      <c r="P112" s="264"/>
      <c r="Q112" s="103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5"/>
      <c r="AK112" s="264"/>
      <c r="AL112" s="265"/>
      <c r="AM112" s="264"/>
      <c r="AN112" s="103"/>
      <c r="AO112" s="264"/>
      <c r="AP112" s="264"/>
      <c r="AQ112" s="103"/>
      <c r="AR112" s="264"/>
      <c r="AS112" s="264"/>
      <c r="AT112" s="264"/>
      <c r="AU112" s="103"/>
      <c r="AV112" s="264"/>
      <c r="AW112" s="103"/>
      <c r="AX112" s="154"/>
      <c r="AY112" s="264"/>
      <c r="AZ112" s="92"/>
    </row>
    <row r="113" spans="1:52" x14ac:dyDescent="0.2">
      <c r="A113" s="263" t="s">
        <v>93</v>
      </c>
      <c r="B113" s="264"/>
      <c r="C113" s="264"/>
      <c r="D113" s="264"/>
      <c r="E113" s="264"/>
      <c r="F113" s="103"/>
      <c r="G113" s="264"/>
      <c r="H113" s="103"/>
      <c r="I113" s="264"/>
      <c r="J113" s="264"/>
      <c r="K113" s="264"/>
      <c r="L113" s="264"/>
      <c r="M113" s="264"/>
      <c r="N113" s="264"/>
      <c r="O113" s="264"/>
      <c r="P113" s="264"/>
      <c r="Q113" s="103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5"/>
      <c r="AK113" s="264"/>
      <c r="AL113" s="265"/>
      <c r="AM113" s="264"/>
      <c r="AN113" s="103"/>
      <c r="AO113" s="264"/>
      <c r="AP113" s="264"/>
      <c r="AQ113" s="103"/>
      <c r="AR113" s="264"/>
      <c r="AS113" s="264"/>
      <c r="AT113" s="264"/>
      <c r="AU113" s="103"/>
      <c r="AV113" s="264"/>
      <c r="AW113" s="103"/>
      <c r="AX113" s="154"/>
      <c r="AY113" s="264"/>
      <c r="AZ113" s="92"/>
    </row>
    <row r="114" spans="1:52" x14ac:dyDescent="0.2">
      <c r="A114" s="263" t="s">
        <v>94</v>
      </c>
      <c r="B114" s="264"/>
      <c r="C114" s="264"/>
      <c r="D114" s="264"/>
      <c r="E114" s="264"/>
      <c r="F114" s="103"/>
      <c r="G114" s="264"/>
      <c r="H114" s="103"/>
      <c r="I114" s="264"/>
      <c r="J114" s="264"/>
      <c r="K114" s="264"/>
      <c r="L114" s="264"/>
      <c r="M114" s="264"/>
      <c r="N114" s="264"/>
      <c r="O114" s="264"/>
      <c r="P114" s="264"/>
      <c r="Q114" s="103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4"/>
      <c r="AH114" s="264"/>
      <c r="AI114" s="264"/>
      <c r="AJ114" s="265"/>
      <c r="AK114" s="264"/>
      <c r="AL114" s="265"/>
      <c r="AM114" s="264"/>
      <c r="AN114" s="103"/>
      <c r="AO114" s="264"/>
      <c r="AP114" s="264"/>
      <c r="AQ114" s="103"/>
      <c r="AR114" s="264"/>
      <c r="AS114" s="264"/>
      <c r="AT114" s="264"/>
      <c r="AU114" s="103"/>
      <c r="AV114" s="264"/>
      <c r="AW114" s="103"/>
      <c r="AX114" s="154"/>
      <c r="AY114" s="264"/>
      <c r="AZ114" s="92"/>
    </row>
    <row r="115" spans="1:52" x14ac:dyDescent="0.2">
      <c r="A115" s="263" t="s">
        <v>95</v>
      </c>
      <c r="B115" s="264"/>
      <c r="C115" s="264"/>
      <c r="D115" s="264"/>
      <c r="E115" s="264"/>
      <c r="F115" s="103"/>
      <c r="G115" s="264"/>
      <c r="H115" s="103"/>
      <c r="I115" s="264"/>
      <c r="J115" s="264"/>
      <c r="K115" s="264"/>
      <c r="L115" s="264"/>
      <c r="M115" s="264"/>
      <c r="N115" s="264"/>
      <c r="O115" s="264"/>
      <c r="P115" s="264"/>
      <c r="Q115" s="103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5"/>
      <c r="AK115" s="264"/>
      <c r="AL115" s="265"/>
      <c r="AM115" s="264"/>
      <c r="AN115" s="103"/>
      <c r="AO115" s="264"/>
      <c r="AP115" s="264"/>
      <c r="AQ115" s="103"/>
      <c r="AR115" s="264"/>
      <c r="AS115" s="264"/>
      <c r="AT115" s="264"/>
      <c r="AU115" s="103"/>
      <c r="AV115" s="264"/>
      <c r="AW115" s="103"/>
      <c r="AX115" s="154"/>
      <c r="AY115" s="264"/>
      <c r="AZ115" s="92"/>
    </row>
    <row r="116" spans="1:52" x14ac:dyDescent="0.2">
      <c r="A116" s="93"/>
      <c r="B116" s="94"/>
      <c r="C116" s="95"/>
      <c r="D116" s="96"/>
      <c r="E116" s="97"/>
      <c r="F116" s="96"/>
      <c r="G116" s="97"/>
      <c r="H116" s="96"/>
      <c r="I116" s="97"/>
      <c r="J116" s="97"/>
      <c r="K116" s="97"/>
      <c r="L116" s="97"/>
      <c r="M116" s="97"/>
      <c r="N116" s="97"/>
      <c r="O116" s="97"/>
      <c r="P116" s="97"/>
      <c r="Q116" s="96"/>
      <c r="R116" s="97"/>
      <c r="S116" s="97"/>
      <c r="T116" s="97"/>
      <c r="U116" s="96"/>
      <c r="V116" s="97"/>
      <c r="W116" s="96"/>
      <c r="X116" s="97"/>
      <c r="Y116" s="94"/>
      <c r="Z116" s="94"/>
      <c r="AA116" s="94"/>
      <c r="AB116" s="94"/>
      <c r="AC116" s="94"/>
      <c r="AD116" s="94"/>
      <c r="AE116" s="96"/>
      <c r="AF116" s="97"/>
      <c r="AG116" s="97"/>
      <c r="AH116" s="97"/>
      <c r="AI116" s="97"/>
      <c r="AJ116" s="96"/>
      <c r="AK116" s="97"/>
      <c r="AL116" s="96"/>
      <c r="AM116" s="97"/>
      <c r="AN116" s="96"/>
      <c r="AO116" s="97"/>
      <c r="AP116" s="97"/>
      <c r="AQ116" s="96"/>
      <c r="AR116" s="97"/>
      <c r="AS116" s="97"/>
      <c r="AT116" s="97"/>
      <c r="AU116" s="96"/>
      <c r="AV116" s="97"/>
      <c r="AW116" s="96"/>
      <c r="AX116" s="97"/>
      <c r="AY116" s="97"/>
      <c r="AZ116" s="98"/>
    </row>
    <row r="117" spans="1:52" x14ac:dyDescent="0.2">
      <c r="A117" s="4"/>
      <c r="B117" s="4"/>
      <c r="C117" s="160"/>
      <c r="D117" s="161"/>
      <c r="E117" s="162"/>
      <c r="F117" s="161"/>
      <c r="G117" s="162"/>
      <c r="H117" s="161"/>
      <c r="I117" s="162"/>
      <c r="J117" s="162"/>
      <c r="K117" s="162"/>
      <c r="L117" s="162"/>
      <c r="M117" s="162"/>
      <c r="N117" s="162"/>
      <c r="O117" s="162"/>
      <c r="P117" s="162"/>
      <c r="Q117" s="161"/>
      <c r="R117" s="163"/>
      <c r="S117" s="162"/>
      <c r="T117" s="162"/>
      <c r="U117" s="161"/>
      <c r="V117" s="163"/>
      <c r="W117" s="161"/>
      <c r="X117" s="163"/>
      <c r="Y117" s="164"/>
      <c r="Z117" s="164"/>
      <c r="AA117" s="164"/>
      <c r="AB117" s="164"/>
      <c r="AC117" s="164"/>
      <c r="AD117" s="164"/>
      <c r="AE117" s="161"/>
      <c r="AF117" s="161"/>
      <c r="AG117" s="161"/>
      <c r="AH117" s="161"/>
      <c r="AI117" s="161"/>
      <c r="AJ117" s="161"/>
      <c r="AK117" s="165"/>
      <c r="AL117" s="161"/>
      <c r="AM117" s="165"/>
      <c r="AN117" s="162"/>
      <c r="AO117" s="162"/>
      <c r="AP117" s="161"/>
      <c r="AQ117" s="161"/>
      <c r="AR117" s="165"/>
      <c r="AS117" s="161"/>
      <c r="AT117" s="161"/>
      <c r="AU117" s="161"/>
      <c r="AV117" s="165"/>
      <c r="AW117" s="161"/>
      <c r="AX117" s="163"/>
      <c r="AY117" s="162"/>
      <c r="AZ117" s="162"/>
    </row>
    <row r="118" spans="1:52" x14ac:dyDescent="0.2">
      <c r="A118" s="4"/>
      <c r="B118" s="4"/>
      <c r="C118" s="160"/>
      <c r="D118" s="161"/>
      <c r="E118" s="162"/>
      <c r="F118" s="161"/>
      <c r="G118" s="162"/>
      <c r="H118" s="161"/>
      <c r="I118" s="162"/>
      <c r="J118" s="162"/>
      <c r="K118" s="162"/>
      <c r="L118" s="162"/>
      <c r="M118" s="162"/>
      <c r="N118" s="162"/>
      <c r="O118" s="162"/>
      <c r="P118" s="162"/>
      <c r="Q118" s="161"/>
      <c r="R118" s="163"/>
      <c r="S118" s="162"/>
      <c r="T118" s="162"/>
      <c r="U118" s="161"/>
      <c r="V118" s="163"/>
      <c r="W118" s="161"/>
      <c r="X118" s="163"/>
      <c r="Y118" s="164"/>
      <c r="Z118" s="164"/>
      <c r="AA118" s="164"/>
      <c r="AB118" s="164"/>
      <c r="AC118" s="164"/>
      <c r="AD118" s="164"/>
      <c r="AE118" s="161"/>
      <c r="AF118" s="161"/>
      <c r="AG118" s="161"/>
      <c r="AH118" s="161"/>
      <c r="AI118" s="161"/>
      <c r="AJ118" s="161"/>
      <c r="AK118" s="165"/>
      <c r="AL118" s="161"/>
      <c r="AM118" s="165"/>
      <c r="AN118" s="162"/>
      <c r="AO118" s="162"/>
      <c r="AP118" s="161"/>
      <c r="AQ118" s="161"/>
      <c r="AR118" s="165"/>
      <c r="AS118" s="161"/>
      <c r="AT118" s="161"/>
      <c r="AU118" s="161"/>
      <c r="AV118" s="165"/>
      <c r="AW118" s="161"/>
      <c r="AX118" s="163"/>
      <c r="AY118" s="162"/>
      <c r="AZ118" s="162"/>
    </row>
    <row r="119" spans="1:52" x14ac:dyDescent="0.2">
      <c r="A119" s="4"/>
      <c r="B119" s="4"/>
      <c r="C119" s="160"/>
      <c r="D119" s="161"/>
      <c r="E119" s="162"/>
      <c r="F119" s="161"/>
      <c r="G119" s="162"/>
      <c r="H119" s="161"/>
      <c r="I119" s="162"/>
      <c r="J119" s="162"/>
      <c r="K119" s="162"/>
      <c r="L119" s="162"/>
      <c r="M119" s="162"/>
      <c r="N119" s="162"/>
      <c r="O119" s="162"/>
      <c r="P119" s="162"/>
      <c r="Q119" s="161"/>
      <c r="R119" s="163"/>
      <c r="S119" s="162"/>
      <c r="T119" s="162"/>
      <c r="U119" s="161"/>
      <c r="V119" s="163"/>
      <c r="W119" s="161"/>
      <c r="X119" s="163"/>
      <c r="Y119" s="164"/>
      <c r="Z119" s="164"/>
      <c r="AA119" s="164"/>
      <c r="AB119" s="164"/>
      <c r="AC119" s="164"/>
      <c r="AD119" s="164"/>
      <c r="AE119" s="161"/>
      <c r="AF119" s="161"/>
      <c r="AG119" s="161"/>
      <c r="AH119" s="161"/>
      <c r="AI119" s="161"/>
      <c r="AJ119" s="161"/>
      <c r="AK119" s="165"/>
      <c r="AL119" s="161"/>
      <c r="AM119" s="165"/>
      <c r="AN119" s="162"/>
      <c r="AO119" s="162"/>
      <c r="AP119" s="161"/>
      <c r="AQ119" s="161"/>
      <c r="AR119" s="165"/>
      <c r="AS119" s="161"/>
      <c r="AT119" s="161"/>
      <c r="AU119" s="161"/>
      <c r="AV119" s="165"/>
      <c r="AW119" s="161"/>
      <c r="AX119" s="163"/>
      <c r="AY119" s="162"/>
      <c r="AZ119" s="162"/>
    </row>
    <row r="120" spans="1:52" x14ac:dyDescent="0.2">
      <c r="A120" s="4"/>
      <c r="B120" s="4"/>
      <c r="C120" s="160"/>
      <c r="D120" s="161"/>
      <c r="E120" s="162"/>
      <c r="F120" s="161"/>
      <c r="G120" s="162"/>
      <c r="H120" s="161"/>
      <c r="I120" s="162"/>
      <c r="J120" s="162"/>
      <c r="K120" s="162"/>
      <c r="L120" s="162"/>
      <c r="M120" s="162"/>
      <c r="N120" s="162"/>
      <c r="O120" s="162"/>
      <c r="P120" s="162"/>
      <c r="Q120" s="161"/>
      <c r="R120" s="163"/>
      <c r="S120" s="162"/>
      <c r="T120" s="162"/>
      <c r="U120" s="161"/>
      <c r="V120" s="163"/>
      <c r="W120" s="161"/>
      <c r="X120" s="163"/>
      <c r="Y120" s="164"/>
      <c r="Z120" s="164"/>
      <c r="AA120" s="164"/>
      <c r="AB120" s="164"/>
      <c r="AC120" s="164"/>
      <c r="AD120" s="164"/>
      <c r="AE120" s="161"/>
      <c r="AF120" s="161"/>
      <c r="AG120" s="161"/>
      <c r="AH120" s="161"/>
      <c r="AI120" s="161"/>
      <c r="AJ120" s="161"/>
      <c r="AK120" s="165"/>
      <c r="AL120" s="161"/>
      <c r="AM120" s="165"/>
      <c r="AN120" s="162"/>
      <c r="AO120" s="162"/>
      <c r="AP120" s="161"/>
      <c r="AQ120" s="161"/>
      <c r="AR120" s="165"/>
      <c r="AS120" s="161"/>
      <c r="AT120" s="161"/>
      <c r="AU120" s="161"/>
      <c r="AV120" s="165"/>
      <c r="AW120" s="161"/>
      <c r="AX120" s="163"/>
      <c r="AY120" s="162"/>
      <c r="AZ120" s="162"/>
    </row>
  </sheetData>
  <sheetProtection algorithmName="SHA-512" hashValue="+UOppnthbmHxMkVQvX7UV/n66vDR7avNzAMg0ZxnnpfY4grqMx2EY34KEll6uX8kvUcQKkVD4BD/C4wbf/HV9A==" saltValue="l8VG6AbZbM7u2eQZTI4sGw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2" orientation="landscape" r:id="rId1"/>
  <headerFooter alignWithMargins="0">
    <oddFooter>Page &amp;P of &amp;N</oddFooter>
  </headerFooter>
  <colBreaks count="3" manualBreakCount="3">
    <brk id="16" max="113" man="1"/>
    <brk id="30" max="113" man="1"/>
    <brk id="39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 activeCell="G11" sqref="G11"/>
    </sheetView>
  </sheetViews>
  <sheetFormatPr defaultColWidth="11.42578125" defaultRowHeight="15" x14ac:dyDescent="0.25"/>
  <cols>
    <col min="1" max="1" width="33.28515625" style="206" customWidth="1"/>
    <col min="2" max="2" width="5.5703125" style="225" bestFit="1" customWidth="1"/>
    <col min="3" max="3" width="8.42578125" style="226" bestFit="1" customWidth="1"/>
    <col min="4" max="4" width="9.7109375" style="226" bestFit="1" customWidth="1"/>
    <col min="5" max="5" width="9.42578125" style="226" bestFit="1" customWidth="1"/>
    <col min="6" max="6" width="12.42578125" style="226" customWidth="1"/>
    <col min="7" max="7" width="9.28515625" style="226" customWidth="1"/>
    <col min="8" max="8" width="12.28515625" style="226" customWidth="1"/>
    <col min="9" max="9" width="8.140625" style="226" bestFit="1" customWidth="1"/>
    <col min="10" max="10" width="9.5703125" style="227" customWidth="1"/>
    <col min="11" max="12" width="11.42578125" style="187" bestFit="1" customWidth="1"/>
    <col min="13" max="13" width="13" style="228" bestFit="1" customWidth="1"/>
    <col min="14" max="14" width="9.85546875" style="228" bestFit="1" customWidth="1"/>
    <col min="15" max="16" width="9.28515625" style="228" bestFit="1" customWidth="1"/>
    <col min="17" max="19" width="10.7109375" style="228" bestFit="1" customWidth="1"/>
    <col min="20" max="16384" width="11.42578125" style="213"/>
  </cols>
  <sheetData>
    <row r="1" spans="1:19" s="206" customFormat="1" ht="45" x14ac:dyDescent="0.25">
      <c r="A1" s="201" t="s">
        <v>181</v>
      </c>
      <c r="B1" s="202"/>
      <c r="C1" s="203" t="s">
        <v>99</v>
      </c>
      <c r="D1" s="202">
        <v>3604</v>
      </c>
      <c r="E1" s="202">
        <v>4076</v>
      </c>
      <c r="F1" s="202">
        <v>3620</v>
      </c>
      <c r="G1" s="203" t="s">
        <v>100</v>
      </c>
      <c r="H1" s="202">
        <v>4561</v>
      </c>
      <c r="I1" s="202" t="s">
        <v>101</v>
      </c>
      <c r="J1" s="204" t="s">
        <v>102</v>
      </c>
      <c r="K1" s="205" t="s">
        <v>103</v>
      </c>
      <c r="L1" s="205" t="s">
        <v>104</v>
      </c>
      <c r="M1" s="204" t="s">
        <v>105</v>
      </c>
      <c r="N1" s="204" t="s">
        <v>106</v>
      </c>
      <c r="O1" s="204" t="s">
        <v>107</v>
      </c>
      <c r="P1" s="204" t="s">
        <v>108</v>
      </c>
      <c r="Q1" s="204" t="s">
        <v>109</v>
      </c>
      <c r="R1" s="204" t="s">
        <v>110</v>
      </c>
      <c r="S1" s="204" t="s">
        <v>175</v>
      </c>
    </row>
    <row r="2" spans="1:19" s="211" customFormat="1" ht="30" x14ac:dyDescent="0.25">
      <c r="A2" s="207" t="s">
        <v>182</v>
      </c>
      <c r="B2" s="208"/>
      <c r="C2" s="209">
        <v>14</v>
      </c>
      <c r="D2" s="208">
        <v>77</v>
      </c>
      <c r="E2" s="208">
        <v>19.100000000000001</v>
      </c>
      <c r="F2" s="208">
        <v>50</v>
      </c>
      <c r="G2" s="209">
        <v>7.5</v>
      </c>
      <c r="H2" s="208" t="s">
        <v>183</v>
      </c>
      <c r="I2" s="208"/>
      <c r="J2" s="210"/>
      <c r="K2" s="204"/>
      <c r="L2" s="204"/>
      <c r="M2" s="204"/>
      <c r="N2" s="204"/>
      <c r="O2" s="204"/>
      <c r="P2" s="204"/>
      <c r="Q2" s="204"/>
      <c r="R2" s="204"/>
      <c r="S2" s="204"/>
    </row>
    <row r="3" spans="1:19" s="206" customFormat="1" x14ac:dyDescent="0.25">
      <c r="A3" s="201"/>
      <c r="B3" s="202"/>
      <c r="C3" s="203" t="s">
        <v>111</v>
      </c>
      <c r="D3" s="202" t="s">
        <v>112</v>
      </c>
      <c r="E3" s="202" t="s">
        <v>113</v>
      </c>
      <c r="F3" s="202" t="s">
        <v>114</v>
      </c>
      <c r="G3" s="203"/>
      <c r="H3" s="202" t="s">
        <v>115</v>
      </c>
      <c r="I3" s="202"/>
      <c r="J3" s="212"/>
      <c r="K3" s="205"/>
      <c r="L3" s="205"/>
      <c r="M3" s="204"/>
      <c r="N3" s="204"/>
      <c r="O3" s="204"/>
      <c r="P3" s="204"/>
      <c r="Q3" s="204"/>
      <c r="R3" s="204"/>
      <c r="S3" s="204"/>
    </row>
    <row r="4" spans="1:19" x14ac:dyDescent="0.25">
      <c r="A4" s="188" t="s">
        <v>116</v>
      </c>
      <c r="B4" s="189">
        <v>2019</v>
      </c>
      <c r="C4" s="179">
        <v>13.972</v>
      </c>
      <c r="D4" s="179">
        <v>19.794</v>
      </c>
      <c r="E4" s="179">
        <v>16.152000000000001</v>
      </c>
      <c r="F4" s="179">
        <v>13.318</v>
      </c>
      <c r="G4" s="179">
        <v>0</v>
      </c>
      <c r="H4" s="179">
        <v>18.2622</v>
      </c>
      <c r="I4" s="179"/>
      <c r="J4" s="180"/>
      <c r="K4" s="179"/>
      <c r="L4" s="179"/>
      <c r="M4" s="181"/>
      <c r="N4" s="181"/>
      <c r="O4" s="181"/>
      <c r="P4" s="181"/>
      <c r="Q4" s="181"/>
      <c r="R4" s="181"/>
      <c r="S4" s="181"/>
    </row>
    <row r="5" spans="1:19" x14ac:dyDescent="0.25">
      <c r="A5" s="214" t="s">
        <v>116</v>
      </c>
      <c r="B5" s="215">
        <v>2020</v>
      </c>
      <c r="C5" s="182">
        <v>14.670999999999999</v>
      </c>
      <c r="D5" s="182">
        <v>20.783999999999999</v>
      </c>
      <c r="E5" s="182">
        <v>16.96</v>
      </c>
      <c r="F5" s="182">
        <v>13.984</v>
      </c>
      <c r="G5" s="182">
        <v>0</v>
      </c>
      <c r="H5" s="182">
        <v>15.557</v>
      </c>
      <c r="I5" s="182"/>
      <c r="J5" s="183"/>
      <c r="K5" s="182"/>
      <c r="L5" s="182"/>
      <c r="M5" s="184"/>
      <c r="N5" s="184"/>
      <c r="O5" s="184"/>
      <c r="P5" s="184"/>
      <c r="Q5" s="184"/>
      <c r="R5" s="184"/>
      <c r="S5" s="184"/>
    </row>
    <row r="6" spans="1:19" x14ac:dyDescent="0.25">
      <c r="A6" s="188" t="s">
        <v>176</v>
      </c>
      <c r="B6" s="189">
        <v>2019</v>
      </c>
      <c r="C6" s="179">
        <v>13.8</v>
      </c>
      <c r="D6" s="179">
        <v>19.63</v>
      </c>
      <c r="E6" s="179">
        <v>15.9</v>
      </c>
      <c r="F6" s="179">
        <v>13.21</v>
      </c>
      <c r="G6" s="179">
        <v>22.466000000000001</v>
      </c>
      <c r="H6" s="179">
        <v>18.5</v>
      </c>
      <c r="I6" s="179"/>
      <c r="J6" s="180"/>
      <c r="K6" s="179"/>
      <c r="L6" s="179"/>
      <c r="M6" s="181"/>
      <c r="N6" s="181"/>
      <c r="O6" s="181"/>
      <c r="P6" s="181"/>
      <c r="Q6" s="181"/>
      <c r="R6" s="181"/>
      <c r="S6" s="181"/>
    </row>
    <row r="7" spans="1:19" x14ac:dyDescent="0.25">
      <c r="A7" s="214" t="s">
        <v>176</v>
      </c>
      <c r="B7" s="215">
        <v>2020</v>
      </c>
      <c r="C7" s="182">
        <v>14.42</v>
      </c>
      <c r="D7" s="182">
        <v>20.51</v>
      </c>
      <c r="E7" s="182">
        <v>16.61</v>
      </c>
      <c r="F7" s="182">
        <v>13.8</v>
      </c>
      <c r="G7" s="182">
        <f>176.1/7.5</f>
        <v>23.48</v>
      </c>
      <c r="H7" s="182">
        <v>19.329999999999998</v>
      </c>
      <c r="I7" s="182"/>
      <c r="J7" s="183"/>
      <c r="K7" s="182"/>
      <c r="L7" s="182"/>
      <c r="M7" s="184"/>
      <c r="N7" s="184"/>
      <c r="O7" s="184"/>
      <c r="P7" s="184"/>
      <c r="Q7" s="184"/>
      <c r="R7" s="184"/>
      <c r="S7" s="184"/>
    </row>
    <row r="8" spans="1:19" x14ac:dyDescent="0.25">
      <c r="A8" s="188" t="s">
        <v>118</v>
      </c>
      <c r="B8" s="189">
        <v>2019</v>
      </c>
      <c r="C8" s="179">
        <v>13.567</v>
      </c>
      <c r="D8" s="179">
        <v>19.219000000000001</v>
      </c>
      <c r="E8" s="179">
        <v>15.244999999999999</v>
      </c>
      <c r="F8" s="179">
        <v>12.933</v>
      </c>
      <c r="G8" s="179">
        <v>0</v>
      </c>
      <c r="H8" s="179">
        <v>17.581</v>
      </c>
      <c r="I8" s="179"/>
      <c r="J8" s="180"/>
      <c r="K8" s="179"/>
      <c r="L8" s="179"/>
      <c r="M8" s="181"/>
      <c r="N8" s="181"/>
      <c r="O8" s="181"/>
      <c r="P8" s="181"/>
      <c r="Q8" s="181"/>
      <c r="R8" s="181"/>
      <c r="S8" s="181"/>
    </row>
    <row r="9" spans="1:19" x14ac:dyDescent="0.25">
      <c r="A9" s="214" t="s">
        <v>118</v>
      </c>
      <c r="B9" s="215">
        <v>2020</v>
      </c>
      <c r="C9" s="182">
        <v>14.218</v>
      </c>
      <c r="D9" s="182">
        <v>20.12</v>
      </c>
      <c r="E9" s="182">
        <v>15.930999999999999</v>
      </c>
      <c r="F9" s="182">
        <v>13.554</v>
      </c>
      <c r="G9" s="182">
        <v>0</v>
      </c>
      <c r="H9" s="182">
        <v>18.425000000000001</v>
      </c>
      <c r="I9" s="182"/>
      <c r="J9" s="183"/>
      <c r="K9" s="182"/>
      <c r="L9" s="182"/>
      <c r="M9" s="182"/>
      <c r="N9" s="182"/>
      <c r="O9" s="182"/>
      <c r="P9" s="182"/>
      <c r="Q9" s="184"/>
      <c r="R9" s="184"/>
      <c r="S9" s="184"/>
    </row>
    <row r="10" spans="1:19" x14ac:dyDescent="0.25">
      <c r="A10" s="188" t="s">
        <v>119</v>
      </c>
      <c r="B10" s="189">
        <v>2019</v>
      </c>
      <c r="C10" s="179">
        <v>14.018000000000001</v>
      </c>
      <c r="D10" s="179">
        <v>19.492000000000001</v>
      </c>
      <c r="E10" s="179">
        <v>15.462</v>
      </c>
      <c r="F10" s="179">
        <v>13.119</v>
      </c>
      <c r="G10" s="179">
        <v>0</v>
      </c>
      <c r="H10" s="179">
        <v>17.931999999999999</v>
      </c>
      <c r="I10" s="179"/>
      <c r="J10" s="180"/>
      <c r="K10" s="179"/>
      <c r="L10" s="179"/>
      <c r="M10" s="181"/>
      <c r="N10" s="181"/>
      <c r="O10" s="181"/>
      <c r="P10" s="181"/>
      <c r="Q10" s="181"/>
      <c r="R10" s="181"/>
      <c r="S10" s="181"/>
    </row>
    <row r="11" spans="1:19" x14ac:dyDescent="0.25">
      <c r="A11" s="214" t="s">
        <v>119</v>
      </c>
      <c r="B11" s="215">
        <v>2020</v>
      </c>
      <c r="C11" s="182">
        <v>14.691000000000001</v>
      </c>
      <c r="D11" s="182">
        <v>20.428000000000001</v>
      </c>
      <c r="E11" s="182">
        <v>16.204000000000001</v>
      </c>
      <c r="F11" s="182">
        <v>13.749000000000001</v>
      </c>
      <c r="G11" s="182">
        <v>0</v>
      </c>
      <c r="H11" s="182">
        <v>18.687999999999999</v>
      </c>
      <c r="I11" s="182"/>
      <c r="J11" s="183"/>
      <c r="K11" s="182"/>
      <c r="L11" s="182"/>
      <c r="M11" s="184"/>
      <c r="N11" s="184"/>
      <c r="O11" s="184"/>
      <c r="P11" s="184"/>
      <c r="Q11" s="184"/>
      <c r="R11" s="184"/>
      <c r="S11" s="184"/>
    </row>
    <row r="12" spans="1:19" x14ac:dyDescent="0.25">
      <c r="A12" s="188" t="s">
        <v>120</v>
      </c>
      <c r="B12" s="189">
        <v>2019</v>
      </c>
      <c r="C12" s="179">
        <v>13.83</v>
      </c>
      <c r="D12" s="179">
        <v>19.600000000000001</v>
      </c>
      <c r="E12" s="179">
        <v>15.88</v>
      </c>
      <c r="F12" s="179">
        <v>13.21</v>
      </c>
      <c r="G12" s="179">
        <v>22.44</v>
      </c>
      <c r="H12" s="179">
        <v>18.48</v>
      </c>
      <c r="I12" s="179"/>
      <c r="J12" s="180"/>
      <c r="K12" s="179"/>
      <c r="L12" s="179"/>
      <c r="M12" s="181"/>
      <c r="N12" s="181"/>
      <c r="O12" s="181"/>
      <c r="P12" s="181"/>
      <c r="Q12" s="181"/>
      <c r="R12" s="181"/>
      <c r="S12" s="181"/>
    </row>
    <row r="13" spans="1:19" x14ac:dyDescent="0.25">
      <c r="A13" s="214" t="s">
        <v>120</v>
      </c>
      <c r="B13" s="215">
        <v>2020</v>
      </c>
      <c r="C13" s="182">
        <v>14.45</v>
      </c>
      <c r="D13" s="182">
        <v>20.48</v>
      </c>
      <c r="E13" s="182">
        <v>16.59</v>
      </c>
      <c r="F13" s="182">
        <v>13.8</v>
      </c>
      <c r="G13" s="182">
        <f>175.9/7.5</f>
        <v>23.453333333333333</v>
      </c>
      <c r="H13" s="182">
        <v>19.309999999999999</v>
      </c>
      <c r="I13" s="182"/>
      <c r="J13" s="183"/>
      <c r="K13" s="182"/>
      <c r="L13" s="182"/>
      <c r="M13" s="184"/>
      <c r="N13" s="184"/>
      <c r="O13" s="184"/>
      <c r="P13" s="184"/>
      <c r="Q13" s="184"/>
      <c r="R13" s="184"/>
      <c r="S13" s="184"/>
    </row>
    <row r="14" spans="1:19" x14ac:dyDescent="0.25">
      <c r="A14" s="188" t="s">
        <v>121</v>
      </c>
      <c r="B14" s="189">
        <v>2019</v>
      </c>
      <c r="C14" s="179">
        <v>13.207000000000001</v>
      </c>
      <c r="D14" s="179">
        <v>18.701000000000001</v>
      </c>
      <c r="E14" s="179">
        <v>10.172000000000001</v>
      </c>
      <c r="F14" s="179">
        <v>12.58</v>
      </c>
      <c r="G14" s="179">
        <v>21.332999999999998</v>
      </c>
      <c r="H14" s="179">
        <v>17.606000000000002</v>
      </c>
      <c r="I14" s="179"/>
      <c r="J14" s="180"/>
      <c r="K14" s="179"/>
      <c r="L14" s="179"/>
      <c r="M14" s="181"/>
      <c r="N14" s="181"/>
      <c r="O14" s="181"/>
      <c r="P14" s="181"/>
      <c r="Q14" s="181"/>
      <c r="R14" s="181"/>
      <c r="S14" s="181"/>
    </row>
    <row r="15" spans="1:19" x14ac:dyDescent="0.25">
      <c r="A15" s="188" t="s">
        <v>122</v>
      </c>
      <c r="B15" s="189">
        <v>2019</v>
      </c>
      <c r="C15" s="179">
        <v>13.557</v>
      </c>
      <c r="D15" s="179">
        <v>19.225000000000001</v>
      </c>
      <c r="E15" s="179">
        <v>15.68</v>
      </c>
      <c r="F15" s="179">
        <v>12.936</v>
      </c>
      <c r="G15" s="179">
        <v>21.92</v>
      </c>
      <c r="H15" s="179">
        <v>18.087</v>
      </c>
      <c r="I15" s="179"/>
      <c r="J15" s="180"/>
      <c r="K15" s="179"/>
      <c r="L15" s="179"/>
      <c r="M15" s="181"/>
      <c r="N15" s="181"/>
      <c r="O15" s="181"/>
      <c r="P15" s="181"/>
      <c r="Q15" s="181"/>
      <c r="R15" s="181"/>
      <c r="S15" s="181"/>
    </row>
    <row r="16" spans="1:19" x14ac:dyDescent="0.25">
      <c r="A16" s="188" t="s">
        <v>123</v>
      </c>
      <c r="B16" s="189">
        <v>2019</v>
      </c>
      <c r="C16" s="179">
        <v>13.557</v>
      </c>
      <c r="D16" s="179">
        <v>19.225000000000001</v>
      </c>
      <c r="E16" s="179">
        <v>15.68</v>
      </c>
      <c r="F16" s="179">
        <v>12.936</v>
      </c>
      <c r="G16" s="179">
        <v>21.92</v>
      </c>
      <c r="H16" s="179">
        <v>18.087</v>
      </c>
      <c r="I16" s="179"/>
      <c r="J16" s="180"/>
      <c r="K16" s="179"/>
      <c r="L16" s="179"/>
      <c r="M16" s="181"/>
      <c r="N16" s="181"/>
      <c r="O16" s="181"/>
      <c r="P16" s="181"/>
      <c r="Q16" s="181"/>
      <c r="R16" s="181"/>
      <c r="S16" s="181"/>
    </row>
    <row r="17" spans="1:19" ht="90" x14ac:dyDescent="0.25">
      <c r="A17" s="190" t="s">
        <v>184</v>
      </c>
      <c r="B17" s="189">
        <v>2019</v>
      </c>
      <c r="C17" s="179">
        <v>13.85</v>
      </c>
      <c r="D17" s="179">
        <v>19.632000000000001</v>
      </c>
      <c r="E17" s="179">
        <v>16.02</v>
      </c>
      <c r="F17" s="179">
        <v>13.21</v>
      </c>
      <c r="G17" s="179">
        <v>22.413</v>
      </c>
      <c r="H17" s="179">
        <v>18.477</v>
      </c>
      <c r="I17" s="179"/>
      <c r="J17" s="180"/>
      <c r="K17" s="179">
        <v>0</v>
      </c>
      <c r="L17" s="179"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</row>
    <row r="18" spans="1:19" x14ac:dyDescent="0.25">
      <c r="A18" s="188" t="s">
        <v>124</v>
      </c>
      <c r="B18" s="189">
        <v>2019</v>
      </c>
      <c r="C18" s="179">
        <v>14.2</v>
      </c>
      <c r="D18" s="179">
        <v>20.117999999999999</v>
      </c>
      <c r="E18" s="179">
        <v>10.946999999999999</v>
      </c>
      <c r="F18" s="179">
        <v>13.54</v>
      </c>
      <c r="G18" s="179">
        <v>22.946000000000002</v>
      </c>
      <c r="H18" s="179">
        <v>18.966000000000001</v>
      </c>
      <c r="I18" s="179"/>
      <c r="J18" s="180"/>
      <c r="K18" s="179"/>
      <c r="L18" s="179"/>
      <c r="M18" s="181"/>
      <c r="N18" s="181"/>
      <c r="O18" s="181"/>
      <c r="P18" s="181"/>
      <c r="Q18" s="181"/>
      <c r="R18" s="181"/>
      <c r="S18" s="181"/>
    </row>
    <row r="19" spans="1:19" x14ac:dyDescent="0.25">
      <c r="A19" s="188" t="s">
        <v>125</v>
      </c>
      <c r="B19" s="189">
        <v>2019</v>
      </c>
      <c r="C19" s="179">
        <v>18.141999999999999</v>
      </c>
      <c r="D19" s="179">
        <v>25.715</v>
      </c>
      <c r="E19" s="179">
        <v>20.984000000000002</v>
      </c>
      <c r="F19" s="179">
        <v>17.302</v>
      </c>
      <c r="G19" s="179">
        <v>29.346</v>
      </c>
      <c r="H19" s="179">
        <v>24.382999999999999</v>
      </c>
      <c r="I19" s="179"/>
      <c r="J19" s="180"/>
      <c r="K19" s="179"/>
      <c r="L19" s="179"/>
      <c r="M19" s="181"/>
      <c r="N19" s="181"/>
      <c r="O19" s="181"/>
      <c r="P19" s="181"/>
      <c r="Q19" s="181"/>
      <c r="R19" s="181"/>
      <c r="S19" s="181"/>
    </row>
    <row r="20" spans="1:19" x14ac:dyDescent="0.25">
      <c r="A20" s="188" t="s">
        <v>126</v>
      </c>
      <c r="B20" s="189">
        <v>2019</v>
      </c>
      <c r="C20" s="179">
        <v>18.141999999999999</v>
      </c>
      <c r="D20" s="179">
        <v>25.715</v>
      </c>
      <c r="E20" s="179">
        <v>20.984000000000002</v>
      </c>
      <c r="F20" s="179">
        <v>17.302</v>
      </c>
      <c r="G20" s="179">
        <v>29.346</v>
      </c>
      <c r="H20" s="179">
        <v>24.382999999999999</v>
      </c>
      <c r="I20" s="179"/>
      <c r="J20" s="180"/>
      <c r="K20" s="179"/>
      <c r="L20" s="179"/>
      <c r="M20" s="181"/>
      <c r="N20" s="181"/>
      <c r="O20" s="181"/>
      <c r="P20" s="181"/>
      <c r="Q20" s="181"/>
      <c r="R20" s="181"/>
      <c r="S20" s="181"/>
    </row>
    <row r="21" spans="1:19" ht="105" x14ac:dyDescent="0.25">
      <c r="A21" s="190" t="s">
        <v>127</v>
      </c>
      <c r="B21" s="189">
        <v>2019</v>
      </c>
      <c r="C21" s="179">
        <v>13.957000000000001</v>
      </c>
      <c r="D21" s="179">
        <v>25.715</v>
      </c>
      <c r="E21" s="179">
        <v>16.140999999999998</v>
      </c>
      <c r="F21" s="179">
        <v>17.303999999999998</v>
      </c>
      <c r="G21" s="179">
        <v>29.36</v>
      </c>
      <c r="H21" s="179">
        <v>18.619</v>
      </c>
      <c r="I21" s="179"/>
      <c r="J21" s="180"/>
      <c r="K21" s="179"/>
      <c r="L21" s="179"/>
      <c r="M21" s="181"/>
      <c r="N21" s="181"/>
      <c r="O21" s="181"/>
      <c r="P21" s="181"/>
      <c r="Q21" s="181"/>
      <c r="R21" s="181"/>
      <c r="S21" s="181"/>
    </row>
    <row r="22" spans="1:19" x14ac:dyDescent="0.25">
      <c r="A22" s="214" t="s">
        <v>121</v>
      </c>
      <c r="B22" s="215">
        <v>2020</v>
      </c>
      <c r="C22" s="182">
        <f>193.2/14</f>
        <v>13.799999999999999</v>
      </c>
      <c r="D22" s="182">
        <f>1504.8/77</f>
        <v>19.542857142857141</v>
      </c>
      <c r="E22" s="182">
        <f>203/19.1</f>
        <v>10.6282722513089</v>
      </c>
      <c r="F22" s="182">
        <f>657.3/50</f>
        <v>13.145999999999999</v>
      </c>
      <c r="G22" s="182">
        <f>167.2/7.5</f>
        <v>22.293333333333333</v>
      </c>
      <c r="H22" s="182">
        <f>163.8/8.9</f>
        <v>18.404494382022474</v>
      </c>
      <c r="I22" s="182"/>
      <c r="J22" s="183"/>
      <c r="K22" s="182"/>
      <c r="L22" s="182"/>
      <c r="M22" s="184"/>
      <c r="N22" s="184"/>
      <c r="O22" s="184"/>
      <c r="P22" s="184"/>
      <c r="Q22" s="184"/>
      <c r="R22" s="184"/>
      <c r="S22" s="184"/>
    </row>
    <row r="23" spans="1:19" x14ac:dyDescent="0.25">
      <c r="A23" s="214" t="s">
        <v>122</v>
      </c>
      <c r="B23" s="215">
        <v>2020</v>
      </c>
      <c r="C23" s="182">
        <f>198.3/14</f>
        <v>14.164285714285715</v>
      </c>
      <c r="D23" s="182">
        <f>1547/77</f>
        <v>20.09090909090909</v>
      </c>
      <c r="E23" s="182">
        <f>313/19.1</f>
        <v>16.387434554973822</v>
      </c>
      <c r="F23" s="182">
        <f>675.9/50</f>
        <v>13.517999999999999</v>
      </c>
      <c r="G23" s="182">
        <f>171.8/7.5</f>
        <v>22.90666666666667</v>
      </c>
      <c r="H23" s="182">
        <f>253.4/13.4</f>
        <v>18.910447761194028</v>
      </c>
      <c r="I23" s="182"/>
      <c r="J23" s="183"/>
      <c r="K23" s="182"/>
      <c r="L23" s="182"/>
      <c r="M23" s="184"/>
      <c r="N23" s="184"/>
      <c r="O23" s="184"/>
      <c r="P23" s="184"/>
      <c r="Q23" s="184"/>
      <c r="R23" s="184"/>
      <c r="S23" s="184"/>
    </row>
    <row r="24" spans="1:19" x14ac:dyDescent="0.25">
      <c r="A24" s="214" t="s">
        <v>123</v>
      </c>
      <c r="B24" s="215">
        <v>2020</v>
      </c>
      <c r="C24" s="191">
        <f>C23</f>
        <v>14.164285714285715</v>
      </c>
      <c r="D24" s="191">
        <f t="shared" ref="D24:H24" si="0">D23</f>
        <v>20.09090909090909</v>
      </c>
      <c r="E24" s="191">
        <f t="shared" si="0"/>
        <v>16.387434554973822</v>
      </c>
      <c r="F24" s="191">
        <f t="shared" si="0"/>
        <v>13.517999999999999</v>
      </c>
      <c r="G24" s="191">
        <f t="shared" si="0"/>
        <v>22.90666666666667</v>
      </c>
      <c r="H24" s="191">
        <f t="shared" si="0"/>
        <v>18.910447761194028</v>
      </c>
      <c r="I24" s="182"/>
      <c r="J24" s="183"/>
      <c r="K24" s="182"/>
      <c r="L24" s="182"/>
      <c r="M24" s="184"/>
      <c r="N24" s="184"/>
      <c r="O24" s="184"/>
      <c r="P24" s="184"/>
      <c r="Q24" s="184"/>
      <c r="R24" s="184"/>
      <c r="S24" s="184"/>
    </row>
    <row r="25" spans="1:19" ht="90" x14ac:dyDescent="0.25">
      <c r="A25" s="216" t="s">
        <v>184</v>
      </c>
      <c r="B25" s="215">
        <v>2020</v>
      </c>
      <c r="C25" s="182">
        <f>205.8/14</f>
        <v>14.700000000000001</v>
      </c>
      <c r="D25" s="182">
        <f>1603.9/77</f>
        <v>20.82987012987013</v>
      </c>
      <c r="E25" s="182">
        <f>324.6/19.1</f>
        <v>16.994764397905758</v>
      </c>
      <c r="F25" s="182">
        <f>911.2/50</f>
        <v>18.224</v>
      </c>
      <c r="G25" s="182">
        <f>178.4/7.5</f>
        <v>23.786666666666669</v>
      </c>
      <c r="H25" s="182">
        <f>262.7/13.4</f>
        <v>19.604477611940297</v>
      </c>
      <c r="I25" s="182"/>
      <c r="J25" s="182"/>
      <c r="K25" s="182">
        <f t="shared" ref="K25:S25" si="1">K31:Z31</f>
        <v>0</v>
      </c>
      <c r="L25" s="182">
        <f t="shared" si="1"/>
        <v>0</v>
      </c>
      <c r="M25" s="182">
        <f t="shared" si="1"/>
        <v>0</v>
      </c>
      <c r="N25" s="182">
        <f t="shared" si="1"/>
        <v>0</v>
      </c>
      <c r="O25" s="182">
        <f t="shared" si="1"/>
        <v>0</v>
      </c>
      <c r="P25" s="182">
        <f t="shared" si="1"/>
        <v>0</v>
      </c>
      <c r="Q25" s="182">
        <f t="shared" si="1"/>
        <v>0</v>
      </c>
      <c r="R25" s="182">
        <f t="shared" si="1"/>
        <v>0</v>
      </c>
      <c r="S25" s="182">
        <f t="shared" si="1"/>
        <v>0</v>
      </c>
    </row>
    <row r="26" spans="1:19" x14ac:dyDescent="0.25">
      <c r="A26" s="214" t="s">
        <v>124</v>
      </c>
      <c r="B26" s="215">
        <v>2020</v>
      </c>
      <c r="C26" s="182">
        <f>209.3/14</f>
        <v>14.950000000000001</v>
      </c>
      <c r="D26" s="182">
        <f>1631.2/77</f>
        <v>21.184415584415586</v>
      </c>
      <c r="E26" s="182">
        <f>220.2/19.1</f>
        <v>11.528795811518323</v>
      </c>
      <c r="F26" s="182">
        <f>712.9/50</f>
        <v>14.257999999999999</v>
      </c>
      <c r="G26" s="182">
        <f>181.2/7.5</f>
        <v>24.16</v>
      </c>
      <c r="H26" s="182">
        <f>177.7/8.9</f>
        <v>19.966292134831459</v>
      </c>
      <c r="I26" s="182"/>
      <c r="J26" s="183"/>
      <c r="K26" s="182"/>
      <c r="L26" s="182"/>
      <c r="M26" s="184"/>
      <c r="N26" s="184"/>
      <c r="O26" s="184"/>
      <c r="P26" s="184"/>
      <c r="Q26" s="184"/>
      <c r="R26" s="184"/>
      <c r="S26" s="184"/>
    </row>
    <row r="27" spans="1:19" x14ac:dyDescent="0.25">
      <c r="A27" s="214" t="s">
        <v>125</v>
      </c>
      <c r="B27" s="215">
        <v>2020</v>
      </c>
      <c r="C27" s="182">
        <f>267.5/14</f>
        <v>19.107142857142858</v>
      </c>
      <c r="D27" s="182">
        <f>2085/77</f>
        <v>27.077922077922079</v>
      </c>
      <c r="E27" s="182">
        <f>422/19.1</f>
        <v>22.094240837696333</v>
      </c>
      <c r="F27" s="182">
        <f>911/50</f>
        <v>18.22</v>
      </c>
      <c r="G27" s="182">
        <f>231.9/7.5</f>
        <v>30.92</v>
      </c>
      <c r="H27" s="182">
        <f>341.5/13.4</f>
        <v>25.485074626865671</v>
      </c>
      <c r="I27" s="182"/>
      <c r="J27" s="183"/>
      <c r="K27" s="182"/>
      <c r="L27" s="182"/>
      <c r="M27" s="184"/>
      <c r="N27" s="184"/>
      <c r="O27" s="184"/>
      <c r="P27" s="184"/>
      <c r="Q27" s="184"/>
      <c r="R27" s="184"/>
      <c r="S27" s="184"/>
    </row>
    <row r="28" spans="1:19" x14ac:dyDescent="0.25">
      <c r="A28" s="214" t="s">
        <v>126</v>
      </c>
      <c r="B28" s="215">
        <v>2020</v>
      </c>
      <c r="C28" s="191">
        <f>C27</f>
        <v>19.107142857142858</v>
      </c>
      <c r="D28" s="191">
        <f t="shared" ref="D28:H28" si="2">D27</f>
        <v>27.077922077922079</v>
      </c>
      <c r="E28" s="191">
        <f t="shared" si="2"/>
        <v>22.094240837696333</v>
      </c>
      <c r="F28" s="191">
        <f t="shared" si="2"/>
        <v>18.22</v>
      </c>
      <c r="G28" s="191">
        <f t="shared" si="2"/>
        <v>30.92</v>
      </c>
      <c r="H28" s="191">
        <f t="shared" si="2"/>
        <v>25.485074626865671</v>
      </c>
      <c r="I28" s="182"/>
      <c r="J28" s="183"/>
      <c r="K28" s="182"/>
      <c r="L28" s="182"/>
      <c r="M28" s="184"/>
      <c r="N28" s="184"/>
      <c r="O28" s="184"/>
      <c r="P28" s="184"/>
      <c r="Q28" s="184"/>
      <c r="R28" s="184"/>
      <c r="S28" s="184"/>
    </row>
    <row r="29" spans="1:19" ht="105" x14ac:dyDescent="0.25">
      <c r="A29" s="216" t="s">
        <v>127</v>
      </c>
      <c r="B29" s="215">
        <v>2020</v>
      </c>
      <c r="C29" s="191">
        <f>C28</f>
        <v>19.107142857142858</v>
      </c>
      <c r="D29" s="191">
        <f>D28</f>
        <v>27.077922077922079</v>
      </c>
      <c r="E29" s="191">
        <f>E25</f>
        <v>16.994764397905758</v>
      </c>
      <c r="F29" s="191">
        <f>F28</f>
        <v>18.22</v>
      </c>
      <c r="G29" s="191">
        <f>G28</f>
        <v>30.92</v>
      </c>
      <c r="H29" s="191">
        <f>H25</f>
        <v>19.604477611940297</v>
      </c>
      <c r="I29" s="182"/>
      <c r="J29" s="183"/>
      <c r="K29" s="182"/>
      <c r="L29" s="182"/>
      <c r="M29" s="184"/>
      <c r="N29" s="184"/>
      <c r="O29" s="184"/>
      <c r="P29" s="184"/>
      <c r="Q29" s="184"/>
      <c r="R29" s="184"/>
      <c r="S29" s="184"/>
    </row>
    <row r="30" spans="1:19" x14ac:dyDescent="0.25">
      <c r="A30" s="188" t="s">
        <v>128</v>
      </c>
      <c r="B30" s="189">
        <v>2019</v>
      </c>
      <c r="C30" s="179">
        <v>13.85</v>
      </c>
      <c r="D30" s="179">
        <v>19.632000000000001</v>
      </c>
      <c r="E30" s="179">
        <v>16.02</v>
      </c>
      <c r="F30" s="179">
        <v>13.21</v>
      </c>
      <c r="G30" s="179">
        <v>22.413</v>
      </c>
      <c r="H30" s="179">
        <v>18.477</v>
      </c>
      <c r="I30" s="179"/>
      <c r="J30" s="180"/>
      <c r="K30" s="179"/>
      <c r="L30" s="179"/>
      <c r="M30" s="181"/>
      <c r="N30" s="181"/>
      <c r="O30" s="181"/>
      <c r="P30" s="181"/>
      <c r="Q30" s="181"/>
      <c r="R30" s="181"/>
      <c r="S30" s="181"/>
    </row>
    <row r="31" spans="1:19" x14ac:dyDescent="0.25">
      <c r="A31" s="214" t="s">
        <v>128</v>
      </c>
      <c r="B31" s="215">
        <v>2020</v>
      </c>
      <c r="C31" s="182"/>
      <c r="D31" s="182"/>
      <c r="E31" s="182"/>
      <c r="F31" s="182"/>
      <c r="G31" s="182"/>
      <c r="H31" s="182"/>
      <c r="I31" s="182"/>
      <c r="J31" s="183"/>
      <c r="K31" s="182"/>
      <c r="L31" s="182"/>
      <c r="M31" s="184"/>
      <c r="N31" s="184"/>
      <c r="O31" s="184"/>
      <c r="P31" s="184"/>
      <c r="Q31" s="184"/>
      <c r="R31" s="184"/>
      <c r="S31" s="184"/>
    </row>
    <row r="32" spans="1:19" x14ac:dyDescent="0.25">
      <c r="A32" s="188" t="s">
        <v>129</v>
      </c>
      <c r="B32" s="189">
        <v>2019</v>
      </c>
      <c r="C32" s="179">
        <v>14.481</v>
      </c>
      <c r="D32" s="179">
        <v>20.513999999999999</v>
      </c>
      <c r="E32" s="179">
        <v>16.741</v>
      </c>
      <c r="F32" s="179">
        <v>13.804</v>
      </c>
      <c r="G32" s="179">
        <v>0</v>
      </c>
      <c r="H32" s="179">
        <v>19.306999999999999</v>
      </c>
      <c r="I32" s="179">
        <v>23.384</v>
      </c>
      <c r="J32" s="180">
        <v>26.215</v>
      </c>
      <c r="K32" s="179"/>
      <c r="L32" s="179"/>
      <c r="M32" s="181"/>
      <c r="N32" s="181"/>
      <c r="O32" s="181"/>
      <c r="P32" s="181"/>
      <c r="Q32" s="181"/>
      <c r="R32" s="181"/>
      <c r="S32" s="181"/>
    </row>
    <row r="33" spans="1:19" x14ac:dyDescent="0.25">
      <c r="A33" s="214" t="s">
        <v>129</v>
      </c>
      <c r="B33" s="215">
        <v>2020</v>
      </c>
      <c r="C33" s="182">
        <v>15.22</v>
      </c>
      <c r="D33" s="182">
        <v>21.56</v>
      </c>
      <c r="E33" s="182">
        <v>17.594999999999999</v>
      </c>
      <c r="F33" s="182">
        <v>14.507999999999999</v>
      </c>
      <c r="G33" s="182">
        <v>0</v>
      </c>
      <c r="H33" s="182">
        <v>20.292000000000002</v>
      </c>
      <c r="I33" s="182">
        <v>24.576000000000001</v>
      </c>
      <c r="J33" s="183">
        <v>27.552</v>
      </c>
      <c r="K33" s="182"/>
      <c r="L33" s="182"/>
      <c r="M33" s="184"/>
      <c r="N33" s="184"/>
      <c r="O33" s="184"/>
      <c r="P33" s="184"/>
      <c r="Q33" s="184"/>
      <c r="R33" s="184"/>
      <c r="S33" s="184"/>
    </row>
    <row r="34" spans="1:19" x14ac:dyDescent="0.25">
      <c r="A34" s="188" t="s">
        <v>130</v>
      </c>
      <c r="B34" s="189">
        <v>2019</v>
      </c>
      <c r="C34" s="179">
        <v>14.52</v>
      </c>
      <c r="D34" s="179">
        <v>20.64</v>
      </c>
      <c r="E34" s="179">
        <v>16.72</v>
      </c>
      <c r="F34" s="179">
        <v>13.91</v>
      </c>
      <c r="G34" s="179">
        <v>0</v>
      </c>
      <c r="H34" s="179">
        <v>19.46</v>
      </c>
      <c r="I34" s="179"/>
      <c r="J34" s="180"/>
      <c r="K34" s="179"/>
      <c r="L34" s="179"/>
      <c r="M34" s="181"/>
      <c r="N34" s="181"/>
      <c r="O34" s="181"/>
      <c r="P34" s="181"/>
      <c r="Q34" s="181"/>
      <c r="R34" s="181"/>
      <c r="S34" s="181"/>
    </row>
    <row r="35" spans="1:19" x14ac:dyDescent="0.25">
      <c r="A35" s="214" t="s">
        <v>130</v>
      </c>
      <c r="B35" s="215">
        <v>2020</v>
      </c>
      <c r="C35" s="182">
        <v>15.24</v>
      </c>
      <c r="D35" s="182">
        <v>21.67</v>
      </c>
      <c r="E35" s="182">
        <v>17.55</v>
      </c>
      <c r="F35" s="182">
        <v>14.6</v>
      </c>
      <c r="G35" s="182">
        <v>0</v>
      </c>
      <c r="H35" s="182">
        <v>20.43</v>
      </c>
      <c r="I35" s="182"/>
      <c r="J35" s="183"/>
      <c r="K35" s="182"/>
      <c r="L35" s="182"/>
      <c r="M35" s="184"/>
      <c r="N35" s="184"/>
      <c r="O35" s="184"/>
      <c r="P35" s="184"/>
      <c r="Q35" s="184"/>
      <c r="R35" s="184"/>
      <c r="S35" s="184"/>
    </row>
    <row r="36" spans="1:19" x14ac:dyDescent="0.25">
      <c r="A36" s="188" t="s">
        <v>131</v>
      </c>
      <c r="B36" s="189">
        <v>2019</v>
      </c>
      <c r="C36" s="179">
        <v>14.25</v>
      </c>
      <c r="D36" s="179">
        <v>20.172000000000001</v>
      </c>
      <c r="E36" s="179">
        <v>10.978999999999999</v>
      </c>
      <c r="F36" s="179">
        <v>13.576000000000001</v>
      </c>
      <c r="G36" s="179">
        <v>23</v>
      </c>
      <c r="H36" s="179">
        <v>12.47</v>
      </c>
      <c r="I36" s="179"/>
      <c r="J36" s="180"/>
      <c r="K36" s="179"/>
      <c r="L36" s="179"/>
      <c r="M36" s="181"/>
      <c r="N36" s="181"/>
      <c r="O36" s="181"/>
      <c r="P36" s="181"/>
      <c r="Q36" s="181"/>
      <c r="R36" s="181"/>
      <c r="S36" s="181"/>
    </row>
    <row r="37" spans="1:19" x14ac:dyDescent="0.25">
      <c r="A37" s="214" t="s">
        <v>131</v>
      </c>
      <c r="B37" s="215">
        <v>2020</v>
      </c>
      <c r="C37" s="182">
        <v>14.936</v>
      </c>
      <c r="D37" s="182">
        <v>21.141999999999999</v>
      </c>
      <c r="E37" s="182">
        <v>11.507999999999999</v>
      </c>
      <c r="F37" s="182">
        <v>14.228</v>
      </c>
      <c r="G37" s="182">
        <v>24.106999999999999</v>
      </c>
      <c r="H37" s="182">
        <v>13.067</v>
      </c>
      <c r="I37" s="182"/>
      <c r="J37" s="183"/>
      <c r="K37" s="182"/>
      <c r="L37" s="182"/>
      <c r="M37" s="184"/>
      <c r="N37" s="184"/>
      <c r="O37" s="184"/>
      <c r="P37" s="184"/>
      <c r="Q37" s="184"/>
      <c r="R37" s="184"/>
      <c r="S37" s="184"/>
    </row>
    <row r="38" spans="1:19" x14ac:dyDescent="0.25">
      <c r="A38" s="188" t="s">
        <v>132</v>
      </c>
      <c r="B38" s="189">
        <v>2019</v>
      </c>
      <c r="C38" s="179">
        <v>14.52</v>
      </c>
      <c r="D38" s="179">
        <v>20.571000000000002</v>
      </c>
      <c r="E38" s="179">
        <v>16.664000000000001</v>
      </c>
      <c r="F38" s="179">
        <v>13.843999999999999</v>
      </c>
      <c r="G38" s="179">
        <v>23.452999999999999</v>
      </c>
      <c r="H38" s="179">
        <v>19.216000000000001</v>
      </c>
      <c r="I38" s="179"/>
      <c r="J38" s="180"/>
      <c r="K38" s="179"/>
      <c r="L38" s="179"/>
      <c r="M38" s="181"/>
      <c r="N38" s="181"/>
      <c r="O38" s="181"/>
      <c r="P38" s="181"/>
      <c r="Q38" s="181"/>
      <c r="R38" s="181"/>
      <c r="S38" s="181"/>
    </row>
    <row r="39" spans="1:19" x14ac:dyDescent="0.25">
      <c r="A39" s="214" t="s">
        <v>132</v>
      </c>
      <c r="B39" s="215">
        <v>2020</v>
      </c>
      <c r="C39" s="182">
        <f>213.9/14</f>
        <v>15.278571428571428</v>
      </c>
      <c r="D39" s="182">
        <f>1666.7/77</f>
        <v>21.645454545454545</v>
      </c>
      <c r="E39" s="182">
        <f>333.9/19.1</f>
        <v>17.481675392670155</v>
      </c>
      <c r="F39" s="182">
        <f>728.3/50</f>
        <v>14.565999999999999</v>
      </c>
      <c r="G39" s="182">
        <f>185.05/7.5</f>
        <v>24.673333333333336</v>
      </c>
      <c r="H39" s="182">
        <f>270.1/13.4</f>
        <v>20.156716417910449</v>
      </c>
      <c r="I39" s="182"/>
      <c r="J39" s="183"/>
      <c r="K39" s="182"/>
      <c r="L39" s="182"/>
      <c r="M39" s="184"/>
      <c r="N39" s="184"/>
      <c r="O39" s="184"/>
      <c r="P39" s="184"/>
      <c r="Q39" s="184"/>
      <c r="R39" s="184"/>
      <c r="S39" s="184"/>
    </row>
    <row r="40" spans="1:19" x14ac:dyDescent="0.25">
      <c r="A40" s="188" t="s">
        <v>133</v>
      </c>
      <c r="B40" s="189">
        <v>2019</v>
      </c>
      <c r="C40" s="179">
        <v>14.332000000000001</v>
      </c>
      <c r="D40" s="179">
        <v>20.161000000000001</v>
      </c>
      <c r="E40" s="179">
        <v>16.452999999999999</v>
      </c>
      <c r="F40" s="179">
        <v>13.566000000000001</v>
      </c>
      <c r="G40" s="179">
        <v>0</v>
      </c>
      <c r="H40" s="179">
        <v>18.975999999999999</v>
      </c>
      <c r="I40" s="179">
        <v>22.981999999999999</v>
      </c>
      <c r="J40" s="180">
        <v>25.763999999999999</v>
      </c>
      <c r="K40" s="179"/>
      <c r="L40" s="179"/>
      <c r="M40" s="181"/>
      <c r="N40" s="181"/>
      <c r="O40" s="181"/>
      <c r="P40" s="181"/>
      <c r="Q40" s="181"/>
      <c r="R40" s="181"/>
      <c r="S40" s="181"/>
    </row>
    <row r="41" spans="1:19" x14ac:dyDescent="0.25">
      <c r="A41" s="214" t="s">
        <v>133</v>
      </c>
      <c r="B41" s="215">
        <v>2020</v>
      </c>
      <c r="C41" s="182">
        <v>14.73</v>
      </c>
      <c r="D41" s="182">
        <v>20.867000000000001</v>
      </c>
      <c r="E41" s="182">
        <v>17.029</v>
      </c>
      <c r="F41" s="182">
        <v>14.041</v>
      </c>
      <c r="G41" s="182">
        <v>0</v>
      </c>
      <c r="H41" s="182">
        <v>19.64</v>
      </c>
      <c r="I41" s="182">
        <v>23.768000000000001</v>
      </c>
      <c r="J41" s="183">
        <v>26.666</v>
      </c>
      <c r="K41" s="182"/>
      <c r="L41" s="182"/>
      <c r="M41" s="184"/>
      <c r="N41" s="184"/>
      <c r="O41" s="184"/>
      <c r="P41" s="184"/>
      <c r="Q41" s="184"/>
      <c r="R41" s="184"/>
      <c r="S41" s="184"/>
    </row>
    <row r="42" spans="1:19" x14ac:dyDescent="0.25">
      <c r="A42" s="188" t="s">
        <v>134</v>
      </c>
      <c r="B42" s="189">
        <v>2019</v>
      </c>
      <c r="C42" s="192">
        <v>50.210999999999999</v>
      </c>
      <c r="D42" s="192"/>
      <c r="E42" s="192"/>
      <c r="F42" s="192"/>
      <c r="G42" s="192"/>
      <c r="H42" s="192"/>
      <c r="I42" s="192"/>
      <c r="J42" s="180"/>
      <c r="K42" s="185">
        <f>($M42/$N42+O42*$C42)/Q42</f>
        <v>42.848655006284041</v>
      </c>
      <c r="L42" s="185">
        <f>($M42/$N42+P42*$C42)/R42</f>
        <v>42.601596449447932</v>
      </c>
      <c r="M42" s="217">
        <f>675300*1.15*1.125</f>
        <v>873669.37499999988</v>
      </c>
      <c r="N42" s="217">
        <v>155</v>
      </c>
      <c r="O42" s="217">
        <v>282</v>
      </c>
      <c r="P42" s="217">
        <v>267</v>
      </c>
      <c r="Q42" s="217">
        <v>462</v>
      </c>
      <c r="R42" s="217">
        <v>447</v>
      </c>
      <c r="S42" s="217"/>
    </row>
    <row r="43" spans="1:19" x14ac:dyDescent="0.25">
      <c r="A43" s="214" t="s">
        <v>134</v>
      </c>
      <c r="B43" s="215">
        <v>2020</v>
      </c>
      <c r="C43" s="218">
        <v>53.323999999999998</v>
      </c>
      <c r="D43" s="218"/>
      <c r="E43" s="218"/>
      <c r="F43" s="218"/>
      <c r="G43" s="218"/>
      <c r="H43" s="218"/>
      <c r="I43" s="218"/>
      <c r="J43" s="183"/>
      <c r="K43" s="186">
        <f>($M43/$N43+O43*$C43)/Q43</f>
        <v>46.273845648303308</v>
      </c>
      <c r="L43" s="186">
        <f>($M43/$N43+P43*$C43)/R43</f>
        <v>46.037263287508111</v>
      </c>
      <c r="M43" s="219">
        <f>675300*1.15*1.125*1.125</f>
        <v>982878.04687499988</v>
      </c>
      <c r="N43" s="220">
        <v>155</v>
      </c>
      <c r="O43" s="220">
        <v>282</v>
      </c>
      <c r="P43" s="220">
        <v>267</v>
      </c>
      <c r="Q43" s="220">
        <v>462</v>
      </c>
      <c r="R43" s="220">
        <v>447</v>
      </c>
      <c r="S43" s="184"/>
    </row>
    <row r="44" spans="1:19" x14ac:dyDescent="0.25">
      <c r="A44" s="188" t="s">
        <v>135</v>
      </c>
      <c r="B44" s="189">
        <v>2019</v>
      </c>
      <c r="C44" s="192">
        <v>43.174999999999997</v>
      </c>
      <c r="D44" s="192"/>
      <c r="E44" s="192"/>
      <c r="F44" s="192"/>
      <c r="G44" s="192"/>
      <c r="H44" s="192"/>
      <c r="I44" s="192"/>
      <c r="J44" s="180"/>
      <c r="K44" s="179"/>
      <c r="L44" s="179"/>
      <c r="M44" s="181"/>
      <c r="N44" s="181"/>
      <c r="O44" s="181"/>
      <c r="P44" s="181"/>
      <c r="Q44" s="181"/>
      <c r="R44" s="181"/>
      <c r="S44" s="181"/>
    </row>
    <row r="45" spans="1:19" x14ac:dyDescent="0.25">
      <c r="A45" s="214" t="s">
        <v>135</v>
      </c>
      <c r="B45" s="215">
        <v>2020</v>
      </c>
      <c r="C45" s="218">
        <v>45.850999999999999</v>
      </c>
      <c r="D45" s="218"/>
      <c r="E45" s="218"/>
      <c r="F45" s="218"/>
      <c r="G45" s="218"/>
      <c r="H45" s="218"/>
      <c r="I45" s="218"/>
      <c r="J45" s="183"/>
      <c r="K45" s="182"/>
      <c r="L45" s="182"/>
      <c r="M45" s="184"/>
      <c r="N45" s="184"/>
      <c r="O45" s="184"/>
      <c r="P45" s="184"/>
      <c r="Q45" s="184"/>
      <c r="R45" s="184"/>
      <c r="S45" s="184"/>
    </row>
    <row r="46" spans="1:19" x14ac:dyDescent="0.25">
      <c r="A46" s="188" t="s">
        <v>136</v>
      </c>
      <c r="B46" s="189">
        <v>2019</v>
      </c>
      <c r="C46" s="192">
        <v>37.207999999999998</v>
      </c>
      <c r="D46" s="192"/>
      <c r="E46" s="192"/>
      <c r="F46" s="192"/>
      <c r="G46" s="192"/>
      <c r="H46" s="192"/>
      <c r="I46" s="192"/>
      <c r="J46" s="180"/>
      <c r="K46" s="185">
        <v>34.91175890238793</v>
      </c>
      <c r="L46" s="185">
        <v>34.834703831998269</v>
      </c>
      <c r="M46" s="217">
        <v>873669.37499999988</v>
      </c>
      <c r="N46" s="217">
        <v>155</v>
      </c>
      <c r="O46" s="217">
        <v>282</v>
      </c>
      <c r="P46" s="217">
        <v>267</v>
      </c>
      <c r="Q46" s="217">
        <v>462</v>
      </c>
      <c r="R46" s="217">
        <v>447</v>
      </c>
      <c r="S46" s="217"/>
    </row>
    <row r="47" spans="1:19" x14ac:dyDescent="0.25">
      <c r="A47" s="214" t="s">
        <v>136</v>
      </c>
      <c r="B47" s="215">
        <v>2020</v>
      </c>
      <c r="C47" s="218">
        <v>39.514000000000003</v>
      </c>
      <c r="D47" s="218"/>
      <c r="E47" s="218"/>
      <c r="F47" s="218"/>
      <c r="G47" s="218"/>
      <c r="H47" s="218"/>
      <c r="I47" s="218"/>
      <c r="J47" s="183"/>
      <c r="K47" s="186">
        <f>($M47/$N47+O47*$C47)/Q47</f>
        <v>37.844365128822787</v>
      </c>
      <c r="L47" s="186">
        <f>($M47/$N47+P47*$C47)/R47</f>
        <v>37.78833711301148</v>
      </c>
      <c r="M47" s="220">
        <f>M43</f>
        <v>982878.04687499988</v>
      </c>
      <c r="N47" s="220">
        <v>155</v>
      </c>
      <c r="O47" s="220">
        <v>282</v>
      </c>
      <c r="P47" s="220">
        <v>267</v>
      </c>
      <c r="Q47" s="220">
        <v>462</v>
      </c>
      <c r="R47" s="220">
        <v>447</v>
      </c>
      <c r="S47" s="184"/>
    </row>
    <row r="48" spans="1:19" x14ac:dyDescent="0.25">
      <c r="A48" s="193"/>
      <c r="B48" s="194"/>
      <c r="C48" s="195"/>
      <c r="D48" s="195"/>
      <c r="E48" s="195"/>
      <c r="F48" s="195"/>
      <c r="G48" s="195"/>
      <c r="H48" s="195"/>
      <c r="I48" s="195"/>
      <c r="J48" s="221"/>
      <c r="K48" s="196"/>
      <c r="L48" s="196"/>
      <c r="M48" s="222"/>
      <c r="N48" s="222"/>
      <c r="O48" s="222"/>
      <c r="P48" s="222"/>
      <c r="Q48" s="222"/>
      <c r="R48" s="222"/>
      <c r="S48" s="222"/>
    </row>
    <row r="49" spans="1:19" x14ac:dyDescent="0.25">
      <c r="A49" s="188" t="s">
        <v>177</v>
      </c>
      <c r="B49" s="189">
        <v>2019</v>
      </c>
      <c r="C49" s="179">
        <v>15</v>
      </c>
      <c r="D49" s="179">
        <v>21.245999999999999</v>
      </c>
      <c r="E49" s="179">
        <v>11.571</v>
      </c>
      <c r="F49" s="179">
        <v>14.298</v>
      </c>
      <c r="G49" s="179">
        <v>24.227</v>
      </c>
      <c r="H49" s="179">
        <v>13.199</v>
      </c>
      <c r="I49" s="192"/>
      <c r="J49" s="180"/>
      <c r="K49" s="179"/>
      <c r="L49" s="179"/>
      <c r="M49" s="181"/>
      <c r="N49" s="181"/>
      <c r="O49" s="181"/>
      <c r="P49" s="181"/>
      <c r="Q49" s="181"/>
      <c r="R49" s="181"/>
      <c r="S49" s="181"/>
    </row>
    <row r="50" spans="1:19" x14ac:dyDescent="0.25">
      <c r="A50" s="214" t="s">
        <v>177</v>
      </c>
      <c r="B50" s="215">
        <v>2020</v>
      </c>
      <c r="C50" s="182">
        <v>15.792999999999999</v>
      </c>
      <c r="D50" s="182">
        <v>22.373999999999999</v>
      </c>
      <c r="E50" s="182">
        <v>12.183</v>
      </c>
      <c r="F50" s="182">
        <v>15.055999999999999</v>
      </c>
      <c r="G50" s="182">
        <v>25.507000000000001</v>
      </c>
      <c r="H50" s="182">
        <v>13.813000000000001</v>
      </c>
      <c r="I50" s="218"/>
      <c r="J50" s="183"/>
      <c r="K50" s="182"/>
      <c r="L50" s="182"/>
      <c r="M50" s="184"/>
      <c r="N50" s="184"/>
      <c r="O50" s="184"/>
      <c r="P50" s="184"/>
      <c r="Q50" s="184"/>
      <c r="R50" s="184"/>
      <c r="S50" s="184"/>
    </row>
    <row r="51" spans="1:19" x14ac:dyDescent="0.25">
      <c r="A51" s="188" t="s">
        <v>178</v>
      </c>
      <c r="B51" s="189">
        <v>2019</v>
      </c>
      <c r="C51" s="179">
        <v>13.128</v>
      </c>
      <c r="D51" s="179">
        <v>18.588999999999999</v>
      </c>
      <c r="E51" s="179">
        <v>0</v>
      </c>
      <c r="F51" s="179">
        <v>12.51</v>
      </c>
      <c r="G51" s="179">
        <v>21.213000000000001</v>
      </c>
      <c r="H51" s="179">
        <v>0</v>
      </c>
      <c r="I51" s="192"/>
      <c r="J51" s="180"/>
      <c r="K51" s="179"/>
      <c r="L51" s="179"/>
      <c r="M51" s="181"/>
      <c r="N51" s="181"/>
      <c r="O51" s="181"/>
      <c r="P51" s="181"/>
      <c r="Q51" s="181"/>
      <c r="R51" s="181"/>
      <c r="S51" s="181"/>
    </row>
    <row r="52" spans="1:19" x14ac:dyDescent="0.25">
      <c r="A52" s="214" t="s">
        <v>178</v>
      </c>
      <c r="B52" s="215">
        <v>2020</v>
      </c>
      <c r="C52" s="182">
        <f>192.1/14</f>
        <v>13.721428571428572</v>
      </c>
      <c r="D52" s="182">
        <f>1495.8/77</f>
        <v>19.425974025974025</v>
      </c>
      <c r="E52" s="182">
        <v>0</v>
      </c>
      <c r="F52" s="182">
        <f>653.6/50</f>
        <v>13.072000000000001</v>
      </c>
      <c r="G52" s="182">
        <f>166.3/7.5</f>
        <v>22.173333333333336</v>
      </c>
      <c r="H52" s="182">
        <v>0</v>
      </c>
      <c r="I52" s="218"/>
      <c r="J52" s="183"/>
      <c r="K52" s="182"/>
      <c r="L52" s="182"/>
      <c r="M52" s="184"/>
      <c r="N52" s="184"/>
      <c r="O52" s="184"/>
      <c r="P52" s="184"/>
      <c r="Q52" s="184"/>
      <c r="R52" s="184"/>
      <c r="S52" s="184"/>
    </row>
    <row r="53" spans="1:19" x14ac:dyDescent="0.25">
      <c r="A53" s="188" t="s">
        <v>179</v>
      </c>
      <c r="B53" s="189">
        <v>2019</v>
      </c>
      <c r="C53" s="179"/>
      <c r="D53" s="179"/>
      <c r="E53" s="179"/>
      <c r="F53" s="179"/>
      <c r="G53" s="179"/>
      <c r="H53" s="179"/>
      <c r="I53" s="192"/>
      <c r="J53" s="180"/>
      <c r="K53" s="179"/>
      <c r="L53" s="179"/>
      <c r="M53" s="181"/>
      <c r="N53" s="181"/>
      <c r="O53" s="181"/>
      <c r="P53" s="181"/>
      <c r="Q53" s="181"/>
      <c r="R53" s="181"/>
      <c r="S53" s="181">
        <v>12.853</v>
      </c>
    </row>
    <row r="54" spans="1:19" x14ac:dyDescent="0.25">
      <c r="A54" s="214" t="s">
        <v>179</v>
      </c>
      <c r="B54" s="215">
        <v>2020</v>
      </c>
      <c r="C54" s="182"/>
      <c r="D54" s="182"/>
      <c r="E54" s="182"/>
      <c r="F54" s="182"/>
      <c r="G54" s="182"/>
      <c r="H54" s="182"/>
      <c r="I54" s="218"/>
      <c r="J54" s="183"/>
      <c r="K54" s="182"/>
      <c r="L54" s="182"/>
      <c r="M54" s="184"/>
      <c r="N54" s="184"/>
      <c r="O54" s="184"/>
      <c r="P54" s="184"/>
      <c r="Q54" s="184"/>
      <c r="R54" s="184"/>
      <c r="S54" s="182">
        <v>13.47</v>
      </c>
    </row>
    <row r="55" spans="1:19" x14ac:dyDescent="0.25">
      <c r="A55" s="188" t="s">
        <v>180</v>
      </c>
      <c r="B55" s="189">
        <v>2019</v>
      </c>
      <c r="C55" s="179"/>
      <c r="D55" s="179"/>
      <c r="E55" s="179"/>
      <c r="F55" s="179"/>
      <c r="G55" s="179"/>
      <c r="H55" s="179"/>
      <c r="I55" s="192"/>
      <c r="J55" s="180"/>
      <c r="K55" s="179"/>
      <c r="L55" s="179"/>
      <c r="M55" s="181"/>
      <c r="N55" s="181"/>
      <c r="O55" s="181"/>
      <c r="P55" s="181"/>
      <c r="Q55" s="181"/>
      <c r="R55" s="181"/>
      <c r="S55" s="179">
        <v>13.69</v>
      </c>
    </row>
    <row r="56" spans="1:19" x14ac:dyDescent="0.25">
      <c r="A56" s="214" t="s">
        <v>180</v>
      </c>
      <c r="B56" s="215">
        <v>2020</v>
      </c>
      <c r="C56" s="182"/>
      <c r="D56" s="182"/>
      <c r="E56" s="182"/>
      <c r="F56" s="182"/>
      <c r="G56" s="182"/>
      <c r="H56" s="182"/>
      <c r="I56" s="218"/>
      <c r="J56" s="183"/>
      <c r="K56" s="182"/>
      <c r="L56" s="182"/>
      <c r="M56" s="184"/>
      <c r="N56" s="184"/>
      <c r="O56" s="184"/>
      <c r="P56" s="184"/>
      <c r="Q56" s="184"/>
      <c r="R56" s="184"/>
      <c r="S56" s="182">
        <v>14.347</v>
      </c>
    </row>
    <row r="57" spans="1:19" x14ac:dyDescent="0.25">
      <c r="A57" s="197"/>
      <c r="B57" s="198"/>
      <c r="C57" s="199"/>
      <c r="D57" s="199"/>
      <c r="E57" s="199"/>
      <c r="F57" s="199"/>
      <c r="G57" s="199"/>
      <c r="H57" s="199"/>
      <c r="I57" s="199"/>
      <c r="J57" s="223"/>
      <c r="K57" s="200"/>
      <c r="L57" s="200"/>
      <c r="M57" s="224"/>
      <c r="N57" s="224"/>
      <c r="O57" s="224"/>
      <c r="P57" s="224"/>
      <c r="Q57" s="224"/>
      <c r="R57" s="224"/>
      <c r="S57" s="224"/>
    </row>
    <row r="58" spans="1:19" ht="45" x14ac:dyDescent="0.25">
      <c r="A58" s="190" t="s">
        <v>185</v>
      </c>
      <c r="B58" s="189">
        <v>2019</v>
      </c>
      <c r="C58" s="179">
        <v>13.957000000000001</v>
      </c>
      <c r="D58" s="179">
        <v>19.780999999999999</v>
      </c>
      <c r="E58" s="179">
        <v>16.140999999999998</v>
      </c>
      <c r="F58" s="179">
        <v>17.306000000000001</v>
      </c>
      <c r="G58" s="179">
        <v>22.585999999999999</v>
      </c>
      <c r="H58" s="179">
        <v>18.619</v>
      </c>
      <c r="I58" s="192"/>
      <c r="J58" s="180"/>
      <c r="K58" s="179"/>
      <c r="L58" s="179"/>
      <c r="M58" s="181"/>
      <c r="N58" s="181"/>
      <c r="O58" s="181"/>
      <c r="P58" s="181"/>
      <c r="Q58" s="181"/>
      <c r="R58" s="181"/>
      <c r="S58" s="181"/>
    </row>
    <row r="59" spans="1:19" ht="45" x14ac:dyDescent="0.25">
      <c r="A59" s="216" t="s">
        <v>185</v>
      </c>
      <c r="B59" s="215">
        <v>2020</v>
      </c>
      <c r="C59" s="182">
        <v>14.7</v>
      </c>
      <c r="D59" s="182">
        <v>20.83</v>
      </c>
      <c r="E59" s="182">
        <v>16.995000000000001</v>
      </c>
      <c r="F59" s="182">
        <v>18.224</v>
      </c>
      <c r="G59" s="182">
        <v>23.786999999999999</v>
      </c>
      <c r="H59" s="182">
        <v>19.603999999999999</v>
      </c>
      <c r="I59" s="218"/>
      <c r="J59" s="183"/>
      <c r="K59" s="182"/>
      <c r="L59" s="182"/>
      <c r="M59" s="184"/>
      <c r="N59" s="184"/>
      <c r="O59" s="184"/>
      <c r="P59" s="184"/>
      <c r="Q59" s="184"/>
      <c r="R59" s="184"/>
      <c r="S59" s="182"/>
    </row>
  </sheetData>
  <sheetProtection algorithmName="SHA-512" hashValue="S5u9a9M5/5751tk4vZ7+yUscqyE3ibuPI19AAs86dufa8QZgDNjEmhkxallJrLqyMtM/XoVkXgYpWW9m8U5dlw==" saltValue="dNBBXsDOWmWCJ3W7BaQRZ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2020-01-22T13:42:38Z</cp:lastPrinted>
  <dcterms:created xsi:type="dcterms:W3CDTF">2007-01-02T12:57:15Z</dcterms:created>
  <dcterms:modified xsi:type="dcterms:W3CDTF">2020-01-22T13:42:56Z</dcterms:modified>
</cp:coreProperties>
</file>