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et\Dropbox\HealthMan Tariffs 2022\"/>
    </mc:Choice>
  </mc:AlternateContent>
  <xr:revisionPtr revIDLastSave="0" documentId="13_ncr:1_{2F8882B5-653D-4369-8FBE-F8FA06326D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T Comparative Tariffs" sheetId="1" r:id="rId1"/>
    <sheet name="RCFs" sheetId="2" r:id="rId2"/>
  </sheets>
  <externalReferences>
    <externalReference r:id="rId3"/>
  </externalReferences>
  <definedNames>
    <definedName name="PredDLR">[1]Parameters!$C$45</definedName>
    <definedName name="PredOHR">[1]Parameters!$C$38</definedName>
    <definedName name="_xlnm.Print_Area" localSheetId="0">'ENT Comparative Tariffs'!$A$1:$BB$193</definedName>
    <definedName name="_xlnm.Print_Titles" localSheetId="0">'ENT Comparative Tariffs'!$A:$E,'ENT Comparative Tariffs'!$1:$6</definedName>
    <definedName name="VAT">[1]Parameters!$C$20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1" l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H59" i="2" l="1"/>
  <c r="G59" i="2"/>
  <c r="F59" i="2"/>
  <c r="E59" i="2"/>
  <c r="D59" i="2"/>
  <c r="C59" i="2"/>
  <c r="S56" i="2"/>
  <c r="S54" i="2"/>
  <c r="C47" i="2"/>
  <c r="C45" i="2"/>
  <c r="M43" i="2"/>
  <c r="M47" i="2" s="1"/>
  <c r="C43" i="2"/>
  <c r="K43" i="2" s="1"/>
  <c r="H39" i="2"/>
  <c r="G39" i="2"/>
  <c r="F39" i="2"/>
  <c r="E39" i="2"/>
  <c r="D39" i="2"/>
  <c r="C39" i="2"/>
  <c r="H33" i="2"/>
  <c r="G33" i="2"/>
  <c r="F33" i="2"/>
  <c r="E33" i="2"/>
  <c r="D33" i="2"/>
  <c r="C33" i="2"/>
  <c r="H29" i="2"/>
  <c r="G29" i="2"/>
  <c r="F29" i="2"/>
  <c r="E29" i="2"/>
  <c r="D29" i="2"/>
  <c r="C29" i="2"/>
  <c r="H28" i="2"/>
  <c r="H27" i="2" s="1"/>
  <c r="G28" i="2"/>
  <c r="G27" i="2" s="1"/>
  <c r="F28" i="2"/>
  <c r="E28" i="2"/>
  <c r="D28" i="2"/>
  <c r="D27" i="2" s="1"/>
  <c r="C28" i="2"/>
  <c r="C27" i="2" s="1"/>
  <c r="F27" i="2"/>
  <c r="E27" i="2"/>
  <c r="H26" i="2"/>
  <c r="G26" i="2"/>
  <c r="F26" i="2"/>
  <c r="E26" i="2"/>
  <c r="D26" i="2"/>
  <c r="C26" i="2"/>
  <c r="S25" i="2"/>
  <c r="R25" i="2"/>
  <c r="Q25" i="2"/>
  <c r="P25" i="2"/>
  <c r="O25" i="2"/>
  <c r="N25" i="2"/>
  <c r="M25" i="2"/>
  <c r="L25" i="2"/>
  <c r="K25" i="2"/>
  <c r="H25" i="2"/>
  <c r="G25" i="2"/>
  <c r="F25" i="2"/>
  <c r="E25" i="2"/>
  <c r="D25" i="2"/>
  <c r="C25" i="2"/>
  <c r="E24" i="2"/>
  <c r="H23" i="2"/>
  <c r="H24" i="2" s="1"/>
  <c r="G23" i="2"/>
  <c r="G24" i="2" s="1"/>
  <c r="F23" i="2"/>
  <c r="F24" i="2" s="1"/>
  <c r="D23" i="2"/>
  <c r="D24" i="2" s="1"/>
  <c r="C23" i="2"/>
  <c r="C24" i="2" s="1"/>
  <c r="H22" i="2"/>
  <c r="G22" i="2"/>
  <c r="F22" i="2"/>
  <c r="D22" i="2"/>
  <c r="C22" i="2"/>
  <c r="L47" i="2" l="1"/>
  <c r="K47" i="2"/>
  <c r="L43" i="2"/>
  <c r="BB18" i="1"/>
  <c r="AE16" i="1"/>
  <c r="W16" i="1"/>
  <c r="U16" i="1"/>
  <c r="E16" i="1" l="1"/>
  <c r="D16" i="1" s="1"/>
  <c r="G16" i="1"/>
  <c r="I16" i="1"/>
  <c r="V16" i="1"/>
  <c r="X16" i="1"/>
  <c r="Y16" i="1"/>
  <c r="Z16" i="1"/>
  <c r="AA16" i="1"/>
  <c r="AB16" i="1"/>
  <c r="AC16" i="1"/>
  <c r="AD16" i="1"/>
  <c r="AF16" i="1"/>
  <c r="AG16" i="1"/>
  <c r="AH16" i="1"/>
  <c r="AI16" i="1"/>
  <c r="AK16" i="1"/>
  <c r="AM16" i="1"/>
  <c r="AO16" i="1"/>
  <c r="AN16" i="1" s="1"/>
  <c r="AP16" i="1" s="1"/>
  <c r="AV16" i="1"/>
  <c r="AZ16" i="1"/>
  <c r="BB16" i="1"/>
  <c r="BA16" i="1" s="1"/>
  <c r="M16" i="1" l="1"/>
  <c r="L16" i="1"/>
  <c r="J16" i="1"/>
  <c r="N16" i="1"/>
  <c r="P16" i="1"/>
  <c r="K16" i="1"/>
  <c r="O16" i="1"/>
  <c r="E15" i="1" l="1"/>
  <c r="D15" i="1" s="1"/>
  <c r="G15" i="1"/>
  <c r="I15" i="1"/>
  <c r="R15" i="1"/>
  <c r="S15" i="1"/>
  <c r="T15" i="1"/>
  <c r="V15" i="1"/>
  <c r="X15" i="1"/>
  <c r="Y15" i="1"/>
  <c r="Z15" i="1"/>
  <c r="AA15" i="1"/>
  <c r="AB15" i="1"/>
  <c r="AC15" i="1"/>
  <c r="AD15" i="1"/>
  <c r="AF15" i="1"/>
  <c r="AG15" i="1"/>
  <c r="AH15" i="1"/>
  <c r="AI15" i="1"/>
  <c r="AK15" i="1"/>
  <c r="AM15" i="1"/>
  <c r="AO15" i="1"/>
  <c r="AN15" i="1" s="1"/>
  <c r="AP15" i="1" s="1"/>
  <c r="AR15" i="1"/>
  <c r="AS15" i="1"/>
  <c r="AT15" i="1"/>
  <c r="AV15" i="1"/>
  <c r="AZ15" i="1"/>
  <c r="BB15" i="1"/>
  <c r="BA15" i="1" s="1"/>
  <c r="E13" i="1"/>
  <c r="D13" i="1" s="1"/>
  <c r="G13" i="1"/>
  <c r="I13" i="1"/>
  <c r="R13" i="1"/>
  <c r="S13" i="1"/>
  <c r="T13" i="1"/>
  <c r="V13" i="1"/>
  <c r="X13" i="1"/>
  <c r="Y13" i="1"/>
  <c r="Z13" i="1"/>
  <c r="AA13" i="1"/>
  <c r="AB13" i="1"/>
  <c r="AC13" i="1"/>
  <c r="AD13" i="1"/>
  <c r="AF13" i="1"/>
  <c r="AG13" i="1"/>
  <c r="AH13" i="1"/>
  <c r="AI13" i="1"/>
  <c r="AK13" i="1"/>
  <c r="AM13" i="1"/>
  <c r="AO13" i="1"/>
  <c r="AN13" i="1" s="1"/>
  <c r="AP13" i="1" s="1"/>
  <c r="AR13" i="1"/>
  <c r="AS13" i="1"/>
  <c r="AT13" i="1"/>
  <c r="AV13" i="1"/>
  <c r="AZ13" i="1"/>
  <c r="BB13" i="1"/>
  <c r="BA13" i="1" s="1"/>
  <c r="M15" i="1" l="1"/>
  <c r="L15" i="1"/>
  <c r="J15" i="1"/>
  <c r="N15" i="1"/>
  <c r="K15" i="1"/>
  <c r="O15" i="1"/>
  <c r="P15" i="1"/>
  <c r="M13" i="1"/>
  <c r="J13" i="1"/>
  <c r="N13" i="1"/>
  <c r="L13" i="1"/>
  <c r="P13" i="1"/>
  <c r="K13" i="1"/>
  <c r="O13" i="1"/>
  <c r="E34" i="1"/>
  <c r="D34" i="1" s="1"/>
  <c r="G34" i="1"/>
  <c r="F34" i="1" s="1"/>
  <c r="I34" i="1"/>
  <c r="H34" i="1" s="1"/>
  <c r="R34" i="1"/>
  <c r="Q34" i="1" s="1"/>
  <c r="T34" i="1" s="1"/>
  <c r="V34" i="1"/>
  <c r="AF34" i="1"/>
  <c r="AE34" i="1" s="1"/>
  <c r="AI34" i="1" s="1"/>
  <c r="AM34" i="1"/>
  <c r="AL34" i="1" s="1"/>
  <c r="AO34" i="1"/>
  <c r="AN34" i="1" s="1"/>
  <c r="AP34" i="1" s="1"/>
  <c r="AR34" i="1"/>
  <c r="AQ34" i="1" s="1"/>
  <c r="AV34" i="1"/>
  <c r="AU34" i="1" s="1"/>
  <c r="BB34" i="1"/>
  <c r="BA34" i="1" s="1"/>
  <c r="E35" i="1"/>
  <c r="D35" i="1" s="1"/>
  <c r="G35" i="1"/>
  <c r="F35" i="1" s="1"/>
  <c r="I35" i="1"/>
  <c r="P35" i="1" s="1"/>
  <c r="R35" i="1"/>
  <c r="Q35" i="1" s="1"/>
  <c r="V35" i="1"/>
  <c r="AF35" i="1"/>
  <c r="AE35" i="1" s="1"/>
  <c r="AH35" i="1" s="1"/>
  <c r="AM35" i="1"/>
  <c r="AL35" i="1" s="1"/>
  <c r="AO35" i="1"/>
  <c r="AN35" i="1" s="1"/>
  <c r="AP35" i="1" s="1"/>
  <c r="AR35" i="1"/>
  <c r="AQ35" i="1" s="1"/>
  <c r="AV35" i="1"/>
  <c r="AU35" i="1" s="1"/>
  <c r="BB35" i="1"/>
  <c r="BA35" i="1" s="1"/>
  <c r="E36" i="1"/>
  <c r="D36" i="1" s="1"/>
  <c r="G36" i="1"/>
  <c r="F36" i="1" s="1"/>
  <c r="I36" i="1"/>
  <c r="M36" i="1" s="1"/>
  <c r="R36" i="1"/>
  <c r="Q36" i="1" s="1"/>
  <c r="V36" i="1"/>
  <c r="AF36" i="1"/>
  <c r="AE36" i="1" s="1"/>
  <c r="AI36" i="1" s="1"/>
  <c r="AM36" i="1"/>
  <c r="AL36" i="1" s="1"/>
  <c r="AO36" i="1"/>
  <c r="AN36" i="1" s="1"/>
  <c r="AP36" i="1" s="1"/>
  <c r="AR36" i="1"/>
  <c r="AQ36" i="1" s="1"/>
  <c r="AT36" i="1" s="1"/>
  <c r="AV36" i="1"/>
  <c r="AU36" i="1" s="1"/>
  <c r="BB36" i="1"/>
  <c r="BA36" i="1" s="1"/>
  <c r="E37" i="1"/>
  <c r="D37" i="1" s="1"/>
  <c r="G37" i="1"/>
  <c r="F37" i="1" s="1"/>
  <c r="I37" i="1"/>
  <c r="P37" i="1" s="1"/>
  <c r="R37" i="1"/>
  <c r="Q37" i="1" s="1"/>
  <c r="V37" i="1"/>
  <c r="U37" i="1" s="1"/>
  <c r="AF37" i="1"/>
  <c r="AE37" i="1" s="1"/>
  <c r="AM37" i="1"/>
  <c r="AL37" i="1" s="1"/>
  <c r="AO37" i="1"/>
  <c r="AN37" i="1" s="1"/>
  <c r="AP37" i="1" s="1"/>
  <c r="AR37" i="1"/>
  <c r="AQ37" i="1" s="1"/>
  <c r="AV37" i="1"/>
  <c r="AU37" i="1" s="1"/>
  <c r="BB37" i="1"/>
  <c r="BA37" i="1" s="1"/>
  <c r="E38" i="1"/>
  <c r="D38" i="1" s="1"/>
  <c r="G38" i="1"/>
  <c r="F38" i="1" s="1"/>
  <c r="I38" i="1"/>
  <c r="O38" i="1" s="1"/>
  <c r="R38" i="1"/>
  <c r="Q38" i="1" s="1"/>
  <c r="T38" i="1" s="1"/>
  <c r="V38" i="1"/>
  <c r="X38" i="1" s="1"/>
  <c r="W38" i="1" s="1"/>
  <c r="Y38" i="1" s="1"/>
  <c r="AF38" i="1"/>
  <c r="AE38" i="1" s="1"/>
  <c r="AH38" i="1" s="1"/>
  <c r="AM38" i="1"/>
  <c r="AL38" i="1" s="1"/>
  <c r="AO38" i="1"/>
  <c r="AN38" i="1" s="1"/>
  <c r="AP38" i="1" s="1"/>
  <c r="AR38" i="1"/>
  <c r="AQ38" i="1" s="1"/>
  <c r="AT38" i="1" s="1"/>
  <c r="AV38" i="1"/>
  <c r="AU38" i="1" s="1"/>
  <c r="BB38" i="1"/>
  <c r="BA38" i="1" s="1"/>
  <c r="E39" i="1"/>
  <c r="D39" i="1" s="1"/>
  <c r="G39" i="1"/>
  <c r="F39" i="1" s="1"/>
  <c r="I39" i="1"/>
  <c r="K39" i="1" s="1"/>
  <c r="R39" i="1"/>
  <c r="Q39" i="1" s="1"/>
  <c r="S39" i="1" s="1"/>
  <c r="V39" i="1"/>
  <c r="AF39" i="1"/>
  <c r="AE39" i="1" s="1"/>
  <c r="AM39" i="1"/>
  <c r="AL39" i="1" s="1"/>
  <c r="AO39" i="1"/>
  <c r="AN39" i="1" s="1"/>
  <c r="AP39" i="1" s="1"/>
  <c r="AR39" i="1"/>
  <c r="AQ39" i="1" s="1"/>
  <c r="AS39" i="1" s="1"/>
  <c r="AV39" i="1"/>
  <c r="AU39" i="1" s="1"/>
  <c r="BB39" i="1"/>
  <c r="BA39" i="1" s="1"/>
  <c r="E40" i="1"/>
  <c r="D40" i="1" s="1"/>
  <c r="G40" i="1"/>
  <c r="F40" i="1" s="1"/>
  <c r="I40" i="1"/>
  <c r="R40" i="1"/>
  <c r="Q40" i="1" s="1"/>
  <c r="V40" i="1"/>
  <c r="AF40" i="1"/>
  <c r="AE40" i="1" s="1"/>
  <c r="AM40" i="1"/>
  <c r="AL40" i="1" s="1"/>
  <c r="AO40" i="1"/>
  <c r="AN40" i="1" s="1"/>
  <c r="AP40" i="1" s="1"/>
  <c r="AR40" i="1"/>
  <c r="AQ40" i="1" s="1"/>
  <c r="AT40" i="1" s="1"/>
  <c r="AV40" i="1"/>
  <c r="AU40" i="1" s="1"/>
  <c r="BB40" i="1"/>
  <c r="BA40" i="1" s="1"/>
  <c r="E42" i="1"/>
  <c r="D42" i="1" s="1"/>
  <c r="G42" i="1"/>
  <c r="F42" i="1" s="1"/>
  <c r="I42" i="1"/>
  <c r="K42" i="1" s="1"/>
  <c r="R42" i="1"/>
  <c r="Q42" i="1" s="1"/>
  <c r="S42" i="1" s="1"/>
  <c r="V42" i="1"/>
  <c r="AF42" i="1"/>
  <c r="AE42" i="1" s="1"/>
  <c r="AH42" i="1" s="1"/>
  <c r="AM42" i="1"/>
  <c r="AL42" i="1" s="1"/>
  <c r="AO42" i="1"/>
  <c r="AN42" i="1" s="1"/>
  <c r="AP42" i="1" s="1"/>
  <c r="AR42" i="1"/>
  <c r="AQ42" i="1" s="1"/>
  <c r="AV42" i="1"/>
  <c r="AU42" i="1" s="1"/>
  <c r="BB42" i="1"/>
  <c r="BA42" i="1" s="1"/>
  <c r="E43" i="1"/>
  <c r="D43" i="1" s="1"/>
  <c r="G43" i="1"/>
  <c r="F43" i="1" s="1"/>
  <c r="I43" i="1"/>
  <c r="R43" i="1"/>
  <c r="Q43" i="1" s="1"/>
  <c r="V43" i="1"/>
  <c r="AF43" i="1"/>
  <c r="AE43" i="1" s="1"/>
  <c r="AM43" i="1"/>
  <c r="AL43" i="1" s="1"/>
  <c r="AO43" i="1"/>
  <c r="AN43" i="1" s="1"/>
  <c r="AP43" i="1" s="1"/>
  <c r="AR43" i="1"/>
  <c r="AQ43" i="1" s="1"/>
  <c r="AV43" i="1"/>
  <c r="AU43" i="1" s="1"/>
  <c r="BB43" i="1"/>
  <c r="BA43" i="1" s="1"/>
  <c r="E44" i="1"/>
  <c r="D44" i="1" s="1"/>
  <c r="G44" i="1"/>
  <c r="F44" i="1" s="1"/>
  <c r="I44" i="1"/>
  <c r="N44" i="1" s="1"/>
  <c r="R44" i="1"/>
  <c r="Q44" i="1" s="1"/>
  <c r="S44" i="1" s="1"/>
  <c r="V44" i="1"/>
  <c r="U44" i="1" s="1"/>
  <c r="AF44" i="1"/>
  <c r="AE44" i="1" s="1"/>
  <c r="AM44" i="1"/>
  <c r="AL44" i="1" s="1"/>
  <c r="AO44" i="1"/>
  <c r="AN44" i="1" s="1"/>
  <c r="AP44" i="1" s="1"/>
  <c r="AR44" i="1"/>
  <c r="AQ44" i="1" s="1"/>
  <c r="AV44" i="1"/>
  <c r="AU44" i="1" s="1"/>
  <c r="BB44" i="1"/>
  <c r="BA44" i="1" s="1"/>
  <c r="E45" i="1"/>
  <c r="D45" i="1" s="1"/>
  <c r="G45" i="1"/>
  <c r="F45" i="1" s="1"/>
  <c r="I45" i="1"/>
  <c r="N45" i="1" s="1"/>
  <c r="R45" i="1"/>
  <c r="Q45" i="1" s="1"/>
  <c r="V45" i="1"/>
  <c r="AF45" i="1"/>
  <c r="AE45" i="1" s="1"/>
  <c r="AM45" i="1"/>
  <c r="AL45" i="1" s="1"/>
  <c r="AO45" i="1"/>
  <c r="AN45" i="1" s="1"/>
  <c r="AP45" i="1" s="1"/>
  <c r="AR45" i="1"/>
  <c r="AQ45" i="1" s="1"/>
  <c r="AS45" i="1" s="1"/>
  <c r="AV45" i="1"/>
  <c r="AU45" i="1" s="1"/>
  <c r="BB45" i="1"/>
  <c r="BA45" i="1" s="1"/>
  <c r="E46" i="1"/>
  <c r="D46" i="1" s="1"/>
  <c r="G46" i="1"/>
  <c r="F46" i="1" s="1"/>
  <c r="I46" i="1"/>
  <c r="R46" i="1"/>
  <c r="Q46" i="1" s="1"/>
  <c r="V46" i="1"/>
  <c r="U46" i="1" s="1"/>
  <c r="AF46" i="1"/>
  <c r="AE46" i="1" s="1"/>
  <c r="AM46" i="1"/>
  <c r="AL46" i="1" s="1"/>
  <c r="AO46" i="1"/>
  <c r="AN46" i="1" s="1"/>
  <c r="AP46" i="1" s="1"/>
  <c r="AR46" i="1"/>
  <c r="AQ46" i="1" s="1"/>
  <c r="AT46" i="1" s="1"/>
  <c r="AV46" i="1"/>
  <c r="AU46" i="1" s="1"/>
  <c r="BB46" i="1"/>
  <c r="BA46" i="1" s="1"/>
  <c r="E47" i="1"/>
  <c r="D47" i="1" s="1"/>
  <c r="G47" i="1"/>
  <c r="F47" i="1" s="1"/>
  <c r="I47" i="1"/>
  <c r="R47" i="1"/>
  <c r="Q47" i="1" s="1"/>
  <c r="V47" i="1"/>
  <c r="U47" i="1" s="1"/>
  <c r="AF47" i="1"/>
  <c r="AE47" i="1" s="1"/>
  <c r="AM47" i="1"/>
  <c r="AL47" i="1" s="1"/>
  <c r="AO47" i="1"/>
  <c r="AN47" i="1" s="1"/>
  <c r="AP47" i="1" s="1"/>
  <c r="AR47" i="1"/>
  <c r="AQ47" i="1" s="1"/>
  <c r="AV47" i="1"/>
  <c r="AU47" i="1" s="1"/>
  <c r="BB47" i="1"/>
  <c r="BA47" i="1" s="1"/>
  <c r="E48" i="1"/>
  <c r="D48" i="1" s="1"/>
  <c r="G48" i="1"/>
  <c r="F48" i="1" s="1"/>
  <c r="I48" i="1"/>
  <c r="R48" i="1"/>
  <c r="Q48" i="1" s="1"/>
  <c r="T48" i="1" s="1"/>
  <c r="V48" i="1"/>
  <c r="AF48" i="1"/>
  <c r="AE48" i="1" s="1"/>
  <c r="AI48" i="1" s="1"/>
  <c r="AM48" i="1"/>
  <c r="AL48" i="1" s="1"/>
  <c r="AO48" i="1"/>
  <c r="AN48" i="1" s="1"/>
  <c r="AP48" i="1" s="1"/>
  <c r="AR48" i="1"/>
  <c r="AQ48" i="1" s="1"/>
  <c r="AV48" i="1"/>
  <c r="AU48" i="1" s="1"/>
  <c r="BB48" i="1"/>
  <c r="BA48" i="1" s="1"/>
  <c r="E51" i="1"/>
  <c r="D51" i="1" s="1"/>
  <c r="G51" i="1"/>
  <c r="F51" i="1" s="1"/>
  <c r="I51" i="1"/>
  <c r="N51" i="1" s="1"/>
  <c r="R51" i="1"/>
  <c r="Q51" i="1" s="1"/>
  <c r="S51" i="1" s="1"/>
  <c r="V51" i="1"/>
  <c r="AF51" i="1"/>
  <c r="AE51" i="1" s="1"/>
  <c r="AH51" i="1" s="1"/>
  <c r="AM51" i="1"/>
  <c r="AL51" i="1" s="1"/>
  <c r="AO51" i="1"/>
  <c r="AN51" i="1" s="1"/>
  <c r="AP51" i="1" s="1"/>
  <c r="AR51" i="1"/>
  <c r="AQ51" i="1" s="1"/>
  <c r="AS51" i="1" s="1"/>
  <c r="AV51" i="1"/>
  <c r="AU51" i="1" s="1"/>
  <c r="BB51" i="1"/>
  <c r="BA51" i="1" s="1"/>
  <c r="E53" i="1"/>
  <c r="D53" i="1" s="1"/>
  <c r="G53" i="1"/>
  <c r="F53" i="1" s="1"/>
  <c r="I53" i="1"/>
  <c r="K53" i="1" s="1"/>
  <c r="R53" i="1"/>
  <c r="Q53" i="1" s="1"/>
  <c r="T53" i="1" s="1"/>
  <c r="V53" i="1"/>
  <c r="AF53" i="1"/>
  <c r="AE53" i="1" s="1"/>
  <c r="AH53" i="1" s="1"/>
  <c r="AM53" i="1"/>
  <c r="AL53" i="1" s="1"/>
  <c r="AO53" i="1"/>
  <c r="AN53" i="1" s="1"/>
  <c r="AP53" i="1" s="1"/>
  <c r="AR53" i="1"/>
  <c r="AQ53" i="1" s="1"/>
  <c r="AT53" i="1" s="1"/>
  <c r="AV53" i="1"/>
  <c r="AU53" i="1" s="1"/>
  <c r="BB53" i="1"/>
  <c r="BA53" i="1" s="1"/>
  <c r="E59" i="1"/>
  <c r="D59" i="1" s="1"/>
  <c r="G59" i="1"/>
  <c r="F59" i="1" s="1"/>
  <c r="I59" i="1"/>
  <c r="M59" i="1" s="1"/>
  <c r="R59" i="1"/>
  <c r="Q59" i="1" s="1"/>
  <c r="V59" i="1"/>
  <c r="AF59" i="1"/>
  <c r="AE59" i="1" s="1"/>
  <c r="AH59" i="1" s="1"/>
  <c r="AM59" i="1"/>
  <c r="AL59" i="1" s="1"/>
  <c r="AO59" i="1"/>
  <c r="AN59" i="1" s="1"/>
  <c r="AP59" i="1" s="1"/>
  <c r="AR59" i="1"/>
  <c r="AQ59" i="1" s="1"/>
  <c r="AV59" i="1"/>
  <c r="AU59" i="1" s="1"/>
  <c r="BB59" i="1"/>
  <c r="BA59" i="1" s="1"/>
  <c r="E62" i="1"/>
  <c r="D62" i="1" s="1"/>
  <c r="G62" i="1"/>
  <c r="F62" i="1" s="1"/>
  <c r="I62" i="1"/>
  <c r="K62" i="1" s="1"/>
  <c r="R62" i="1"/>
  <c r="Q62" i="1" s="1"/>
  <c r="T62" i="1" s="1"/>
  <c r="V62" i="1"/>
  <c r="AF62" i="1"/>
  <c r="AE62" i="1" s="1"/>
  <c r="AM62" i="1"/>
  <c r="AL62" i="1" s="1"/>
  <c r="AO62" i="1"/>
  <c r="AN62" i="1" s="1"/>
  <c r="AP62" i="1" s="1"/>
  <c r="AR62" i="1"/>
  <c r="AQ62" i="1" s="1"/>
  <c r="AT62" i="1" s="1"/>
  <c r="AV62" i="1"/>
  <c r="AU62" i="1" s="1"/>
  <c r="BB62" i="1"/>
  <c r="BA62" i="1" s="1"/>
  <c r="E64" i="1"/>
  <c r="D64" i="1" s="1"/>
  <c r="G64" i="1"/>
  <c r="F64" i="1" s="1"/>
  <c r="I64" i="1"/>
  <c r="N64" i="1" s="1"/>
  <c r="R64" i="1"/>
  <c r="Q64" i="1" s="1"/>
  <c r="S64" i="1" s="1"/>
  <c r="V64" i="1"/>
  <c r="AF64" i="1"/>
  <c r="AE64" i="1" s="1"/>
  <c r="AI64" i="1" s="1"/>
  <c r="AM64" i="1"/>
  <c r="AL64" i="1" s="1"/>
  <c r="AO64" i="1"/>
  <c r="AN64" i="1" s="1"/>
  <c r="AP64" i="1" s="1"/>
  <c r="AR64" i="1"/>
  <c r="AQ64" i="1" s="1"/>
  <c r="AS64" i="1" s="1"/>
  <c r="AV64" i="1"/>
  <c r="AU64" i="1" s="1"/>
  <c r="BB64" i="1"/>
  <c r="BA64" i="1" s="1"/>
  <c r="E66" i="1"/>
  <c r="D66" i="1" s="1"/>
  <c r="G66" i="1"/>
  <c r="F66" i="1" s="1"/>
  <c r="I66" i="1"/>
  <c r="M66" i="1" s="1"/>
  <c r="R66" i="1"/>
  <c r="Q66" i="1" s="1"/>
  <c r="V66" i="1"/>
  <c r="AF66" i="1"/>
  <c r="AE66" i="1" s="1"/>
  <c r="AI66" i="1" s="1"/>
  <c r="AM66" i="1"/>
  <c r="AL66" i="1" s="1"/>
  <c r="AO66" i="1"/>
  <c r="AN66" i="1" s="1"/>
  <c r="AP66" i="1" s="1"/>
  <c r="AR66" i="1"/>
  <c r="AQ66" i="1" s="1"/>
  <c r="AV66" i="1"/>
  <c r="AU66" i="1" s="1"/>
  <c r="BB66" i="1"/>
  <c r="BA66" i="1" s="1"/>
  <c r="E67" i="1"/>
  <c r="D67" i="1" s="1"/>
  <c r="G67" i="1"/>
  <c r="F67" i="1" s="1"/>
  <c r="I67" i="1"/>
  <c r="H67" i="1" s="1"/>
  <c r="R67" i="1"/>
  <c r="Q67" i="1" s="1"/>
  <c r="V67" i="1"/>
  <c r="AF67" i="1"/>
  <c r="AE67" i="1" s="1"/>
  <c r="AM67" i="1"/>
  <c r="AL67" i="1" s="1"/>
  <c r="AO67" i="1"/>
  <c r="AN67" i="1" s="1"/>
  <c r="AP67" i="1" s="1"/>
  <c r="AR67" i="1"/>
  <c r="AQ67" i="1" s="1"/>
  <c r="AS67" i="1" s="1"/>
  <c r="AV67" i="1"/>
  <c r="AU67" i="1" s="1"/>
  <c r="BB67" i="1"/>
  <c r="BA67" i="1" s="1"/>
  <c r="E68" i="1"/>
  <c r="D68" i="1" s="1"/>
  <c r="G68" i="1"/>
  <c r="F68" i="1" s="1"/>
  <c r="I68" i="1"/>
  <c r="R68" i="1"/>
  <c r="Q68" i="1" s="1"/>
  <c r="V68" i="1"/>
  <c r="X68" i="1" s="1"/>
  <c r="W68" i="1" s="1"/>
  <c r="AF68" i="1"/>
  <c r="AE68" i="1" s="1"/>
  <c r="AI68" i="1" s="1"/>
  <c r="AM68" i="1"/>
  <c r="AL68" i="1" s="1"/>
  <c r="AO68" i="1"/>
  <c r="AN68" i="1" s="1"/>
  <c r="AP68" i="1" s="1"/>
  <c r="AR68" i="1"/>
  <c r="AQ68" i="1" s="1"/>
  <c r="AS68" i="1" s="1"/>
  <c r="AV68" i="1"/>
  <c r="AU68" i="1" s="1"/>
  <c r="BB68" i="1"/>
  <c r="BA68" i="1" s="1"/>
  <c r="E71" i="1"/>
  <c r="D71" i="1" s="1"/>
  <c r="G71" i="1"/>
  <c r="F71" i="1" s="1"/>
  <c r="I71" i="1"/>
  <c r="H71" i="1" s="1"/>
  <c r="R71" i="1"/>
  <c r="Q71" i="1" s="1"/>
  <c r="S71" i="1" s="1"/>
  <c r="V71" i="1"/>
  <c r="AF71" i="1"/>
  <c r="AE71" i="1" s="1"/>
  <c r="AG71" i="1" s="1"/>
  <c r="AM71" i="1"/>
  <c r="AL71" i="1" s="1"/>
  <c r="AO71" i="1"/>
  <c r="AN71" i="1" s="1"/>
  <c r="AP71" i="1" s="1"/>
  <c r="AR71" i="1"/>
  <c r="AQ71" i="1" s="1"/>
  <c r="AT71" i="1" s="1"/>
  <c r="AV71" i="1"/>
  <c r="AU71" i="1" s="1"/>
  <c r="BB71" i="1"/>
  <c r="BA71" i="1" s="1"/>
  <c r="E72" i="1"/>
  <c r="D72" i="1" s="1"/>
  <c r="G72" i="1"/>
  <c r="F72" i="1" s="1"/>
  <c r="I72" i="1"/>
  <c r="M72" i="1" s="1"/>
  <c r="R72" i="1"/>
  <c r="Q72" i="1" s="1"/>
  <c r="V72" i="1"/>
  <c r="AF72" i="1"/>
  <c r="AE72" i="1" s="1"/>
  <c r="AI72" i="1" s="1"/>
  <c r="AM72" i="1"/>
  <c r="AL72" i="1" s="1"/>
  <c r="AO72" i="1"/>
  <c r="AN72" i="1" s="1"/>
  <c r="AP72" i="1" s="1"/>
  <c r="AR72" i="1"/>
  <c r="AQ72" i="1" s="1"/>
  <c r="AV72" i="1"/>
  <c r="AU72" i="1" s="1"/>
  <c r="BB72" i="1"/>
  <c r="BA72" i="1" s="1"/>
  <c r="E73" i="1"/>
  <c r="D73" i="1" s="1"/>
  <c r="G73" i="1"/>
  <c r="F73" i="1" s="1"/>
  <c r="I73" i="1"/>
  <c r="M73" i="1" s="1"/>
  <c r="R73" i="1"/>
  <c r="Q73" i="1" s="1"/>
  <c r="V73" i="1"/>
  <c r="AF73" i="1"/>
  <c r="AE73" i="1" s="1"/>
  <c r="AM73" i="1"/>
  <c r="AL73" i="1" s="1"/>
  <c r="AO73" i="1"/>
  <c r="AN73" i="1" s="1"/>
  <c r="AP73" i="1" s="1"/>
  <c r="AR73" i="1"/>
  <c r="AQ73" i="1" s="1"/>
  <c r="AT73" i="1" s="1"/>
  <c r="AV73" i="1"/>
  <c r="AU73" i="1" s="1"/>
  <c r="BB73" i="1"/>
  <c r="BA73" i="1" s="1"/>
  <c r="E74" i="1"/>
  <c r="D74" i="1" s="1"/>
  <c r="G74" i="1"/>
  <c r="F74" i="1" s="1"/>
  <c r="I74" i="1"/>
  <c r="P74" i="1" s="1"/>
  <c r="R74" i="1"/>
  <c r="Q74" i="1" s="1"/>
  <c r="V74" i="1"/>
  <c r="AF74" i="1"/>
  <c r="AE74" i="1" s="1"/>
  <c r="AI74" i="1" s="1"/>
  <c r="AM74" i="1"/>
  <c r="AL74" i="1" s="1"/>
  <c r="AO74" i="1"/>
  <c r="AN74" i="1" s="1"/>
  <c r="AP74" i="1" s="1"/>
  <c r="AR74" i="1"/>
  <c r="AQ74" i="1" s="1"/>
  <c r="AV74" i="1"/>
  <c r="AU74" i="1" s="1"/>
  <c r="BB74" i="1"/>
  <c r="BA74" i="1" s="1"/>
  <c r="E75" i="1"/>
  <c r="D75" i="1" s="1"/>
  <c r="G75" i="1"/>
  <c r="F75" i="1" s="1"/>
  <c r="I75" i="1"/>
  <c r="H75" i="1" s="1"/>
  <c r="R75" i="1"/>
  <c r="Q75" i="1" s="1"/>
  <c r="S75" i="1" s="1"/>
  <c r="V75" i="1"/>
  <c r="U75" i="1" s="1"/>
  <c r="AF75" i="1"/>
  <c r="AE75" i="1" s="1"/>
  <c r="AI75" i="1" s="1"/>
  <c r="AM75" i="1"/>
  <c r="AL75" i="1" s="1"/>
  <c r="AO75" i="1"/>
  <c r="AN75" i="1" s="1"/>
  <c r="AP75" i="1" s="1"/>
  <c r="AR75" i="1"/>
  <c r="AQ75" i="1" s="1"/>
  <c r="AT75" i="1" s="1"/>
  <c r="AV75" i="1"/>
  <c r="AU75" i="1" s="1"/>
  <c r="BB75" i="1"/>
  <c r="BA75" i="1" s="1"/>
  <c r="E77" i="1"/>
  <c r="D77" i="1" s="1"/>
  <c r="G77" i="1"/>
  <c r="F77" i="1" s="1"/>
  <c r="I77" i="1"/>
  <c r="R77" i="1"/>
  <c r="Q77" i="1" s="1"/>
  <c r="V77" i="1"/>
  <c r="AF77" i="1"/>
  <c r="AE77" i="1" s="1"/>
  <c r="AH77" i="1" s="1"/>
  <c r="AM77" i="1"/>
  <c r="AL77" i="1" s="1"/>
  <c r="AO77" i="1"/>
  <c r="AN77" i="1" s="1"/>
  <c r="AP77" i="1" s="1"/>
  <c r="AR77" i="1"/>
  <c r="AQ77" i="1" s="1"/>
  <c r="AT77" i="1" s="1"/>
  <c r="AV77" i="1"/>
  <c r="AU77" i="1" s="1"/>
  <c r="BB77" i="1"/>
  <c r="BA77" i="1" s="1"/>
  <c r="E78" i="1"/>
  <c r="D78" i="1" s="1"/>
  <c r="G78" i="1"/>
  <c r="F78" i="1" s="1"/>
  <c r="I78" i="1"/>
  <c r="R78" i="1"/>
  <c r="Q78" i="1" s="1"/>
  <c r="S78" i="1" s="1"/>
  <c r="V78" i="1"/>
  <c r="AF78" i="1"/>
  <c r="AE78" i="1" s="1"/>
  <c r="AM78" i="1"/>
  <c r="AL78" i="1" s="1"/>
  <c r="AO78" i="1"/>
  <c r="AN78" i="1" s="1"/>
  <c r="AP78" i="1" s="1"/>
  <c r="AR78" i="1"/>
  <c r="AQ78" i="1" s="1"/>
  <c r="AV78" i="1"/>
  <c r="AU78" i="1" s="1"/>
  <c r="BB78" i="1"/>
  <c r="BA78" i="1" s="1"/>
  <c r="E82" i="1"/>
  <c r="D82" i="1" s="1"/>
  <c r="G82" i="1"/>
  <c r="F82" i="1" s="1"/>
  <c r="I82" i="1"/>
  <c r="H82" i="1" s="1"/>
  <c r="R82" i="1"/>
  <c r="Q82" i="1" s="1"/>
  <c r="T82" i="1" s="1"/>
  <c r="V82" i="1"/>
  <c r="AF82" i="1"/>
  <c r="AE82" i="1" s="1"/>
  <c r="AI82" i="1" s="1"/>
  <c r="AM82" i="1"/>
  <c r="AL82" i="1" s="1"/>
  <c r="AO82" i="1"/>
  <c r="AN82" i="1" s="1"/>
  <c r="AP82" i="1" s="1"/>
  <c r="AR82" i="1"/>
  <c r="AQ82" i="1" s="1"/>
  <c r="AV82" i="1"/>
  <c r="AU82" i="1" s="1"/>
  <c r="BB82" i="1"/>
  <c r="BA82" i="1" s="1"/>
  <c r="E83" i="1"/>
  <c r="D83" i="1" s="1"/>
  <c r="G83" i="1"/>
  <c r="F83" i="1" s="1"/>
  <c r="I83" i="1"/>
  <c r="K83" i="1" s="1"/>
  <c r="R83" i="1"/>
  <c r="Q83" i="1" s="1"/>
  <c r="V83" i="1"/>
  <c r="AF83" i="1"/>
  <c r="AE83" i="1" s="1"/>
  <c r="AM83" i="1"/>
  <c r="AL83" i="1" s="1"/>
  <c r="AO83" i="1"/>
  <c r="AN83" i="1" s="1"/>
  <c r="AP83" i="1" s="1"/>
  <c r="AR83" i="1"/>
  <c r="AQ83" i="1" s="1"/>
  <c r="AS83" i="1" s="1"/>
  <c r="AV83" i="1"/>
  <c r="AU83" i="1" s="1"/>
  <c r="BB83" i="1"/>
  <c r="BA83" i="1" s="1"/>
  <c r="E84" i="1"/>
  <c r="D84" i="1" s="1"/>
  <c r="G84" i="1"/>
  <c r="F84" i="1" s="1"/>
  <c r="I84" i="1"/>
  <c r="R84" i="1"/>
  <c r="Q84" i="1" s="1"/>
  <c r="V84" i="1"/>
  <c r="X84" i="1" s="1"/>
  <c r="W84" i="1" s="1"/>
  <c r="AC84" i="1" s="1"/>
  <c r="AF84" i="1"/>
  <c r="AE84" i="1" s="1"/>
  <c r="AM84" i="1"/>
  <c r="AL84" i="1" s="1"/>
  <c r="AO84" i="1"/>
  <c r="AN84" i="1" s="1"/>
  <c r="AP84" i="1" s="1"/>
  <c r="AR84" i="1"/>
  <c r="AQ84" i="1" s="1"/>
  <c r="AT84" i="1" s="1"/>
  <c r="AV84" i="1"/>
  <c r="AU84" i="1" s="1"/>
  <c r="BB84" i="1"/>
  <c r="BA84" i="1" s="1"/>
  <c r="E85" i="1"/>
  <c r="D85" i="1" s="1"/>
  <c r="G85" i="1"/>
  <c r="F85" i="1" s="1"/>
  <c r="I85" i="1"/>
  <c r="K85" i="1" s="1"/>
  <c r="R85" i="1"/>
  <c r="Q85" i="1" s="1"/>
  <c r="S85" i="1" s="1"/>
  <c r="V85" i="1"/>
  <c r="U85" i="1" s="1"/>
  <c r="AF85" i="1"/>
  <c r="AE85" i="1" s="1"/>
  <c r="AH85" i="1" s="1"/>
  <c r="AM85" i="1"/>
  <c r="AL85" i="1" s="1"/>
  <c r="AO85" i="1"/>
  <c r="AN85" i="1" s="1"/>
  <c r="AP85" i="1" s="1"/>
  <c r="AR85" i="1"/>
  <c r="AQ85" i="1" s="1"/>
  <c r="AS85" i="1" s="1"/>
  <c r="AV85" i="1"/>
  <c r="AU85" i="1" s="1"/>
  <c r="BB85" i="1"/>
  <c r="BA85" i="1" s="1"/>
  <c r="E87" i="1"/>
  <c r="D87" i="1" s="1"/>
  <c r="G87" i="1"/>
  <c r="F87" i="1" s="1"/>
  <c r="I87" i="1"/>
  <c r="R87" i="1"/>
  <c r="Q87" i="1" s="1"/>
  <c r="T87" i="1" s="1"/>
  <c r="V87" i="1"/>
  <c r="AF87" i="1"/>
  <c r="AE87" i="1" s="1"/>
  <c r="AM87" i="1"/>
  <c r="AL87" i="1" s="1"/>
  <c r="AO87" i="1"/>
  <c r="AN87" i="1" s="1"/>
  <c r="AP87" i="1" s="1"/>
  <c r="AR87" i="1"/>
  <c r="AQ87" i="1" s="1"/>
  <c r="AT87" i="1" s="1"/>
  <c r="AV87" i="1"/>
  <c r="AU87" i="1" s="1"/>
  <c r="BB87" i="1"/>
  <c r="BA87" i="1" s="1"/>
  <c r="E88" i="1"/>
  <c r="D88" i="1" s="1"/>
  <c r="G88" i="1"/>
  <c r="F88" i="1" s="1"/>
  <c r="I88" i="1"/>
  <c r="M88" i="1" s="1"/>
  <c r="R88" i="1"/>
  <c r="Q88" i="1" s="1"/>
  <c r="S88" i="1" s="1"/>
  <c r="V88" i="1"/>
  <c r="AF88" i="1"/>
  <c r="AE88" i="1" s="1"/>
  <c r="AM88" i="1"/>
  <c r="AL88" i="1" s="1"/>
  <c r="AO88" i="1"/>
  <c r="AN88" i="1" s="1"/>
  <c r="AP88" i="1" s="1"/>
  <c r="AR88" i="1"/>
  <c r="AQ88" i="1" s="1"/>
  <c r="AS88" i="1" s="1"/>
  <c r="AV88" i="1"/>
  <c r="AU88" i="1" s="1"/>
  <c r="BB88" i="1"/>
  <c r="BA88" i="1" s="1"/>
  <c r="E89" i="1"/>
  <c r="D89" i="1" s="1"/>
  <c r="G89" i="1"/>
  <c r="F89" i="1" s="1"/>
  <c r="I89" i="1"/>
  <c r="R89" i="1"/>
  <c r="Q89" i="1" s="1"/>
  <c r="V89" i="1"/>
  <c r="AF89" i="1"/>
  <c r="AE89" i="1" s="1"/>
  <c r="AH89" i="1" s="1"/>
  <c r="AM89" i="1"/>
  <c r="AL89" i="1" s="1"/>
  <c r="AO89" i="1"/>
  <c r="AN89" i="1" s="1"/>
  <c r="AP89" i="1" s="1"/>
  <c r="AR89" i="1"/>
  <c r="AQ89" i="1" s="1"/>
  <c r="AV89" i="1"/>
  <c r="AU89" i="1" s="1"/>
  <c r="BB89" i="1"/>
  <c r="BA89" i="1" s="1"/>
  <c r="E90" i="1"/>
  <c r="D90" i="1" s="1"/>
  <c r="G90" i="1"/>
  <c r="F90" i="1" s="1"/>
  <c r="I90" i="1"/>
  <c r="J90" i="1" s="1"/>
  <c r="R90" i="1"/>
  <c r="Q90" i="1" s="1"/>
  <c r="V90" i="1"/>
  <c r="U90" i="1" s="1"/>
  <c r="AF90" i="1"/>
  <c r="AE90" i="1" s="1"/>
  <c r="AH90" i="1" s="1"/>
  <c r="AM90" i="1"/>
  <c r="AL90" i="1" s="1"/>
  <c r="AO90" i="1"/>
  <c r="AN90" i="1" s="1"/>
  <c r="AP90" i="1" s="1"/>
  <c r="AR90" i="1"/>
  <c r="AQ90" i="1" s="1"/>
  <c r="AV90" i="1"/>
  <c r="AU90" i="1" s="1"/>
  <c r="BB90" i="1"/>
  <c r="BA90" i="1" s="1"/>
  <c r="E92" i="1"/>
  <c r="D92" i="1" s="1"/>
  <c r="G92" i="1"/>
  <c r="F92" i="1" s="1"/>
  <c r="I92" i="1"/>
  <c r="R92" i="1"/>
  <c r="Q92" i="1" s="1"/>
  <c r="T92" i="1" s="1"/>
  <c r="V92" i="1"/>
  <c r="AF92" i="1"/>
  <c r="AE92" i="1" s="1"/>
  <c r="AH92" i="1" s="1"/>
  <c r="AM92" i="1"/>
  <c r="AL92" i="1" s="1"/>
  <c r="AO92" i="1"/>
  <c r="AN92" i="1" s="1"/>
  <c r="AP92" i="1" s="1"/>
  <c r="AR92" i="1"/>
  <c r="AQ92" i="1" s="1"/>
  <c r="AV92" i="1"/>
  <c r="AU92" i="1" s="1"/>
  <c r="BB92" i="1"/>
  <c r="BA92" i="1" s="1"/>
  <c r="E94" i="1"/>
  <c r="D94" i="1" s="1"/>
  <c r="G94" i="1"/>
  <c r="F94" i="1" s="1"/>
  <c r="I94" i="1"/>
  <c r="M94" i="1" s="1"/>
  <c r="R94" i="1"/>
  <c r="Q94" i="1" s="1"/>
  <c r="S94" i="1" s="1"/>
  <c r="V94" i="1"/>
  <c r="AF94" i="1"/>
  <c r="AE94" i="1" s="1"/>
  <c r="AH94" i="1" s="1"/>
  <c r="AM94" i="1"/>
  <c r="AL94" i="1" s="1"/>
  <c r="AO94" i="1"/>
  <c r="AN94" i="1" s="1"/>
  <c r="AP94" i="1" s="1"/>
  <c r="AR94" i="1"/>
  <c r="AQ94" i="1" s="1"/>
  <c r="AS94" i="1" s="1"/>
  <c r="AV94" i="1"/>
  <c r="AU94" i="1" s="1"/>
  <c r="BB94" i="1"/>
  <c r="BA94" i="1" s="1"/>
  <c r="E95" i="1"/>
  <c r="D95" i="1" s="1"/>
  <c r="G95" i="1"/>
  <c r="F95" i="1" s="1"/>
  <c r="I95" i="1"/>
  <c r="R95" i="1"/>
  <c r="Q95" i="1" s="1"/>
  <c r="T95" i="1" s="1"/>
  <c r="V95" i="1"/>
  <c r="X95" i="1" s="1"/>
  <c r="W95" i="1" s="1"/>
  <c r="Y95" i="1" s="1"/>
  <c r="AF95" i="1"/>
  <c r="AE95" i="1" s="1"/>
  <c r="AH95" i="1" s="1"/>
  <c r="AM95" i="1"/>
  <c r="AL95" i="1" s="1"/>
  <c r="AO95" i="1"/>
  <c r="AN95" i="1" s="1"/>
  <c r="AP95" i="1" s="1"/>
  <c r="AR95" i="1"/>
  <c r="AQ95" i="1" s="1"/>
  <c r="AT95" i="1" s="1"/>
  <c r="AV95" i="1"/>
  <c r="AU95" i="1" s="1"/>
  <c r="BB95" i="1"/>
  <c r="BA95" i="1" s="1"/>
  <c r="E96" i="1"/>
  <c r="D96" i="1" s="1"/>
  <c r="G96" i="1"/>
  <c r="F96" i="1" s="1"/>
  <c r="I96" i="1"/>
  <c r="R96" i="1"/>
  <c r="Q96" i="1" s="1"/>
  <c r="S96" i="1" s="1"/>
  <c r="V96" i="1"/>
  <c r="AF96" i="1"/>
  <c r="AE96" i="1" s="1"/>
  <c r="AI96" i="1" s="1"/>
  <c r="AM96" i="1"/>
  <c r="AL96" i="1" s="1"/>
  <c r="AO96" i="1"/>
  <c r="AN96" i="1" s="1"/>
  <c r="AP96" i="1" s="1"/>
  <c r="AR96" i="1"/>
  <c r="AQ96" i="1" s="1"/>
  <c r="AS96" i="1" s="1"/>
  <c r="AV96" i="1"/>
  <c r="AU96" i="1" s="1"/>
  <c r="BB96" i="1"/>
  <c r="BA96" i="1" s="1"/>
  <c r="E97" i="1"/>
  <c r="D97" i="1" s="1"/>
  <c r="G97" i="1"/>
  <c r="F97" i="1" s="1"/>
  <c r="I97" i="1"/>
  <c r="R97" i="1"/>
  <c r="Q97" i="1" s="1"/>
  <c r="V97" i="1"/>
  <c r="AF97" i="1"/>
  <c r="AE97" i="1" s="1"/>
  <c r="AM97" i="1"/>
  <c r="AL97" i="1" s="1"/>
  <c r="AO97" i="1"/>
  <c r="AN97" i="1" s="1"/>
  <c r="AP97" i="1" s="1"/>
  <c r="AR97" i="1"/>
  <c r="AQ97" i="1" s="1"/>
  <c r="AV97" i="1"/>
  <c r="AU97" i="1" s="1"/>
  <c r="BB97" i="1"/>
  <c r="BA97" i="1" s="1"/>
  <c r="E98" i="1"/>
  <c r="D98" i="1" s="1"/>
  <c r="G98" i="1"/>
  <c r="F98" i="1" s="1"/>
  <c r="I98" i="1"/>
  <c r="N98" i="1" s="1"/>
  <c r="R98" i="1"/>
  <c r="Q98" i="1" s="1"/>
  <c r="S98" i="1" s="1"/>
  <c r="V98" i="1"/>
  <c r="AF98" i="1"/>
  <c r="AE98" i="1" s="1"/>
  <c r="AI98" i="1" s="1"/>
  <c r="AM98" i="1"/>
  <c r="AL98" i="1" s="1"/>
  <c r="AO98" i="1"/>
  <c r="AN98" i="1" s="1"/>
  <c r="AP98" i="1" s="1"/>
  <c r="AR98" i="1"/>
  <c r="AQ98" i="1" s="1"/>
  <c r="AV98" i="1"/>
  <c r="AU98" i="1" s="1"/>
  <c r="BB98" i="1"/>
  <c r="BA98" i="1" s="1"/>
  <c r="E99" i="1"/>
  <c r="D99" i="1" s="1"/>
  <c r="G99" i="1"/>
  <c r="F99" i="1" s="1"/>
  <c r="I99" i="1"/>
  <c r="R99" i="1"/>
  <c r="Q99" i="1" s="1"/>
  <c r="T99" i="1" s="1"/>
  <c r="V99" i="1"/>
  <c r="U99" i="1" s="1"/>
  <c r="AF99" i="1"/>
  <c r="AE99" i="1" s="1"/>
  <c r="AM99" i="1"/>
  <c r="AL99" i="1" s="1"/>
  <c r="AO99" i="1"/>
  <c r="AN99" i="1" s="1"/>
  <c r="AP99" i="1" s="1"/>
  <c r="AR99" i="1"/>
  <c r="AQ99" i="1" s="1"/>
  <c r="AV99" i="1"/>
  <c r="AU99" i="1" s="1"/>
  <c r="BB99" i="1"/>
  <c r="BA99" i="1" s="1"/>
  <c r="E100" i="1"/>
  <c r="D100" i="1" s="1"/>
  <c r="G100" i="1"/>
  <c r="F100" i="1" s="1"/>
  <c r="I100" i="1"/>
  <c r="K100" i="1" s="1"/>
  <c r="R100" i="1"/>
  <c r="Q100" i="1" s="1"/>
  <c r="V100" i="1"/>
  <c r="AF100" i="1"/>
  <c r="AE100" i="1" s="1"/>
  <c r="AH100" i="1" s="1"/>
  <c r="AM100" i="1"/>
  <c r="AL100" i="1" s="1"/>
  <c r="AO100" i="1"/>
  <c r="AN100" i="1" s="1"/>
  <c r="AP100" i="1" s="1"/>
  <c r="AR100" i="1"/>
  <c r="AQ100" i="1" s="1"/>
  <c r="AV100" i="1"/>
  <c r="AU100" i="1" s="1"/>
  <c r="BB100" i="1"/>
  <c r="BA100" i="1" s="1"/>
  <c r="E101" i="1"/>
  <c r="D101" i="1" s="1"/>
  <c r="G101" i="1"/>
  <c r="F101" i="1" s="1"/>
  <c r="I101" i="1"/>
  <c r="M101" i="1" s="1"/>
  <c r="R101" i="1"/>
  <c r="Q101" i="1" s="1"/>
  <c r="V101" i="1"/>
  <c r="AF101" i="1"/>
  <c r="AE101" i="1" s="1"/>
  <c r="AH101" i="1" s="1"/>
  <c r="AM101" i="1"/>
  <c r="AL101" i="1" s="1"/>
  <c r="AO101" i="1"/>
  <c r="AN101" i="1" s="1"/>
  <c r="AP101" i="1" s="1"/>
  <c r="AR101" i="1"/>
  <c r="AQ101" i="1" s="1"/>
  <c r="AT101" i="1" s="1"/>
  <c r="AV101" i="1"/>
  <c r="AU101" i="1" s="1"/>
  <c r="BB101" i="1"/>
  <c r="BA101" i="1" s="1"/>
  <c r="E102" i="1"/>
  <c r="D102" i="1" s="1"/>
  <c r="G102" i="1"/>
  <c r="F102" i="1" s="1"/>
  <c r="I102" i="1"/>
  <c r="R102" i="1"/>
  <c r="Q102" i="1" s="1"/>
  <c r="S102" i="1" s="1"/>
  <c r="V102" i="1"/>
  <c r="AF102" i="1"/>
  <c r="AE102" i="1" s="1"/>
  <c r="AM102" i="1"/>
  <c r="AL102" i="1" s="1"/>
  <c r="AO102" i="1"/>
  <c r="AN102" i="1" s="1"/>
  <c r="AP102" i="1" s="1"/>
  <c r="AR102" i="1"/>
  <c r="AQ102" i="1" s="1"/>
  <c r="AV102" i="1"/>
  <c r="AU102" i="1" s="1"/>
  <c r="BB102" i="1"/>
  <c r="BA102" i="1" s="1"/>
  <c r="E103" i="1"/>
  <c r="D103" i="1" s="1"/>
  <c r="G103" i="1"/>
  <c r="F103" i="1" s="1"/>
  <c r="I103" i="1"/>
  <c r="M103" i="1" s="1"/>
  <c r="R103" i="1"/>
  <c r="Q103" i="1" s="1"/>
  <c r="T103" i="1" s="1"/>
  <c r="V103" i="1"/>
  <c r="AF103" i="1"/>
  <c r="AE103" i="1" s="1"/>
  <c r="AM103" i="1"/>
  <c r="AL103" i="1" s="1"/>
  <c r="AO103" i="1"/>
  <c r="AN103" i="1" s="1"/>
  <c r="AP103" i="1" s="1"/>
  <c r="AR103" i="1"/>
  <c r="AQ103" i="1" s="1"/>
  <c r="AV103" i="1"/>
  <c r="AU103" i="1" s="1"/>
  <c r="BB103" i="1"/>
  <c r="BA103" i="1" s="1"/>
  <c r="E104" i="1"/>
  <c r="D104" i="1" s="1"/>
  <c r="G104" i="1"/>
  <c r="F104" i="1" s="1"/>
  <c r="I104" i="1"/>
  <c r="H104" i="1" s="1"/>
  <c r="R104" i="1"/>
  <c r="Q104" i="1" s="1"/>
  <c r="V104" i="1"/>
  <c r="AF104" i="1"/>
  <c r="AE104" i="1" s="1"/>
  <c r="AH104" i="1" s="1"/>
  <c r="AM104" i="1"/>
  <c r="AL104" i="1" s="1"/>
  <c r="AO104" i="1"/>
  <c r="AN104" i="1" s="1"/>
  <c r="AP104" i="1" s="1"/>
  <c r="AR104" i="1"/>
  <c r="AQ104" i="1" s="1"/>
  <c r="AV104" i="1"/>
  <c r="AU104" i="1" s="1"/>
  <c r="BB104" i="1"/>
  <c r="BA104" i="1" s="1"/>
  <c r="E105" i="1"/>
  <c r="D105" i="1" s="1"/>
  <c r="G105" i="1"/>
  <c r="F105" i="1" s="1"/>
  <c r="I105" i="1"/>
  <c r="M105" i="1" s="1"/>
  <c r="R105" i="1"/>
  <c r="Q105" i="1" s="1"/>
  <c r="V105" i="1"/>
  <c r="AF105" i="1"/>
  <c r="AE105" i="1" s="1"/>
  <c r="AM105" i="1"/>
  <c r="AL105" i="1" s="1"/>
  <c r="AO105" i="1"/>
  <c r="AN105" i="1" s="1"/>
  <c r="AP105" i="1" s="1"/>
  <c r="AR105" i="1"/>
  <c r="AQ105" i="1" s="1"/>
  <c r="AT105" i="1" s="1"/>
  <c r="AV105" i="1"/>
  <c r="AU105" i="1" s="1"/>
  <c r="BB105" i="1"/>
  <c r="BA105" i="1" s="1"/>
  <c r="E106" i="1"/>
  <c r="D106" i="1" s="1"/>
  <c r="G106" i="1"/>
  <c r="F106" i="1" s="1"/>
  <c r="I106" i="1"/>
  <c r="N106" i="1" s="1"/>
  <c r="R106" i="1"/>
  <c r="Q106" i="1" s="1"/>
  <c r="S106" i="1" s="1"/>
  <c r="V106" i="1"/>
  <c r="AF106" i="1"/>
  <c r="AE106" i="1" s="1"/>
  <c r="AH106" i="1" s="1"/>
  <c r="AM106" i="1"/>
  <c r="AL106" i="1" s="1"/>
  <c r="AO106" i="1"/>
  <c r="AN106" i="1" s="1"/>
  <c r="AP106" i="1" s="1"/>
  <c r="AR106" i="1"/>
  <c r="AQ106" i="1" s="1"/>
  <c r="AS106" i="1" s="1"/>
  <c r="AV106" i="1"/>
  <c r="AU106" i="1" s="1"/>
  <c r="BB106" i="1"/>
  <c r="BA106" i="1" s="1"/>
  <c r="E107" i="1"/>
  <c r="D107" i="1" s="1"/>
  <c r="G107" i="1"/>
  <c r="F107" i="1" s="1"/>
  <c r="I107" i="1"/>
  <c r="R107" i="1"/>
  <c r="Q107" i="1" s="1"/>
  <c r="T107" i="1" s="1"/>
  <c r="V107" i="1"/>
  <c r="U107" i="1" s="1"/>
  <c r="AF107" i="1"/>
  <c r="AE107" i="1" s="1"/>
  <c r="AH107" i="1" s="1"/>
  <c r="AM107" i="1"/>
  <c r="AL107" i="1" s="1"/>
  <c r="AO107" i="1"/>
  <c r="AN107" i="1" s="1"/>
  <c r="AP107" i="1" s="1"/>
  <c r="AR107" i="1"/>
  <c r="AQ107" i="1" s="1"/>
  <c r="AT107" i="1" s="1"/>
  <c r="AV107" i="1"/>
  <c r="AU107" i="1" s="1"/>
  <c r="BB107" i="1"/>
  <c r="BA107" i="1" s="1"/>
  <c r="E108" i="1"/>
  <c r="D108" i="1" s="1"/>
  <c r="G108" i="1"/>
  <c r="F108" i="1" s="1"/>
  <c r="I108" i="1"/>
  <c r="J108" i="1" s="1"/>
  <c r="R108" i="1"/>
  <c r="Q108" i="1" s="1"/>
  <c r="V108" i="1"/>
  <c r="AF108" i="1"/>
  <c r="AE108" i="1" s="1"/>
  <c r="AH108" i="1" s="1"/>
  <c r="AM108" i="1"/>
  <c r="AL108" i="1" s="1"/>
  <c r="AO108" i="1"/>
  <c r="AN108" i="1" s="1"/>
  <c r="AP108" i="1" s="1"/>
  <c r="AR108" i="1"/>
  <c r="AQ108" i="1" s="1"/>
  <c r="AV108" i="1"/>
  <c r="AU108" i="1" s="1"/>
  <c r="BB108" i="1"/>
  <c r="BA108" i="1" s="1"/>
  <c r="E109" i="1"/>
  <c r="D109" i="1" s="1"/>
  <c r="G109" i="1"/>
  <c r="F109" i="1" s="1"/>
  <c r="I109" i="1"/>
  <c r="K109" i="1" s="1"/>
  <c r="R109" i="1"/>
  <c r="Q109" i="1" s="1"/>
  <c r="T109" i="1" s="1"/>
  <c r="V109" i="1"/>
  <c r="AF109" i="1"/>
  <c r="AE109" i="1" s="1"/>
  <c r="AM109" i="1"/>
  <c r="AL109" i="1" s="1"/>
  <c r="AO109" i="1"/>
  <c r="AN109" i="1" s="1"/>
  <c r="AP109" i="1" s="1"/>
  <c r="AR109" i="1"/>
  <c r="AQ109" i="1" s="1"/>
  <c r="AT109" i="1" s="1"/>
  <c r="AV109" i="1"/>
  <c r="AU109" i="1" s="1"/>
  <c r="BB109" i="1"/>
  <c r="BA109" i="1" s="1"/>
  <c r="E110" i="1"/>
  <c r="D110" i="1" s="1"/>
  <c r="G110" i="1"/>
  <c r="F110" i="1" s="1"/>
  <c r="I110" i="1"/>
  <c r="R110" i="1"/>
  <c r="Q110" i="1" s="1"/>
  <c r="S110" i="1" s="1"/>
  <c r="V110" i="1"/>
  <c r="U110" i="1" s="1"/>
  <c r="AF110" i="1"/>
  <c r="AE110" i="1" s="1"/>
  <c r="AH110" i="1" s="1"/>
  <c r="AM110" i="1"/>
  <c r="AL110" i="1" s="1"/>
  <c r="AO110" i="1"/>
  <c r="AN110" i="1" s="1"/>
  <c r="AP110" i="1" s="1"/>
  <c r="AR110" i="1"/>
  <c r="AQ110" i="1" s="1"/>
  <c r="AS110" i="1" s="1"/>
  <c r="AV110" i="1"/>
  <c r="AU110" i="1" s="1"/>
  <c r="BB110" i="1"/>
  <c r="BA110" i="1" s="1"/>
  <c r="E111" i="1"/>
  <c r="D111" i="1" s="1"/>
  <c r="G111" i="1"/>
  <c r="F111" i="1" s="1"/>
  <c r="I111" i="1"/>
  <c r="R111" i="1"/>
  <c r="Q111" i="1" s="1"/>
  <c r="T111" i="1" s="1"/>
  <c r="V111" i="1"/>
  <c r="U111" i="1" s="1"/>
  <c r="AF111" i="1"/>
  <c r="AE111" i="1" s="1"/>
  <c r="AM111" i="1"/>
  <c r="AL111" i="1" s="1"/>
  <c r="AO111" i="1"/>
  <c r="AN111" i="1" s="1"/>
  <c r="AP111" i="1" s="1"/>
  <c r="AR111" i="1"/>
  <c r="AQ111" i="1" s="1"/>
  <c r="AT111" i="1" s="1"/>
  <c r="AV111" i="1"/>
  <c r="AU111" i="1" s="1"/>
  <c r="BB111" i="1"/>
  <c r="BA111" i="1" s="1"/>
  <c r="E112" i="1"/>
  <c r="D112" i="1" s="1"/>
  <c r="G112" i="1"/>
  <c r="F112" i="1" s="1"/>
  <c r="I112" i="1"/>
  <c r="H112" i="1" s="1"/>
  <c r="R112" i="1"/>
  <c r="Q112" i="1" s="1"/>
  <c r="S112" i="1" s="1"/>
  <c r="V112" i="1"/>
  <c r="U112" i="1" s="1"/>
  <c r="AF112" i="1"/>
  <c r="AE112" i="1" s="1"/>
  <c r="AM112" i="1"/>
  <c r="AL112" i="1" s="1"/>
  <c r="AO112" i="1"/>
  <c r="AN112" i="1" s="1"/>
  <c r="AP112" i="1" s="1"/>
  <c r="AR112" i="1"/>
  <c r="AQ112" i="1" s="1"/>
  <c r="AS112" i="1" s="1"/>
  <c r="AV112" i="1"/>
  <c r="AU112" i="1" s="1"/>
  <c r="BB112" i="1"/>
  <c r="BA112" i="1" s="1"/>
  <c r="E113" i="1"/>
  <c r="D113" i="1" s="1"/>
  <c r="G113" i="1"/>
  <c r="F113" i="1" s="1"/>
  <c r="I113" i="1"/>
  <c r="R113" i="1"/>
  <c r="Q113" i="1" s="1"/>
  <c r="V113" i="1"/>
  <c r="AF113" i="1"/>
  <c r="AE113" i="1" s="1"/>
  <c r="AH113" i="1" s="1"/>
  <c r="AM113" i="1"/>
  <c r="AL113" i="1" s="1"/>
  <c r="AO113" i="1"/>
  <c r="AN113" i="1" s="1"/>
  <c r="AP113" i="1" s="1"/>
  <c r="AR113" i="1"/>
  <c r="AQ113" i="1" s="1"/>
  <c r="AV113" i="1"/>
  <c r="AU113" i="1" s="1"/>
  <c r="BB113" i="1"/>
  <c r="BA113" i="1" s="1"/>
  <c r="E114" i="1"/>
  <c r="D114" i="1" s="1"/>
  <c r="G114" i="1"/>
  <c r="F114" i="1" s="1"/>
  <c r="I114" i="1"/>
  <c r="R114" i="1"/>
  <c r="Q114" i="1" s="1"/>
  <c r="V114" i="1"/>
  <c r="AF114" i="1"/>
  <c r="AE114" i="1" s="1"/>
  <c r="AH114" i="1" s="1"/>
  <c r="AM114" i="1"/>
  <c r="AL114" i="1" s="1"/>
  <c r="AO114" i="1"/>
  <c r="AN114" i="1" s="1"/>
  <c r="AP114" i="1" s="1"/>
  <c r="AR114" i="1"/>
  <c r="AQ114" i="1" s="1"/>
  <c r="AV114" i="1"/>
  <c r="AU114" i="1" s="1"/>
  <c r="BB114" i="1"/>
  <c r="BA114" i="1" s="1"/>
  <c r="E115" i="1"/>
  <c r="D115" i="1" s="1"/>
  <c r="G115" i="1"/>
  <c r="F115" i="1" s="1"/>
  <c r="I115" i="1"/>
  <c r="K115" i="1" s="1"/>
  <c r="R115" i="1"/>
  <c r="Q115" i="1" s="1"/>
  <c r="T115" i="1" s="1"/>
  <c r="V115" i="1"/>
  <c r="U115" i="1" s="1"/>
  <c r="AF115" i="1"/>
  <c r="AE115" i="1" s="1"/>
  <c r="AH115" i="1" s="1"/>
  <c r="AM115" i="1"/>
  <c r="AL115" i="1" s="1"/>
  <c r="AO115" i="1"/>
  <c r="AN115" i="1" s="1"/>
  <c r="AP115" i="1" s="1"/>
  <c r="AR115" i="1"/>
  <c r="AQ115" i="1" s="1"/>
  <c r="AV115" i="1"/>
  <c r="AU115" i="1" s="1"/>
  <c r="BB115" i="1"/>
  <c r="BA115" i="1" s="1"/>
  <c r="E116" i="1"/>
  <c r="D116" i="1" s="1"/>
  <c r="G116" i="1"/>
  <c r="F116" i="1" s="1"/>
  <c r="I116" i="1"/>
  <c r="K116" i="1" s="1"/>
  <c r="R116" i="1"/>
  <c r="Q116" i="1" s="1"/>
  <c r="S116" i="1" s="1"/>
  <c r="V116" i="1"/>
  <c r="AF116" i="1"/>
  <c r="AE116" i="1" s="1"/>
  <c r="AH116" i="1" s="1"/>
  <c r="AM116" i="1"/>
  <c r="AL116" i="1" s="1"/>
  <c r="AO116" i="1"/>
  <c r="AN116" i="1" s="1"/>
  <c r="AP116" i="1" s="1"/>
  <c r="AR116" i="1"/>
  <c r="AQ116" i="1" s="1"/>
  <c r="AS116" i="1" s="1"/>
  <c r="AV116" i="1"/>
  <c r="AU116" i="1" s="1"/>
  <c r="BB116" i="1"/>
  <c r="BA116" i="1" s="1"/>
  <c r="E117" i="1"/>
  <c r="D117" i="1" s="1"/>
  <c r="G117" i="1"/>
  <c r="F117" i="1" s="1"/>
  <c r="I117" i="1"/>
  <c r="R117" i="1"/>
  <c r="Q117" i="1" s="1"/>
  <c r="T117" i="1" s="1"/>
  <c r="V117" i="1"/>
  <c r="X117" i="1" s="1"/>
  <c r="W117" i="1" s="1"/>
  <c r="AF117" i="1"/>
  <c r="AE117" i="1" s="1"/>
  <c r="AM117" i="1"/>
  <c r="AL117" i="1" s="1"/>
  <c r="AO117" i="1"/>
  <c r="AN117" i="1" s="1"/>
  <c r="AP117" i="1" s="1"/>
  <c r="AR117" i="1"/>
  <c r="AQ117" i="1" s="1"/>
  <c r="AS117" i="1" s="1"/>
  <c r="AV117" i="1"/>
  <c r="AU117" i="1" s="1"/>
  <c r="BB117" i="1"/>
  <c r="BA117" i="1" s="1"/>
  <c r="E118" i="1"/>
  <c r="D118" i="1" s="1"/>
  <c r="G118" i="1"/>
  <c r="F118" i="1" s="1"/>
  <c r="I118" i="1"/>
  <c r="N118" i="1" s="1"/>
  <c r="R118" i="1"/>
  <c r="Q118" i="1" s="1"/>
  <c r="V118" i="1"/>
  <c r="AF118" i="1"/>
  <c r="AE118" i="1" s="1"/>
  <c r="AI118" i="1" s="1"/>
  <c r="AM118" i="1"/>
  <c r="AL118" i="1" s="1"/>
  <c r="AO118" i="1"/>
  <c r="AN118" i="1" s="1"/>
  <c r="AP118" i="1" s="1"/>
  <c r="AR118" i="1"/>
  <c r="AQ118" i="1" s="1"/>
  <c r="AS118" i="1" s="1"/>
  <c r="AV118" i="1"/>
  <c r="AU118" i="1" s="1"/>
  <c r="BB118" i="1"/>
  <c r="BA118" i="1" s="1"/>
  <c r="E119" i="1"/>
  <c r="D119" i="1" s="1"/>
  <c r="G119" i="1"/>
  <c r="F119" i="1" s="1"/>
  <c r="I119" i="1"/>
  <c r="O119" i="1" s="1"/>
  <c r="R119" i="1"/>
  <c r="Q119" i="1" s="1"/>
  <c r="T119" i="1" s="1"/>
  <c r="V119" i="1"/>
  <c r="AF119" i="1"/>
  <c r="AE119" i="1" s="1"/>
  <c r="AG119" i="1" s="1"/>
  <c r="AM119" i="1"/>
  <c r="AL119" i="1" s="1"/>
  <c r="AO119" i="1"/>
  <c r="AN119" i="1" s="1"/>
  <c r="AP119" i="1" s="1"/>
  <c r="AR119" i="1"/>
  <c r="AQ119" i="1" s="1"/>
  <c r="AV119" i="1"/>
  <c r="AU119" i="1" s="1"/>
  <c r="BB119" i="1"/>
  <c r="BA119" i="1" s="1"/>
  <c r="E120" i="1"/>
  <c r="D120" i="1" s="1"/>
  <c r="G120" i="1"/>
  <c r="F120" i="1" s="1"/>
  <c r="I120" i="1"/>
  <c r="R120" i="1"/>
  <c r="Q120" i="1" s="1"/>
  <c r="S120" i="1" s="1"/>
  <c r="V120" i="1"/>
  <c r="AF120" i="1"/>
  <c r="AE120" i="1" s="1"/>
  <c r="AM120" i="1"/>
  <c r="AL120" i="1" s="1"/>
  <c r="AO120" i="1"/>
  <c r="AN120" i="1" s="1"/>
  <c r="AP120" i="1" s="1"/>
  <c r="AR120" i="1"/>
  <c r="AQ120" i="1" s="1"/>
  <c r="AS120" i="1" s="1"/>
  <c r="AV120" i="1"/>
  <c r="AU120" i="1" s="1"/>
  <c r="BB120" i="1"/>
  <c r="BA120" i="1" s="1"/>
  <c r="E121" i="1"/>
  <c r="D121" i="1" s="1"/>
  <c r="G121" i="1"/>
  <c r="F121" i="1" s="1"/>
  <c r="I121" i="1"/>
  <c r="K121" i="1" s="1"/>
  <c r="R121" i="1"/>
  <c r="Q121" i="1" s="1"/>
  <c r="V121" i="1"/>
  <c r="X121" i="1" s="1"/>
  <c r="W121" i="1" s="1"/>
  <c r="AF121" i="1"/>
  <c r="AE121" i="1" s="1"/>
  <c r="AM121" i="1"/>
  <c r="AL121" i="1" s="1"/>
  <c r="AO121" i="1"/>
  <c r="AN121" i="1" s="1"/>
  <c r="AP121" i="1" s="1"/>
  <c r="AR121" i="1"/>
  <c r="AQ121" i="1" s="1"/>
  <c r="AV121" i="1"/>
  <c r="AU121" i="1" s="1"/>
  <c r="BB121" i="1"/>
  <c r="BA121" i="1" s="1"/>
  <c r="E122" i="1"/>
  <c r="D122" i="1" s="1"/>
  <c r="G122" i="1"/>
  <c r="F122" i="1" s="1"/>
  <c r="I122" i="1"/>
  <c r="J122" i="1" s="1"/>
  <c r="R122" i="1"/>
  <c r="Q122" i="1" s="1"/>
  <c r="V122" i="1"/>
  <c r="U122" i="1" s="1"/>
  <c r="AF122" i="1"/>
  <c r="AE122" i="1" s="1"/>
  <c r="AM122" i="1"/>
  <c r="AL122" i="1" s="1"/>
  <c r="AO122" i="1"/>
  <c r="AN122" i="1" s="1"/>
  <c r="AP122" i="1" s="1"/>
  <c r="AR122" i="1"/>
  <c r="AQ122" i="1" s="1"/>
  <c r="AS122" i="1" s="1"/>
  <c r="AV122" i="1"/>
  <c r="AU122" i="1" s="1"/>
  <c r="BB122" i="1"/>
  <c r="BA122" i="1" s="1"/>
  <c r="E123" i="1"/>
  <c r="D123" i="1" s="1"/>
  <c r="G123" i="1"/>
  <c r="F123" i="1" s="1"/>
  <c r="I123" i="1"/>
  <c r="O123" i="1" s="1"/>
  <c r="R123" i="1"/>
  <c r="Q123" i="1" s="1"/>
  <c r="S123" i="1" s="1"/>
  <c r="V123" i="1"/>
  <c r="U123" i="1" s="1"/>
  <c r="AF123" i="1"/>
  <c r="AE123" i="1" s="1"/>
  <c r="AM123" i="1"/>
  <c r="AL123" i="1" s="1"/>
  <c r="AO123" i="1"/>
  <c r="AN123" i="1" s="1"/>
  <c r="AP123" i="1" s="1"/>
  <c r="AR123" i="1"/>
  <c r="AQ123" i="1" s="1"/>
  <c r="AV123" i="1"/>
  <c r="AU123" i="1" s="1"/>
  <c r="BB123" i="1"/>
  <c r="BA123" i="1" s="1"/>
  <c r="E124" i="1"/>
  <c r="D124" i="1" s="1"/>
  <c r="G124" i="1"/>
  <c r="F124" i="1" s="1"/>
  <c r="I124" i="1"/>
  <c r="K124" i="1" s="1"/>
  <c r="R124" i="1"/>
  <c r="Q124" i="1" s="1"/>
  <c r="S124" i="1" s="1"/>
  <c r="V124" i="1"/>
  <c r="U124" i="1" s="1"/>
  <c r="AF124" i="1"/>
  <c r="AE124" i="1" s="1"/>
  <c r="AM124" i="1"/>
  <c r="AL124" i="1" s="1"/>
  <c r="AO124" i="1"/>
  <c r="AN124" i="1" s="1"/>
  <c r="AP124" i="1" s="1"/>
  <c r="AR124" i="1"/>
  <c r="AQ124" i="1" s="1"/>
  <c r="AV124" i="1"/>
  <c r="AU124" i="1" s="1"/>
  <c r="BB124" i="1"/>
  <c r="BA124" i="1" s="1"/>
  <c r="E125" i="1"/>
  <c r="D125" i="1" s="1"/>
  <c r="G125" i="1"/>
  <c r="F125" i="1" s="1"/>
  <c r="I125" i="1"/>
  <c r="J125" i="1" s="1"/>
  <c r="R125" i="1"/>
  <c r="Q125" i="1" s="1"/>
  <c r="V125" i="1"/>
  <c r="AF125" i="1"/>
  <c r="AE125" i="1" s="1"/>
  <c r="AG125" i="1" s="1"/>
  <c r="AM125" i="1"/>
  <c r="AL125" i="1" s="1"/>
  <c r="AO125" i="1"/>
  <c r="AN125" i="1" s="1"/>
  <c r="AP125" i="1" s="1"/>
  <c r="AR125" i="1"/>
  <c r="AQ125" i="1" s="1"/>
  <c r="AV125" i="1"/>
  <c r="AU125" i="1" s="1"/>
  <c r="BB125" i="1"/>
  <c r="BA125" i="1" s="1"/>
  <c r="E126" i="1"/>
  <c r="D126" i="1" s="1"/>
  <c r="G126" i="1"/>
  <c r="F126" i="1" s="1"/>
  <c r="I126" i="1"/>
  <c r="N126" i="1" s="1"/>
  <c r="R126" i="1"/>
  <c r="Q126" i="1" s="1"/>
  <c r="S126" i="1" s="1"/>
  <c r="V126" i="1"/>
  <c r="U126" i="1" s="1"/>
  <c r="AF126" i="1"/>
  <c r="AE126" i="1" s="1"/>
  <c r="AI126" i="1" s="1"/>
  <c r="AM126" i="1"/>
  <c r="AL126" i="1" s="1"/>
  <c r="AO126" i="1"/>
  <c r="AN126" i="1" s="1"/>
  <c r="AP126" i="1" s="1"/>
  <c r="AR126" i="1"/>
  <c r="AQ126" i="1" s="1"/>
  <c r="AT126" i="1" s="1"/>
  <c r="AV126" i="1"/>
  <c r="AU126" i="1" s="1"/>
  <c r="BB126" i="1"/>
  <c r="BA126" i="1" s="1"/>
  <c r="E128" i="1"/>
  <c r="D128" i="1" s="1"/>
  <c r="G128" i="1"/>
  <c r="F128" i="1" s="1"/>
  <c r="I128" i="1"/>
  <c r="K128" i="1" s="1"/>
  <c r="R128" i="1"/>
  <c r="Q128" i="1" s="1"/>
  <c r="V128" i="1"/>
  <c r="U128" i="1" s="1"/>
  <c r="AF128" i="1"/>
  <c r="AE128" i="1" s="1"/>
  <c r="AM128" i="1"/>
  <c r="AL128" i="1" s="1"/>
  <c r="AO128" i="1"/>
  <c r="AN128" i="1" s="1"/>
  <c r="AP128" i="1" s="1"/>
  <c r="AR128" i="1"/>
  <c r="AQ128" i="1" s="1"/>
  <c r="AV128" i="1"/>
  <c r="AU128" i="1" s="1"/>
  <c r="BB128" i="1"/>
  <c r="BA128" i="1" s="1"/>
  <c r="E131" i="1"/>
  <c r="D131" i="1" s="1"/>
  <c r="G131" i="1"/>
  <c r="F131" i="1" s="1"/>
  <c r="I131" i="1"/>
  <c r="J131" i="1" s="1"/>
  <c r="R131" i="1"/>
  <c r="Q131" i="1" s="1"/>
  <c r="T131" i="1" s="1"/>
  <c r="V131" i="1"/>
  <c r="X131" i="1" s="1"/>
  <c r="W131" i="1" s="1"/>
  <c r="AF131" i="1"/>
  <c r="AE131" i="1" s="1"/>
  <c r="AI131" i="1" s="1"/>
  <c r="AM131" i="1"/>
  <c r="AL131" i="1" s="1"/>
  <c r="AO131" i="1"/>
  <c r="AN131" i="1" s="1"/>
  <c r="AP131" i="1" s="1"/>
  <c r="AR131" i="1"/>
  <c r="AQ131" i="1" s="1"/>
  <c r="AV131" i="1"/>
  <c r="AU131" i="1" s="1"/>
  <c r="BB131" i="1"/>
  <c r="BA131" i="1" s="1"/>
  <c r="E133" i="1"/>
  <c r="D133" i="1" s="1"/>
  <c r="G133" i="1"/>
  <c r="F133" i="1" s="1"/>
  <c r="I133" i="1"/>
  <c r="K133" i="1" s="1"/>
  <c r="R133" i="1"/>
  <c r="Q133" i="1" s="1"/>
  <c r="V133" i="1"/>
  <c r="AF133" i="1"/>
  <c r="AE133" i="1" s="1"/>
  <c r="AH133" i="1" s="1"/>
  <c r="AM133" i="1"/>
  <c r="AL133" i="1" s="1"/>
  <c r="AO133" i="1"/>
  <c r="AN133" i="1" s="1"/>
  <c r="AP133" i="1" s="1"/>
  <c r="AR133" i="1"/>
  <c r="AQ133" i="1" s="1"/>
  <c r="AS133" i="1" s="1"/>
  <c r="AV133" i="1"/>
  <c r="AU133" i="1" s="1"/>
  <c r="BB133" i="1"/>
  <c r="BA133" i="1" s="1"/>
  <c r="E135" i="1"/>
  <c r="D135" i="1" s="1"/>
  <c r="G135" i="1"/>
  <c r="F135" i="1" s="1"/>
  <c r="I135" i="1"/>
  <c r="M135" i="1" s="1"/>
  <c r="R135" i="1"/>
  <c r="Q135" i="1" s="1"/>
  <c r="V135" i="1"/>
  <c r="U135" i="1" s="1"/>
  <c r="AF135" i="1"/>
  <c r="AE135" i="1" s="1"/>
  <c r="AM135" i="1"/>
  <c r="AL135" i="1" s="1"/>
  <c r="AO135" i="1"/>
  <c r="AN135" i="1" s="1"/>
  <c r="AP135" i="1" s="1"/>
  <c r="AR135" i="1"/>
  <c r="AQ135" i="1" s="1"/>
  <c r="AT135" i="1" s="1"/>
  <c r="AV135" i="1"/>
  <c r="AU135" i="1" s="1"/>
  <c r="BB135" i="1"/>
  <c r="BA135" i="1" s="1"/>
  <c r="E136" i="1"/>
  <c r="D136" i="1" s="1"/>
  <c r="G136" i="1"/>
  <c r="F136" i="1" s="1"/>
  <c r="I136" i="1"/>
  <c r="K136" i="1" s="1"/>
  <c r="R136" i="1"/>
  <c r="Q136" i="1" s="1"/>
  <c r="T136" i="1" s="1"/>
  <c r="V136" i="1"/>
  <c r="U136" i="1" s="1"/>
  <c r="AF136" i="1"/>
  <c r="AE136" i="1" s="1"/>
  <c r="AM136" i="1"/>
  <c r="AL136" i="1" s="1"/>
  <c r="AO136" i="1"/>
  <c r="AN136" i="1" s="1"/>
  <c r="AP136" i="1" s="1"/>
  <c r="AR136" i="1"/>
  <c r="AQ136" i="1" s="1"/>
  <c r="AV136" i="1"/>
  <c r="AU136" i="1" s="1"/>
  <c r="BB136" i="1"/>
  <c r="BA136" i="1" s="1"/>
  <c r="E138" i="1"/>
  <c r="D138" i="1" s="1"/>
  <c r="G138" i="1"/>
  <c r="F138" i="1" s="1"/>
  <c r="I138" i="1"/>
  <c r="R138" i="1"/>
  <c r="Q138" i="1" s="1"/>
  <c r="T138" i="1" s="1"/>
  <c r="V138" i="1"/>
  <c r="AF138" i="1"/>
  <c r="AE138" i="1" s="1"/>
  <c r="AG138" i="1" s="1"/>
  <c r="AM138" i="1"/>
  <c r="AL138" i="1" s="1"/>
  <c r="AO138" i="1"/>
  <c r="AN138" i="1" s="1"/>
  <c r="AP138" i="1" s="1"/>
  <c r="AR138" i="1"/>
  <c r="AQ138" i="1" s="1"/>
  <c r="AS138" i="1" s="1"/>
  <c r="AV138" i="1"/>
  <c r="AU138" i="1" s="1"/>
  <c r="BB138" i="1"/>
  <c r="BA138" i="1" s="1"/>
  <c r="E139" i="1"/>
  <c r="D139" i="1" s="1"/>
  <c r="G139" i="1"/>
  <c r="F139" i="1" s="1"/>
  <c r="I139" i="1"/>
  <c r="J139" i="1" s="1"/>
  <c r="R139" i="1"/>
  <c r="Q139" i="1" s="1"/>
  <c r="V139" i="1"/>
  <c r="X139" i="1" s="1"/>
  <c r="W139" i="1" s="1"/>
  <c r="Z139" i="1" s="1"/>
  <c r="AF139" i="1"/>
  <c r="AE139" i="1" s="1"/>
  <c r="AI139" i="1" s="1"/>
  <c r="AM139" i="1"/>
  <c r="AL139" i="1" s="1"/>
  <c r="AO139" i="1"/>
  <c r="AN139" i="1" s="1"/>
  <c r="AP139" i="1" s="1"/>
  <c r="AR139" i="1"/>
  <c r="AQ139" i="1" s="1"/>
  <c r="AS139" i="1" s="1"/>
  <c r="AV139" i="1"/>
  <c r="AU139" i="1" s="1"/>
  <c r="BB139" i="1"/>
  <c r="BA139" i="1" s="1"/>
  <c r="E140" i="1"/>
  <c r="D140" i="1" s="1"/>
  <c r="G140" i="1"/>
  <c r="F140" i="1" s="1"/>
  <c r="I140" i="1"/>
  <c r="R140" i="1"/>
  <c r="Q140" i="1" s="1"/>
  <c r="S140" i="1" s="1"/>
  <c r="V140" i="1"/>
  <c r="U140" i="1" s="1"/>
  <c r="AF140" i="1"/>
  <c r="AE140" i="1" s="1"/>
  <c r="AG140" i="1" s="1"/>
  <c r="AM140" i="1"/>
  <c r="AL140" i="1" s="1"/>
  <c r="AO140" i="1"/>
  <c r="AN140" i="1" s="1"/>
  <c r="AP140" i="1" s="1"/>
  <c r="AR140" i="1"/>
  <c r="AQ140" i="1" s="1"/>
  <c r="AT140" i="1" s="1"/>
  <c r="AV140" i="1"/>
  <c r="AU140" i="1" s="1"/>
  <c r="BB140" i="1"/>
  <c r="BA140" i="1" s="1"/>
  <c r="E141" i="1"/>
  <c r="D141" i="1" s="1"/>
  <c r="G141" i="1"/>
  <c r="F141" i="1" s="1"/>
  <c r="I141" i="1"/>
  <c r="J141" i="1" s="1"/>
  <c r="R141" i="1"/>
  <c r="Q141" i="1" s="1"/>
  <c r="T141" i="1" s="1"/>
  <c r="V141" i="1"/>
  <c r="U141" i="1" s="1"/>
  <c r="AF141" i="1"/>
  <c r="AE141" i="1" s="1"/>
  <c r="AM141" i="1"/>
  <c r="AL141" i="1" s="1"/>
  <c r="AO141" i="1"/>
  <c r="AN141" i="1" s="1"/>
  <c r="AP141" i="1" s="1"/>
  <c r="AR141" i="1"/>
  <c r="AQ141" i="1" s="1"/>
  <c r="AV141" i="1"/>
  <c r="AU141" i="1" s="1"/>
  <c r="BB141" i="1"/>
  <c r="BA141" i="1" s="1"/>
  <c r="E144" i="1"/>
  <c r="D144" i="1" s="1"/>
  <c r="G144" i="1"/>
  <c r="F144" i="1" s="1"/>
  <c r="I144" i="1"/>
  <c r="N144" i="1" s="1"/>
  <c r="R144" i="1"/>
  <c r="Q144" i="1" s="1"/>
  <c r="T144" i="1" s="1"/>
  <c r="V144" i="1"/>
  <c r="AF144" i="1"/>
  <c r="AE144" i="1" s="1"/>
  <c r="AM144" i="1"/>
  <c r="AL144" i="1" s="1"/>
  <c r="AO144" i="1"/>
  <c r="AN144" i="1" s="1"/>
  <c r="AP144" i="1" s="1"/>
  <c r="AR144" i="1"/>
  <c r="AQ144" i="1" s="1"/>
  <c r="AV144" i="1"/>
  <c r="AU144" i="1" s="1"/>
  <c r="BB144" i="1"/>
  <c r="BA144" i="1" s="1"/>
  <c r="E145" i="1"/>
  <c r="D145" i="1" s="1"/>
  <c r="G145" i="1"/>
  <c r="F145" i="1" s="1"/>
  <c r="I145" i="1"/>
  <c r="J145" i="1" s="1"/>
  <c r="R145" i="1"/>
  <c r="Q145" i="1" s="1"/>
  <c r="V145" i="1"/>
  <c r="X145" i="1" s="1"/>
  <c r="W145" i="1" s="1"/>
  <c r="AF145" i="1"/>
  <c r="AE145" i="1" s="1"/>
  <c r="AI145" i="1" s="1"/>
  <c r="AM145" i="1"/>
  <c r="AL145" i="1" s="1"/>
  <c r="AO145" i="1"/>
  <c r="AN145" i="1" s="1"/>
  <c r="AP145" i="1" s="1"/>
  <c r="AR145" i="1"/>
  <c r="AQ145" i="1" s="1"/>
  <c r="AS145" i="1" s="1"/>
  <c r="AV145" i="1"/>
  <c r="AU145" i="1" s="1"/>
  <c r="BB145" i="1"/>
  <c r="BA145" i="1" s="1"/>
  <c r="E147" i="1"/>
  <c r="D147" i="1" s="1"/>
  <c r="G147" i="1"/>
  <c r="F147" i="1" s="1"/>
  <c r="I147" i="1"/>
  <c r="R147" i="1"/>
  <c r="Q147" i="1" s="1"/>
  <c r="S147" i="1" s="1"/>
  <c r="V147" i="1"/>
  <c r="AF147" i="1"/>
  <c r="AE147" i="1" s="1"/>
  <c r="AH147" i="1" s="1"/>
  <c r="AM147" i="1"/>
  <c r="AL147" i="1" s="1"/>
  <c r="AO147" i="1"/>
  <c r="AN147" i="1" s="1"/>
  <c r="AP147" i="1" s="1"/>
  <c r="AR147" i="1"/>
  <c r="AQ147" i="1" s="1"/>
  <c r="AV147" i="1"/>
  <c r="AU147" i="1" s="1"/>
  <c r="BB147" i="1"/>
  <c r="BA147" i="1" s="1"/>
  <c r="E148" i="1"/>
  <c r="D148" i="1" s="1"/>
  <c r="G148" i="1"/>
  <c r="F148" i="1" s="1"/>
  <c r="I148" i="1"/>
  <c r="K148" i="1" s="1"/>
  <c r="R148" i="1"/>
  <c r="Q148" i="1" s="1"/>
  <c r="S148" i="1" s="1"/>
  <c r="V148" i="1"/>
  <c r="AF148" i="1"/>
  <c r="AE148" i="1" s="1"/>
  <c r="AM148" i="1"/>
  <c r="AL148" i="1" s="1"/>
  <c r="AO148" i="1"/>
  <c r="AN148" i="1" s="1"/>
  <c r="AP148" i="1" s="1"/>
  <c r="AR148" i="1"/>
  <c r="AQ148" i="1" s="1"/>
  <c r="AS148" i="1" s="1"/>
  <c r="AV148" i="1"/>
  <c r="AU148" i="1" s="1"/>
  <c r="BB148" i="1"/>
  <c r="BA148" i="1" s="1"/>
  <c r="E149" i="1"/>
  <c r="D149" i="1" s="1"/>
  <c r="G149" i="1"/>
  <c r="F149" i="1" s="1"/>
  <c r="I149" i="1"/>
  <c r="J149" i="1" s="1"/>
  <c r="R149" i="1"/>
  <c r="Q149" i="1" s="1"/>
  <c r="V149" i="1"/>
  <c r="X149" i="1" s="1"/>
  <c r="W149" i="1" s="1"/>
  <c r="AB149" i="1" s="1"/>
  <c r="AF149" i="1"/>
  <c r="AE149" i="1" s="1"/>
  <c r="AG149" i="1" s="1"/>
  <c r="AM149" i="1"/>
  <c r="AL149" i="1" s="1"/>
  <c r="AO149" i="1"/>
  <c r="AN149" i="1" s="1"/>
  <c r="AP149" i="1" s="1"/>
  <c r="AR149" i="1"/>
  <c r="AQ149" i="1" s="1"/>
  <c r="AT149" i="1" s="1"/>
  <c r="AV149" i="1"/>
  <c r="AU149" i="1" s="1"/>
  <c r="BB149" i="1"/>
  <c r="BA149" i="1" s="1"/>
  <c r="E150" i="1"/>
  <c r="D150" i="1" s="1"/>
  <c r="G150" i="1"/>
  <c r="F150" i="1" s="1"/>
  <c r="I150" i="1"/>
  <c r="L150" i="1" s="1"/>
  <c r="R150" i="1"/>
  <c r="Q150" i="1" s="1"/>
  <c r="V150" i="1"/>
  <c r="U150" i="1" s="1"/>
  <c r="AF150" i="1"/>
  <c r="AE150" i="1" s="1"/>
  <c r="AI150" i="1" s="1"/>
  <c r="AM150" i="1"/>
  <c r="AL150" i="1" s="1"/>
  <c r="AO150" i="1"/>
  <c r="AN150" i="1" s="1"/>
  <c r="AP150" i="1" s="1"/>
  <c r="AR150" i="1"/>
  <c r="AQ150" i="1" s="1"/>
  <c r="AS150" i="1" s="1"/>
  <c r="AV150" i="1"/>
  <c r="AU150" i="1" s="1"/>
  <c r="BB150" i="1"/>
  <c r="BA150" i="1" s="1"/>
  <c r="E151" i="1"/>
  <c r="D151" i="1" s="1"/>
  <c r="G151" i="1"/>
  <c r="F151" i="1" s="1"/>
  <c r="I151" i="1"/>
  <c r="R151" i="1"/>
  <c r="Q151" i="1" s="1"/>
  <c r="S151" i="1" s="1"/>
  <c r="V151" i="1"/>
  <c r="AF151" i="1"/>
  <c r="AE151" i="1" s="1"/>
  <c r="AM151" i="1"/>
  <c r="AL151" i="1" s="1"/>
  <c r="AO151" i="1"/>
  <c r="AN151" i="1" s="1"/>
  <c r="AP151" i="1" s="1"/>
  <c r="AR151" i="1"/>
  <c r="AQ151" i="1" s="1"/>
  <c r="AV151" i="1"/>
  <c r="AU151" i="1" s="1"/>
  <c r="BB151" i="1"/>
  <c r="BA151" i="1" s="1"/>
  <c r="E152" i="1"/>
  <c r="D152" i="1" s="1"/>
  <c r="G152" i="1"/>
  <c r="F152" i="1" s="1"/>
  <c r="I152" i="1"/>
  <c r="R152" i="1"/>
  <c r="Q152" i="1" s="1"/>
  <c r="S152" i="1" s="1"/>
  <c r="V152" i="1"/>
  <c r="U152" i="1" s="1"/>
  <c r="AF152" i="1"/>
  <c r="AE152" i="1" s="1"/>
  <c r="AG152" i="1" s="1"/>
  <c r="AM152" i="1"/>
  <c r="AL152" i="1" s="1"/>
  <c r="AO152" i="1"/>
  <c r="AN152" i="1" s="1"/>
  <c r="AP152" i="1" s="1"/>
  <c r="AR152" i="1"/>
  <c r="AQ152" i="1" s="1"/>
  <c r="AV152" i="1"/>
  <c r="AU152" i="1" s="1"/>
  <c r="BB152" i="1"/>
  <c r="BA152" i="1" s="1"/>
  <c r="E153" i="1"/>
  <c r="D153" i="1" s="1"/>
  <c r="G153" i="1"/>
  <c r="F153" i="1" s="1"/>
  <c r="I153" i="1"/>
  <c r="M153" i="1" s="1"/>
  <c r="R153" i="1"/>
  <c r="Q153" i="1" s="1"/>
  <c r="T153" i="1" s="1"/>
  <c r="V153" i="1"/>
  <c r="X153" i="1" s="1"/>
  <c r="W153" i="1" s="1"/>
  <c r="AF153" i="1"/>
  <c r="AE153" i="1" s="1"/>
  <c r="AG153" i="1" s="1"/>
  <c r="AM153" i="1"/>
  <c r="AL153" i="1" s="1"/>
  <c r="AO153" i="1"/>
  <c r="AN153" i="1" s="1"/>
  <c r="AP153" i="1" s="1"/>
  <c r="AR153" i="1"/>
  <c r="AQ153" i="1" s="1"/>
  <c r="AS153" i="1" s="1"/>
  <c r="AV153" i="1"/>
  <c r="AU153" i="1" s="1"/>
  <c r="BB153" i="1"/>
  <c r="BA153" i="1" s="1"/>
  <c r="E154" i="1"/>
  <c r="D154" i="1" s="1"/>
  <c r="G154" i="1"/>
  <c r="F154" i="1" s="1"/>
  <c r="I154" i="1"/>
  <c r="J154" i="1" s="1"/>
  <c r="R154" i="1"/>
  <c r="Q154" i="1" s="1"/>
  <c r="S154" i="1" s="1"/>
  <c r="V154" i="1"/>
  <c r="X154" i="1" s="1"/>
  <c r="W154" i="1" s="1"/>
  <c r="AF154" i="1"/>
  <c r="AE154" i="1" s="1"/>
  <c r="AI154" i="1" s="1"/>
  <c r="AM154" i="1"/>
  <c r="AL154" i="1" s="1"/>
  <c r="AO154" i="1"/>
  <c r="AN154" i="1" s="1"/>
  <c r="AP154" i="1" s="1"/>
  <c r="AR154" i="1"/>
  <c r="AQ154" i="1" s="1"/>
  <c r="AT154" i="1" s="1"/>
  <c r="AV154" i="1"/>
  <c r="AU154" i="1" s="1"/>
  <c r="BB154" i="1"/>
  <c r="BA154" i="1" s="1"/>
  <c r="E156" i="1"/>
  <c r="D156" i="1" s="1"/>
  <c r="G156" i="1"/>
  <c r="F156" i="1" s="1"/>
  <c r="I156" i="1"/>
  <c r="H156" i="1" s="1"/>
  <c r="R156" i="1"/>
  <c r="Q156" i="1" s="1"/>
  <c r="T156" i="1" s="1"/>
  <c r="V156" i="1"/>
  <c r="AF156" i="1"/>
  <c r="AE156" i="1" s="1"/>
  <c r="AH156" i="1" s="1"/>
  <c r="AM156" i="1"/>
  <c r="AL156" i="1" s="1"/>
  <c r="AO156" i="1"/>
  <c r="AN156" i="1" s="1"/>
  <c r="AP156" i="1" s="1"/>
  <c r="AR156" i="1"/>
  <c r="AQ156" i="1" s="1"/>
  <c r="AV156" i="1"/>
  <c r="AU156" i="1" s="1"/>
  <c r="BB156" i="1"/>
  <c r="BA156" i="1" s="1"/>
  <c r="E157" i="1"/>
  <c r="D157" i="1" s="1"/>
  <c r="G157" i="1"/>
  <c r="F157" i="1" s="1"/>
  <c r="I157" i="1"/>
  <c r="M157" i="1" s="1"/>
  <c r="R157" i="1"/>
  <c r="Q157" i="1" s="1"/>
  <c r="T157" i="1" s="1"/>
  <c r="V157" i="1"/>
  <c r="U157" i="1" s="1"/>
  <c r="AF157" i="1"/>
  <c r="AE157" i="1" s="1"/>
  <c r="AM157" i="1"/>
  <c r="AL157" i="1" s="1"/>
  <c r="AO157" i="1"/>
  <c r="AN157" i="1" s="1"/>
  <c r="AP157" i="1" s="1"/>
  <c r="AR157" i="1"/>
  <c r="AQ157" i="1" s="1"/>
  <c r="AS157" i="1" s="1"/>
  <c r="AV157" i="1"/>
  <c r="AU157" i="1" s="1"/>
  <c r="BB157" i="1"/>
  <c r="BA157" i="1" s="1"/>
  <c r="E158" i="1"/>
  <c r="D158" i="1" s="1"/>
  <c r="G158" i="1"/>
  <c r="F158" i="1" s="1"/>
  <c r="I158" i="1"/>
  <c r="R158" i="1"/>
  <c r="Q158" i="1" s="1"/>
  <c r="V158" i="1"/>
  <c r="X158" i="1" s="1"/>
  <c r="W158" i="1" s="1"/>
  <c r="AB158" i="1" s="1"/>
  <c r="AF158" i="1"/>
  <c r="AE158" i="1" s="1"/>
  <c r="AM158" i="1"/>
  <c r="AL158" i="1" s="1"/>
  <c r="AO158" i="1"/>
  <c r="AN158" i="1" s="1"/>
  <c r="AP158" i="1" s="1"/>
  <c r="AR158" i="1"/>
  <c r="AQ158" i="1" s="1"/>
  <c r="AS158" i="1" s="1"/>
  <c r="AV158" i="1"/>
  <c r="AU158" i="1" s="1"/>
  <c r="BB158" i="1"/>
  <c r="BA158" i="1" s="1"/>
  <c r="E159" i="1"/>
  <c r="D159" i="1" s="1"/>
  <c r="G159" i="1"/>
  <c r="F159" i="1" s="1"/>
  <c r="I159" i="1"/>
  <c r="H159" i="1" s="1"/>
  <c r="R159" i="1"/>
  <c r="Q159" i="1" s="1"/>
  <c r="V159" i="1"/>
  <c r="X159" i="1" s="1"/>
  <c r="W159" i="1" s="1"/>
  <c r="AA159" i="1" s="1"/>
  <c r="AF159" i="1"/>
  <c r="AE159" i="1" s="1"/>
  <c r="AI159" i="1" s="1"/>
  <c r="AM159" i="1"/>
  <c r="AL159" i="1" s="1"/>
  <c r="AO159" i="1"/>
  <c r="AN159" i="1" s="1"/>
  <c r="AP159" i="1" s="1"/>
  <c r="AR159" i="1"/>
  <c r="AQ159" i="1" s="1"/>
  <c r="AS159" i="1" s="1"/>
  <c r="AV159" i="1"/>
  <c r="AU159" i="1" s="1"/>
  <c r="BB159" i="1"/>
  <c r="BA159" i="1" s="1"/>
  <c r="E160" i="1"/>
  <c r="D160" i="1" s="1"/>
  <c r="G160" i="1"/>
  <c r="F160" i="1" s="1"/>
  <c r="I160" i="1"/>
  <c r="L160" i="1" s="1"/>
  <c r="R160" i="1"/>
  <c r="Q160" i="1" s="1"/>
  <c r="S160" i="1" s="1"/>
  <c r="V160" i="1"/>
  <c r="X160" i="1" s="1"/>
  <c r="W160" i="1" s="1"/>
  <c r="AF160" i="1"/>
  <c r="AE160" i="1" s="1"/>
  <c r="AM160" i="1"/>
  <c r="AL160" i="1" s="1"/>
  <c r="AO160" i="1"/>
  <c r="AN160" i="1" s="1"/>
  <c r="AP160" i="1" s="1"/>
  <c r="AR160" i="1"/>
  <c r="AQ160" i="1" s="1"/>
  <c r="AV160" i="1"/>
  <c r="AU160" i="1" s="1"/>
  <c r="BB160" i="1"/>
  <c r="BA160" i="1" s="1"/>
  <c r="E164" i="1"/>
  <c r="D164" i="1" s="1"/>
  <c r="G164" i="1"/>
  <c r="F164" i="1" s="1"/>
  <c r="I164" i="1"/>
  <c r="J164" i="1" s="1"/>
  <c r="R164" i="1"/>
  <c r="Q164" i="1" s="1"/>
  <c r="S164" i="1" s="1"/>
  <c r="V164" i="1"/>
  <c r="X164" i="1" s="1"/>
  <c r="W164" i="1" s="1"/>
  <c r="AF164" i="1"/>
  <c r="AE164" i="1" s="1"/>
  <c r="AH164" i="1" s="1"/>
  <c r="AM164" i="1"/>
  <c r="AL164" i="1" s="1"/>
  <c r="AO164" i="1"/>
  <c r="AN164" i="1" s="1"/>
  <c r="AP164" i="1" s="1"/>
  <c r="AR164" i="1"/>
  <c r="AQ164" i="1" s="1"/>
  <c r="AV164" i="1"/>
  <c r="AU164" i="1" s="1"/>
  <c r="BB164" i="1"/>
  <c r="BA164" i="1" s="1"/>
  <c r="E165" i="1"/>
  <c r="D165" i="1" s="1"/>
  <c r="G165" i="1"/>
  <c r="F165" i="1" s="1"/>
  <c r="I165" i="1"/>
  <c r="J165" i="1" s="1"/>
  <c r="R165" i="1"/>
  <c r="Q165" i="1" s="1"/>
  <c r="V165" i="1"/>
  <c r="U165" i="1" s="1"/>
  <c r="AF165" i="1"/>
  <c r="AE165" i="1" s="1"/>
  <c r="AM165" i="1"/>
  <c r="AL165" i="1" s="1"/>
  <c r="AO165" i="1"/>
  <c r="AN165" i="1" s="1"/>
  <c r="AP165" i="1" s="1"/>
  <c r="AR165" i="1"/>
  <c r="AQ165" i="1" s="1"/>
  <c r="AV165" i="1"/>
  <c r="AU165" i="1" s="1"/>
  <c r="BB165" i="1"/>
  <c r="BA165" i="1" s="1"/>
  <c r="E166" i="1"/>
  <c r="D166" i="1" s="1"/>
  <c r="G166" i="1"/>
  <c r="F166" i="1" s="1"/>
  <c r="I166" i="1"/>
  <c r="K166" i="1" s="1"/>
  <c r="R166" i="1"/>
  <c r="Q166" i="1" s="1"/>
  <c r="V166" i="1"/>
  <c r="AF166" i="1"/>
  <c r="AE166" i="1" s="1"/>
  <c r="AG166" i="1" s="1"/>
  <c r="AM166" i="1"/>
  <c r="AL166" i="1" s="1"/>
  <c r="AO166" i="1"/>
  <c r="AN166" i="1" s="1"/>
  <c r="AP166" i="1" s="1"/>
  <c r="AR166" i="1"/>
  <c r="AQ166" i="1" s="1"/>
  <c r="AS166" i="1" s="1"/>
  <c r="AV166" i="1"/>
  <c r="AU166" i="1" s="1"/>
  <c r="BB166" i="1"/>
  <c r="BA166" i="1" s="1"/>
  <c r="G167" i="1"/>
  <c r="F167" i="1" s="1"/>
  <c r="I167" i="1"/>
  <c r="H167" i="1" s="1"/>
  <c r="R167" i="1"/>
  <c r="Q167" i="1" s="1"/>
  <c r="V167" i="1"/>
  <c r="X167" i="1" s="1"/>
  <c r="W167" i="1" s="1"/>
  <c r="AF167" i="1"/>
  <c r="AE167" i="1" s="1"/>
  <c r="AM167" i="1"/>
  <c r="AL167" i="1" s="1"/>
  <c r="AO167" i="1"/>
  <c r="AN167" i="1" s="1"/>
  <c r="AP167" i="1" s="1"/>
  <c r="AR167" i="1"/>
  <c r="AQ167" i="1" s="1"/>
  <c r="AV167" i="1"/>
  <c r="AU167" i="1" s="1"/>
  <c r="BB167" i="1"/>
  <c r="BA167" i="1" s="1"/>
  <c r="P100" i="1" l="1"/>
  <c r="N100" i="1"/>
  <c r="J100" i="1"/>
  <c r="P124" i="1"/>
  <c r="L128" i="1"/>
  <c r="X115" i="1"/>
  <c r="W115" i="1" s="1"/>
  <c r="AC115" i="1" s="1"/>
  <c r="X110" i="1"/>
  <c r="W110" i="1" s="1"/>
  <c r="Z110" i="1" s="1"/>
  <c r="X128" i="1"/>
  <c r="W128" i="1" s="1"/>
  <c r="Y128" i="1" s="1"/>
  <c r="M159" i="1"/>
  <c r="N104" i="1"/>
  <c r="N85" i="1"/>
  <c r="N67" i="1"/>
  <c r="M144" i="1"/>
  <c r="N116" i="1"/>
  <c r="AT83" i="1"/>
  <c r="M67" i="1"/>
  <c r="O66" i="1"/>
  <c r="J39" i="1"/>
  <c r="M140" i="1"/>
  <c r="P140" i="1"/>
  <c r="O92" i="1"/>
  <c r="K92" i="1"/>
  <c r="H152" i="1"/>
  <c r="L152" i="1"/>
  <c r="H120" i="1"/>
  <c r="K120" i="1"/>
  <c r="M120" i="1"/>
  <c r="N120" i="1"/>
  <c r="P45" i="1"/>
  <c r="N149" i="1"/>
  <c r="M116" i="1"/>
  <c r="M165" i="1"/>
  <c r="M149" i="1"/>
  <c r="U139" i="1"/>
  <c r="O120" i="1"/>
  <c r="J120" i="1"/>
  <c r="L116" i="1"/>
  <c r="K112" i="1"/>
  <c r="L104" i="1"/>
  <c r="M100" i="1"/>
  <c r="H100" i="1"/>
  <c r="M82" i="1"/>
  <c r="K75" i="1"/>
  <c r="K67" i="1"/>
  <c r="H66" i="1"/>
  <c r="P165" i="1"/>
  <c r="H116" i="1"/>
  <c r="J157" i="1"/>
  <c r="P150" i="1"/>
  <c r="K149" i="1"/>
  <c r="N128" i="1"/>
  <c r="L118" i="1"/>
  <c r="P116" i="1"/>
  <c r="J116" i="1"/>
  <c r="L100" i="1"/>
  <c r="L72" i="1"/>
  <c r="P39" i="1"/>
  <c r="N136" i="1"/>
  <c r="H136" i="1"/>
  <c r="N141" i="1"/>
  <c r="M136" i="1"/>
  <c r="O112" i="1"/>
  <c r="P108" i="1"/>
  <c r="P75" i="1"/>
  <c r="O67" i="1"/>
  <c r="J67" i="1"/>
  <c r="L64" i="1"/>
  <c r="O53" i="1"/>
  <c r="H45" i="1"/>
  <c r="T44" i="1"/>
  <c r="N39" i="1"/>
  <c r="H39" i="1"/>
  <c r="X150" i="1"/>
  <c r="W150" i="1" s="1"/>
  <c r="AA150" i="1" s="1"/>
  <c r="L136" i="1"/>
  <c r="P120" i="1"/>
  <c r="L120" i="1"/>
  <c r="P118" i="1"/>
  <c r="M112" i="1"/>
  <c r="L108" i="1"/>
  <c r="T98" i="1"/>
  <c r="M92" i="1"/>
  <c r="X75" i="1"/>
  <c r="W75" i="1" s="1"/>
  <c r="AA75" i="1" s="1"/>
  <c r="O75" i="1"/>
  <c r="J74" i="1"/>
  <c r="X46" i="1"/>
  <c r="W46" i="1" s="1"/>
  <c r="Y46" i="1" s="1"/>
  <c r="M39" i="1"/>
  <c r="U119" i="1"/>
  <c r="X119" i="1"/>
  <c r="W119" i="1" s="1"/>
  <c r="AD119" i="1" s="1"/>
  <c r="X97" i="1"/>
  <c r="W97" i="1" s="1"/>
  <c r="AC97" i="1" s="1"/>
  <c r="U97" i="1"/>
  <c r="U164" i="1"/>
  <c r="U159" i="1"/>
  <c r="U96" i="1"/>
  <c r="X96" i="1"/>
  <c r="W96" i="1" s="1"/>
  <c r="Y96" i="1" s="1"/>
  <c r="U87" i="1"/>
  <c r="X87" i="1"/>
  <c r="W87" i="1" s="1"/>
  <c r="AB87" i="1" s="1"/>
  <c r="X77" i="1"/>
  <c r="W77" i="1" s="1"/>
  <c r="Y77" i="1" s="1"/>
  <c r="U77" i="1"/>
  <c r="Y68" i="1"/>
  <c r="AC68" i="1"/>
  <c r="H48" i="1"/>
  <c r="K48" i="1"/>
  <c r="O48" i="1"/>
  <c r="U40" i="1"/>
  <c r="X40" i="1"/>
  <c r="W40" i="1" s="1"/>
  <c r="AA40" i="1" s="1"/>
  <c r="H166" i="1"/>
  <c r="O166" i="1"/>
  <c r="H165" i="1"/>
  <c r="N165" i="1"/>
  <c r="U158" i="1"/>
  <c r="N157" i="1"/>
  <c r="N152" i="1"/>
  <c r="U149" i="1"/>
  <c r="X147" i="1"/>
  <c r="W147" i="1" s="1"/>
  <c r="AC147" i="1" s="1"/>
  <c r="U147" i="1"/>
  <c r="H144" i="1"/>
  <c r="O144" i="1"/>
  <c r="K141" i="1"/>
  <c r="L141" i="1"/>
  <c r="H141" i="1"/>
  <c r="M141" i="1"/>
  <c r="H138" i="1"/>
  <c r="K138" i="1"/>
  <c r="M138" i="1"/>
  <c r="N138" i="1"/>
  <c r="H99" i="1"/>
  <c r="O99" i="1"/>
  <c r="K97" i="1"/>
  <c r="O97" i="1"/>
  <c r="M78" i="1"/>
  <c r="L78" i="1"/>
  <c r="N78" i="1"/>
  <c r="J59" i="1"/>
  <c r="N59" i="1"/>
  <c r="K59" i="1"/>
  <c r="O59" i="1"/>
  <c r="H59" i="1"/>
  <c r="L59" i="1"/>
  <c r="P59" i="1"/>
  <c r="K37" i="1"/>
  <c r="J37" i="1"/>
  <c r="L37" i="1"/>
  <c r="N37" i="1"/>
  <c r="K158" i="1"/>
  <c r="O158" i="1"/>
  <c r="U78" i="1"/>
  <c r="X78" i="1"/>
  <c r="W78" i="1" s="1"/>
  <c r="AB78" i="1" s="1"/>
  <c r="O157" i="1"/>
  <c r="K152" i="1"/>
  <c r="J152" i="1"/>
  <c r="P152" i="1"/>
  <c r="O167" i="1"/>
  <c r="P159" i="1"/>
  <c r="K157" i="1"/>
  <c r="M152" i="1"/>
  <c r="X151" i="1"/>
  <c r="W151" i="1" s="1"/>
  <c r="AC151" i="1" s="1"/>
  <c r="U151" i="1"/>
  <c r="P141" i="1"/>
  <c r="K96" i="1"/>
  <c r="L96" i="1"/>
  <c r="N96" i="1"/>
  <c r="J94" i="1"/>
  <c r="N94" i="1"/>
  <c r="K94" i="1"/>
  <c r="O94" i="1"/>
  <c r="H94" i="1"/>
  <c r="L94" i="1"/>
  <c r="P94" i="1"/>
  <c r="X71" i="1"/>
  <c r="W71" i="1" s="1"/>
  <c r="Y71" i="1" s="1"/>
  <c r="U71" i="1"/>
  <c r="U53" i="1"/>
  <c r="X53" i="1"/>
  <c r="W53" i="1" s="1"/>
  <c r="Y53" i="1" s="1"/>
  <c r="AI44" i="1"/>
  <c r="AH44" i="1"/>
  <c r="X34" i="1"/>
  <c r="W34" i="1" s="1"/>
  <c r="AC34" i="1" s="1"/>
  <c r="U34" i="1"/>
  <c r="O131" i="1"/>
  <c r="P128" i="1"/>
  <c r="J128" i="1"/>
  <c r="O125" i="1"/>
  <c r="N112" i="1"/>
  <c r="J112" i="1"/>
  <c r="L106" i="1"/>
  <c r="P104" i="1"/>
  <c r="J104" i="1"/>
  <c r="X85" i="1"/>
  <c r="W85" i="1" s="1"/>
  <c r="Z85" i="1" s="1"/>
  <c r="L85" i="1"/>
  <c r="M38" i="1"/>
  <c r="X37" i="1"/>
  <c r="W37" i="1" s="1"/>
  <c r="AB37" i="1" s="1"/>
  <c r="H140" i="1"/>
  <c r="M128" i="1"/>
  <c r="H128" i="1"/>
  <c r="O116" i="1"/>
  <c r="P112" i="1"/>
  <c r="L112" i="1"/>
  <c r="N108" i="1"/>
  <c r="M104" i="1"/>
  <c r="L75" i="1"/>
  <c r="M74" i="1"/>
  <c r="K34" i="1"/>
  <c r="E167" i="1"/>
  <c r="D167" i="1" s="1"/>
  <c r="Z145" i="1"/>
  <c r="AC145" i="1"/>
  <c r="AD145" i="1"/>
  <c r="S37" i="1"/>
  <c r="T37" i="1"/>
  <c r="K167" i="1"/>
  <c r="L159" i="1"/>
  <c r="J159" i="1"/>
  <c r="U156" i="1"/>
  <c r="X156" i="1"/>
  <c r="W156" i="1" s="1"/>
  <c r="AA156" i="1" s="1"/>
  <c r="H148" i="1"/>
  <c r="M148" i="1"/>
  <c r="O148" i="1"/>
  <c r="U145" i="1"/>
  <c r="X140" i="1"/>
  <c r="W140" i="1" s="1"/>
  <c r="Y140" i="1" s="1"/>
  <c r="S138" i="1"/>
  <c r="J124" i="1"/>
  <c r="N124" i="1"/>
  <c r="L124" i="1"/>
  <c r="H124" i="1"/>
  <c r="M124" i="1"/>
  <c r="K114" i="1"/>
  <c r="L114" i="1"/>
  <c r="N114" i="1"/>
  <c r="X113" i="1"/>
  <c r="W113" i="1" s="1"/>
  <c r="AB113" i="1" s="1"/>
  <c r="U113" i="1"/>
  <c r="M107" i="1"/>
  <c r="K107" i="1"/>
  <c r="O107" i="1"/>
  <c r="U103" i="1"/>
  <c r="X103" i="1"/>
  <c r="W103" i="1" s="1"/>
  <c r="AA103" i="1" s="1"/>
  <c r="L102" i="1"/>
  <c r="N102" i="1"/>
  <c r="X101" i="1"/>
  <c r="W101" i="1" s="1"/>
  <c r="AB101" i="1" s="1"/>
  <c r="U101" i="1"/>
  <c r="H98" i="1"/>
  <c r="L98" i="1"/>
  <c r="P98" i="1"/>
  <c r="J98" i="1"/>
  <c r="O98" i="1"/>
  <c r="K98" i="1"/>
  <c r="M98" i="1"/>
  <c r="X73" i="1"/>
  <c r="W73" i="1" s="1"/>
  <c r="AB73" i="1" s="1"/>
  <c r="U73" i="1"/>
  <c r="K47" i="1"/>
  <c r="L47" i="1"/>
  <c r="H47" i="1"/>
  <c r="M47" i="1"/>
  <c r="J47" i="1"/>
  <c r="N47" i="1"/>
  <c r="P47" i="1"/>
  <c r="H151" i="1"/>
  <c r="O151" i="1"/>
  <c r="S128" i="1"/>
  <c r="T128" i="1"/>
  <c r="AB117" i="1"/>
  <c r="AC117" i="1"/>
  <c r="X166" i="1"/>
  <c r="W166" i="1" s="1"/>
  <c r="AB166" i="1" s="1"/>
  <c r="U166" i="1"/>
  <c r="U148" i="1"/>
  <c r="X148" i="1"/>
  <c r="W148" i="1" s="1"/>
  <c r="AC148" i="1" s="1"/>
  <c r="K147" i="1"/>
  <c r="L147" i="1"/>
  <c r="O147" i="1"/>
  <c r="H131" i="1"/>
  <c r="M131" i="1"/>
  <c r="N131" i="1"/>
  <c r="X74" i="1"/>
  <c r="W74" i="1" s="1"/>
  <c r="AC74" i="1" s="1"/>
  <c r="U74" i="1"/>
  <c r="K165" i="1"/>
  <c r="L165" i="1"/>
  <c r="N159" i="1"/>
  <c r="H157" i="1"/>
  <c r="L157" i="1"/>
  <c r="P157" i="1"/>
  <c r="AT151" i="1"/>
  <c r="AS151" i="1"/>
  <c r="L151" i="1"/>
  <c r="S136" i="1"/>
  <c r="O124" i="1"/>
  <c r="U114" i="1"/>
  <c r="X114" i="1"/>
  <c r="W114" i="1" s="1"/>
  <c r="Z114" i="1" s="1"/>
  <c r="U102" i="1"/>
  <c r="X102" i="1"/>
  <c r="W102" i="1" s="1"/>
  <c r="AB102" i="1" s="1"/>
  <c r="J43" i="1"/>
  <c r="K43" i="1"/>
  <c r="K90" i="1"/>
  <c r="L90" i="1"/>
  <c r="H90" i="1"/>
  <c r="M90" i="1"/>
  <c r="J73" i="1"/>
  <c r="O73" i="1"/>
  <c r="K73" i="1"/>
  <c r="K35" i="1"/>
  <c r="L35" i="1"/>
  <c r="M35" i="1"/>
  <c r="H35" i="1"/>
  <c r="N35" i="1"/>
  <c r="X152" i="1"/>
  <c r="W152" i="1" s="1"/>
  <c r="Z152" i="1" s="1"/>
  <c r="O149" i="1"/>
  <c r="J144" i="1"/>
  <c r="L140" i="1"/>
  <c r="O138" i="1"/>
  <c r="J138" i="1"/>
  <c r="P136" i="1"/>
  <c r="J136" i="1"/>
  <c r="X126" i="1"/>
  <c r="W126" i="1" s="1"/>
  <c r="AA126" i="1" s="1"/>
  <c r="X123" i="1"/>
  <c r="W123" i="1" s="1"/>
  <c r="AA123" i="1" s="1"/>
  <c r="M121" i="1"/>
  <c r="N121" i="1"/>
  <c r="K104" i="1"/>
  <c r="O104" i="1"/>
  <c r="X99" i="1"/>
  <c r="W99" i="1" s="1"/>
  <c r="AA99" i="1" s="1"/>
  <c r="K99" i="1"/>
  <c r="L97" i="1"/>
  <c r="P90" i="1"/>
  <c r="U88" i="1"/>
  <c r="X88" i="1"/>
  <c r="W88" i="1" s="1"/>
  <c r="AC88" i="1" s="1"/>
  <c r="S87" i="1"/>
  <c r="H83" i="1"/>
  <c r="M83" i="1"/>
  <c r="O83" i="1"/>
  <c r="X82" i="1"/>
  <c r="W82" i="1" s="1"/>
  <c r="AA82" i="1" s="1"/>
  <c r="U82" i="1"/>
  <c r="S72" i="1"/>
  <c r="T72" i="1"/>
  <c r="J72" i="1"/>
  <c r="N72" i="1"/>
  <c r="K72" i="1"/>
  <c r="O72" i="1"/>
  <c r="AH46" i="1"/>
  <c r="AI46" i="1"/>
  <c r="H42" i="1"/>
  <c r="M42" i="1"/>
  <c r="O42" i="1"/>
  <c r="H123" i="1"/>
  <c r="L123" i="1"/>
  <c r="K111" i="1"/>
  <c r="M111" i="1"/>
  <c r="K108" i="1"/>
  <c r="H108" i="1"/>
  <c r="M108" i="1"/>
  <c r="N90" i="1"/>
  <c r="N73" i="1"/>
  <c r="P72" i="1"/>
  <c r="H72" i="1"/>
  <c r="M71" i="1"/>
  <c r="L71" i="1"/>
  <c r="K66" i="1"/>
  <c r="P66" i="1"/>
  <c r="L66" i="1"/>
  <c r="K45" i="1"/>
  <c r="J45" i="1"/>
  <c r="M45" i="1"/>
  <c r="O34" i="1"/>
  <c r="P78" i="1"/>
  <c r="H78" i="1"/>
  <c r="M75" i="1"/>
  <c r="U68" i="1"/>
  <c r="U38" i="1"/>
  <c r="M37" i="1"/>
  <c r="H37" i="1"/>
  <c r="M34" i="1"/>
  <c r="AT125" i="1"/>
  <c r="AS125" i="1"/>
  <c r="T166" i="1"/>
  <c r="S166" i="1"/>
  <c r="AT164" i="1"/>
  <c r="AS164" i="1"/>
  <c r="AH158" i="1"/>
  <c r="AG158" i="1"/>
  <c r="AS144" i="1"/>
  <c r="AT144" i="1"/>
  <c r="AG144" i="1"/>
  <c r="AH144" i="1"/>
  <c r="AH121" i="1"/>
  <c r="AI121" i="1"/>
  <c r="AH117" i="1"/>
  <c r="AI117" i="1"/>
  <c r="K110" i="1"/>
  <c r="J110" i="1"/>
  <c r="P110" i="1"/>
  <c r="H110" i="1"/>
  <c r="M110" i="1"/>
  <c r="X109" i="1"/>
  <c r="W109" i="1" s="1"/>
  <c r="Z109" i="1" s="1"/>
  <c r="U109" i="1"/>
  <c r="X92" i="1"/>
  <c r="W92" i="1" s="1"/>
  <c r="Z92" i="1" s="1"/>
  <c r="U92" i="1"/>
  <c r="X36" i="1"/>
  <c r="W36" i="1" s="1"/>
  <c r="Y36" i="1" s="1"/>
  <c r="U36" i="1"/>
  <c r="N167" i="1"/>
  <c r="J167" i="1"/>
  <c r="M166" i="1"/>
  <c r="X165" i="1"/>
  <c r="W165" i="1" s="1"/>
  <c r="AB165" i="1" s="1"/>
  <c r="U160" i="1"/>
  <c r="O160" i="1"/>
  <c r="H160" i="1"/>
  <c r="N158" i="1"/>
  <c r="AS154" i="1"/>
  <c r="AH154" i="1"/>
  <c r="O152" i="1"/>
  <c r="P151" i="1"/>
  <c r="K151" i="1"/>
  <c r="N150" i="1"/>
  <c r="H150" i="1"/>
  <c r="N148" i="1"/>
  <c r="J148" i="1"/>
  <c r="M145" i="1"/>
  <c r="K144" i="1"/>
  <c r="X141" i="1"/>
  <c r="W141" i="1" s="1"/>
  <c r="Y141" i="1" s="1"/>
  <c r="O141" i="1"/>
  <c r="O136" i="1"/>
  <c r="X135" i="1"/>
  <c r="W135" i="1" s="1"/>
  <c r="AC135" i="1" s="1"/>
  <c r="N133" i="1"/>
  <c r="K131" i="1"/>
  <c r="O128" i="1"/>
  <c r="N125" i="1"/>
  <c r="P123" i="1"/>
  <c r="K123" i="1"/>
  <c r="X122" i="1"/>
  <c r="W122" i="1" s="1"/>
  <c r="AB122" i="1" s="1"/>
  <c r="P122" i="1"/>
  <c r="O121" i="1"/>
  <c r="J121" i="1"/>
  <c r="AG118" i="1"/>
  <c r="J118" i="1"/>
  <c r="Y117" i="1"/>
  <c r="P114" i="1"/>
  <c r="J114" i="1"/>
  <c r="X112" i="1"/>
  <c r="W112" i="1" s="1"/>
  <c r="AC112" i="1" s="1"/>
  <c r="X111" i="1"/>
  <c r="W111" i="1" s="1"/>
  <c r="AC111" i="1" s="1"/>
  <c r="AH105" i="1"/>
  <c r="AG105" i="1"/>
  <c r="K102" i="1"/>
  <c r="H102" i="1"/>
  <c r="M102" i="1"/>
  <c r="J102" i="1"/>
  <c r="P102" i="1"/>
  <c r="U72" i="1"/>
  <c r="X72" i="1"/>
  <c r="W72" i="1" s="1"/>
  <c r="AD72" i="1" s="1"/>
  <c r="X66" i="1"/>
  <c r="W66" i="1" s="1"/>
  <c r="AB66" i="1" s="1"/>
  <c r="U66" i="1"/>
  <c r="P160" i="1"/>
  <c r="M167" i="1"/>
  <c r="M158" i="1"/>
  <c r="N154" i="1"/>
  <c r="M150" i="1"/>
  <c r="M133" i="1"/>
  <c r="K125" i="1"/>
  <c r="N122" i="1"/>
  <c r="N110" i="1"/>
  <c r="U108" i="1"/>
  <c r="X108" i="1"/>
  <c r="W108" i="1" s="1"/>
  <c r="Z108" i="1" s="1"/>
  <c r="X105" i="1"/>
  <c r="W105" i="1" s="1"/>
  <c r="Z105" i="1" s="1"/>
  <c r="U105" i="1"/>
  <c r="S103" i="1"/>
  <c r="H103" i="1"/>
  <c r="K103" i="1"/>
  <c r="O103" i="1"/>
  <c r="U98" i="1"/>
  <c r="X98" i="1"/>
  <c r="W98" i="1" s="1"/>
  <c r="Y98" i="1" s="1"/>
  <c r="X89" i="1"/>
  <c r="W89" i="1" s="1"/>
  <c r="AC89" i="1" s="1"/>
  <c r="U89" i="1"/>
  <c r="J88" i="1"/>
  <c r="N88" i="1"/>
  <c r="K88" i="1"/>
  <c r="O88" i="1"/>
  <c r="H88" i="1"/>
  <c r="L88" i="1"/>
  <c r="P88" i="1"/>
  <c r="U59" i="1"/>
  <c r="X59" i="1"/>
  <c r="W59" i="1" s="1"/>
  <c r="Z59" i="1" s="1"/>
  <c r="M160" i="1"/>
  <c r="P167" i="1"/>
  <c r="L167" i="1"/>
  <c r="K160" i="1"/>
  <c r="J158" i="1"/>
  <c r="L154" i="1"/>
  <c r="M151" i="1"/>
  <c r="J150" i="1"/>
  <c r="P148" i="1"/>
  <c r="L148" i="1"/>
  <c r="M139" i="1"/>
  <c r="X136" i="1"/>
  <c r="W136" i="1" s="1"/>
  <c r="Y136" i="1" s="1"/>
  <c r="J133" i="1"/>
  <c r="X124" i="1"/>
  <c r="W124" i="1" s="1"/>
  <c r="Z124" i="1" s="1"/>
  <c r="M123" i="1"/>
  <c r="M114" i="1"/>
  <c r="H114" i="1"/>
  <c r="L110" i="1"/>
  <c r="X107" i="1"/>
  <c r="W107" i="1" s="1"/>
  <c r="Y107" i="1" s="1"/>
  <c r="K106" i="1"/>
  <c r="H106" i="1"/>
  <c r="M106" i="1"/>
  <c r="J106" i="1"/>
  <c r="P106" i="1"/>
  <c r="M95" i="1"/>
  <c r="K95" i="1"/>
  <c r="O95" i="1"/>
  <c r="K87" i="1"/>
  <c r="M87" i="1"/>
  <c r="P96" i="1"/>
  <c r="J96" i="1"/>
  <c r="P85" i="1"/>
  <c r="J85" i="1"/>
  <c r="Y84" i="1"/>
  <c r="N83" i="1"/>
  <c r="J83" i="1"/>
  <c r="K82" i="1"/>
  <c r="AG77" i="1"/>
  <c r="L74" i="1"/>
  <c r="H74" i="1"/>
  <c r="N74" i="1"/>
  <c r="J68" i="1"/>
  <c r="M68" i="1"/>
  <c r="M62" i="1"/>
  <c r="K51" i="1"/>
  <c r="J51" i="1"/>
  <c r="P51" i="1"/>
  <c r="L51" i="1"/>
  <c r="H51" i="1"/>
  <c r="M51" i="1"/>
  <c r="X48" i="1"/>
  <c r="W48" i="1" s="1"/>
  <c r="AA48" i="1" s="1"/>
  <c r="U48" i="1"/>
  <c r="AS43" i="1"/>
  <c r="AT43" i="1"/>
  <c r="AG43" i="1"/>
  <c r="AI43" i="1"/>
  <c r="AH40" i="1"/>
  <c r="AG40" i="1"/>
  <c r="AG67" i="1"/>
  <c r="AI67" i="1"/>
  <c r="U42" i="1"/>
  <c r="X42" i="1"/>
  <c r="W42" i="1" s="1"/>
  <c r="Z42" i="1" s="1"/>
  <c r="AH36" i="1"/>
  <c r="AG36" i="1"/>
  <c r="O108" i="1"/>
  <c r="O100" i="1"/>
  <c r="M99" i="1"/>
  <c r="M96" i="1"/>
  <c r="H96" i="1"/>
  <c r="U95" i="1"/>
  <c r="M85" i="1"/>
  <c r="H85" i="1"/>
  <c r="U84" i="1"/>
  <c r="P83" i="1"/>
  <c r="L83" i="1"/>
  <c r="O82" i="1"/>
  <c r="K78" i="1"/>
  <c r="J78" i="1"/>
  <c r="U64" i="1"/>
  <c r="X64" i="1"/>
  <c r="W64" i="1" s="1"/>
  <c r="AB64" i="1" s="1"/>
  <c r="K64" i="1"/>
  <c r="H64" i="1"/>
  <c r="M64" i="1"/>
  <c r="J64" i="1"/>
  <c r="P64" i="1"/>
  <c r="X62" i="1"/>
  <c r="W62" i="1" s="1"/>
  <c r="Z62" i="1" s="1"/>
  <c r="U62" i="1"/>
  <c r="U39" i="1"/>
  <c r="X39" i="1"/>
  <c r="W39" i="1" s="1"/>
  <c r="Z39" i="1" s="1"/>
  <c r="P71" i="1"/>
  <c r="AD68" i="1"/>
  <c r="M48" i="1"/>
  <c r="X47" i="1"/>
  <c r="W47" i="1" s="1"/>
  <c r="AB47" i="1" s="1"/>
  <c r="O47" i="1"/>
  <c r="L45" i="1"/>
  <c r="AG44" i="1"/>
  <c r="N43" i="1"/>
  <c r="T42" i="1"/>
  <c r="N42" i="1"/>
  <c r="J42" i="1"/>
  <c r="L39" i="1"/>
  <c r="K38" i="1"/>
  <c r="O37" i="1"/>
  <c r="J35" i="1"/>
  <c r="P42" i="1"/>
  <c r="L42" i="1"/>
  <c r="T160" i="1"/>
  <c r="AC149" i="1"/>
  <c r="T148" i="1"/>
  <c r="T120" i="1"/>
  <c r="S119" i="1"/>
  <c r="AG117" i="1"/>
  <c r="AS107" i="1"/>
  <c r="AS105" i="1"/>
  <c r="AI101" i="1"/>
  <c r="S82" i="1"/>
  <c r="AH68" i="1"/>
  <c r="Z68" i="1"/>
  <c r="AT67" i="1"/>
  <c r="AS62" i="1"/>
  <c r="AG46" i="1"/>
  <c r="AS38" i="1"/>
  <c r="AI158" i="1"/>
  <c r="T151" i="1"/>
  <c r="Z149" i="1"/>
  <c r="S141" i="1"/>
  <c r="AT139" i="1"/>
  <c r="AI115" i="1"/>
  <c r="S111" i="1"/>
  <c r="T106" i="1"/>
  <c r="AG101" i="1"/>
  <c r="AI89" i="1"/>
  <c r="T88" i="1"/>
  <c r="AS77" i="1"/>
  <c r="AT64" i="1"/>
  <c r="T64" i="1"/>
  <c r="AG53" i="1"/>
  <c r="AS46" i="1"/>
  <c r="S157" i="1"/>
  <c r="AH150" i="1"/>
  <c r="S144" i="1"/>
  <c r="T110" i="1"/>
  <c r="AA95" i="1"/>
  <c r="AT88" i="1"/>
  <c r="T78" i="1"/>
  <c r="AD139" i="1"/>
  <c r="AH138" i="1"/>
  <c r="AT122" i="1"/>
  <c r="AG121" i="1"/>
  <c r="AG115" i="1"/>
  <c r="AI113" i="1"/>
  <c r="AS101" i="1"/>
  <c r="S99" i="1"/>
  <c r="AT96" i="1"/>
  <c r="AS87" i="1"/>
  <c r="AS84" i="1"/>
  <c r="T75" i="1"/>
  <c r="AS73" i="1"/>
  <c r="AH67" i="1"/>
  <c r="S48" i="1"/>
  <c r="AH43" i="1"/>
  <c r="AS40" i="1"/>
  <c r="AT39" i="1"/>
  <c r="T39" i="1"/>
  <c r="AA38" i="1"/>
  <c r="AS36" i="1"/>
  <c r="AG164" i="1"/>
  <c r="AC159" i="1"/>
  <c r="AT157" i="1"/>
  <c r="S156" i="1"/>
  <c r="AG154" i="1"/>
  <c r="AT153" i="1"/>
  <c r="AI153" i="1"/>
  <c r="AH152" i="1"/>
  <c r="AT145" i="1"/>
  <c r="AH145" i="1"/>
  <c r="Y145" i="1"/>
  <c r="AS140" i="1"/>
  <c r="AC139" i="1"/>
  <c r="AT138" i="1"/>
  <c r="AS126" i="1"/>
  <c r="AH126" i="1"/>
  <c r="T126" i="1"/>
  <c r="AI125" i="1"/>
  <c r="T124" i="1"/>
  <c r="AT118" i="1"/>
  <c r="AD117" i="1"/>
  <c r="T116" i="1"/>
  <c r="AG113" i="1"/>
  <c r="S107" i="1"/>
  <c r="AT106" i="1"/>
  <c r="AI105" i="1"/>
  <c r="AG96" i="1"/>
  <c r="T96" i="1"/>
  <c r="AG95" i="1"/>
  <c r="S92" i="1"/>
  <c r="AT85" i="1"/>
  <c r="T85" i="1"/>
  <c r="AI77" i="1"/>
  <c r="AS75" i="1"/>
  <c r="AH74" i="1"/>
  <c r="AT68" i="1"/>
  <c r="S62" i="1"/>
  <c r="AS53" i="1"/>
  <c r="T51" i="1"/>
  <c r="AG38" i="1"/>
  <c r="S38" i="1"/>
  <c r="AT159" i="1"/>
  <c r="Z159" i="1"/>
  <c r="AG156" i="1"/>
  <c r="AH153" i="1"/>
  <c r="S153" i="1"/>
  <c r="AS149" i="1"/>
  <c r="AH139" i="1"/>
  <c r="Y139" i="1"/>
  <c r="AS135" i="1"/>
  <c r="AG126" i="1"/>
  <c r="AT116" i="1"/>
  <c r="AT112" i="1"/>
  <c r="T112" i="1"/>
  <c r="AT110" i="1"/>
  <c r="AI92" i="1"/>
  <c r="AS71" i="1"/>
  <c r="AT51" i="1"/>
  <c r="S34" i="1"/>
  <c r="AA154" i="1"/>
  <c r="AC154" i="1"/>
  <c r="AB154" i="1"/>
  <c r="Y154" i="1"/>
  <c r="AD154" i="1"/>
  <c r="Z154" i="1"/>
  <c r="S167" i="1"/>
  <c r="T167" i="1"/>
  <c r="Z164" i="1"/>
  <c r="AD164" i="1"/>
  <c r="AA164" i="1"/>
  <c r="AB164" i="1"/>
  <c r="Y164" i="1"/>
  <c r="AC164" i="1"/>
  <c r="T149" i="1"/>
  <c r="S149" i="1"/>
  <c r="AG148" i="1"/>
  <c r="AI148" i="1"/>
  <c r="AH148" i="1"/>
  <c r="AG136" i="1"/>
  <c r="AH136" i="1"/>
  <c r="AI136" i="1"/>
  <c r="AS165" i="1"/>
  <c r="AT165" i="1"/>
  <c r="AG141" i="1"/>
  <c r="AH141" i="1"/>
  <c r="AI141" i="1"/>
  <c r="T165" i="1"/>
  <c r="S165" i="1"/>
  <c r="T158" i="1"/>
  <c r="S158" i="1"/>
  <c r="AT156" i="1"/>
  <c r="AS156" i="1"/>
  <c r="AB153" i="1"/>
  <c r="Z153" i="1"/>
  <c r="Y153" i="1"/>
  <c r="AA153" i="1"/>
  <c r="AC153" i="1"/>
  <c r="AD153" i="1"/>
  <c r="AS152" i="1"/>
  <c r="AT152" i="1"/>
  <c r="S150" i="1"/>
  <c r="T150" i="1"/>
  <c r="AT147" i="1"/>
  <c r="AS147" i="1"/>
  <c r="AS141" i="1"/>
  <c r="AT141" i="1"/>
  <c r="AB131" i="1"/>
  <c r="Y131" i="1"/>
  <c r="AC131" i="1"/>
  <c r="Z131" i="1"/>
  <c r="AD131" i="1"/>
  <c r="AA131" i="1"/>
  <c r="AA167" i="1"/>
  <c r="AD167" i="1"/>
  <c r="AB167" i="1"/>
  <c r="Z167" i="1"/>
  <c r="Y167" i="1"/>
  <c r="AC167" i="1"/>
  <c r="AA160" i="1"/>
  <c r="AB160" i="1"/>
  <c r="Z160" i="1"/>
  <c r="AD160" i="1"/>
  <c r="Y160" i="1"/>
  <c r="AC160" i="1"/>
  <c r="AH151" i="1"/>
  <c r="AI151" i="1"/>
  <c r="AG151" i="1"/>
  <c r="AS167" i="1"/>
  <c r="AT167" i="1"/>
  <c r="AI167" i="1"/>
  <c r="AH167" i="1"/>
  <c r="AG167" i="1"/>
  <c r="AG165" i="1"/>
  <c r="AH165" i="1"/>
  <c r="AI165" i="1"/>
  <c r="AS160" i="1"/>
  <c r="AT160" i="1"/>
  <c r="AI160" i="1"/>
  <c r="AH160" i="1"/>
  <c r="AG160" i="1"/>
  <c r="S159" i="1"/>
  <c r="T159" i="1"/>
  <c r="AG157" i="1"/>
  <c r="AH157" i="1"/>
  <c r="AI157" i="1"/>
  <c r="AS136" i="1"/>
  <c r="AT136" i="1"/>
  <c r="M164" i="1"/>
  <c r="N153" i="1"/>
  <c r="AI149" i="1"/>
  <c r="X125" i="1"/>
  <c r="W125" i="1" s="1"/>
  <c r="U125" i="1"/>
  <c r="U120" i="1"/>
  <c r="X120" i="1"/>
  <c r="W120" i="1" s="1"/>
  <c r="S114" i="1"/>
  <c r="T114" i="1"/>
  <c r="AH87" i="1"/>
  <c r="AG87" i="1"/>
  <c r="AI87" i="1"/>
  <c r="AH84" i="1"/>
  <c r="AG84" i="1"/>
  <c r="AI84" i="1"/>
  <c r="J77" i="1"/>
  <c r="N77" i="1"/>
  <c r="K77" i="1"/>
  <c r="O77" i="1"/>
  <c r="H77" i="1"/>
  <c r="L77" i="1"/>
  <c r="P77" i="1"/>
  <c r="M77" i="1"/>
  <c r="X43" i="1"/>
  <c r="W43" i="1" s="1"/>
  <c r="U43" i="1"/>
  <c r="U167" i="1"/>
  <c r="AT166" i="1"/>
  <c r="AH166" i="1"/>
  <c r="N166" i="1"/>
  <c r="J166" i="1"/>
  <c r="O165" i="1"/>
  <c r="T164" i="1"/>
  <c r="P164" i="1"/>
  <c r="L164" i="1"/>
  <c r="H164" i="1"/>
  <c r="AD159" i="1"/>
  <c r="Y159" i="1"/>
  <c r="K159" i="1"/>
  <c r="O159" i="1"/>
  <c r="AT158" i="1"/>
  <c r="AA158" i="1"/>
  <c r="M156" i="1"/>
  <c r="U154" i="1"/>
  <c r="P154" i="1"/>
  <c r="J151" i="1"/>
  <c r="N151" i="1"/>
  <c r="AG150" i="1"/>
  <c r="AH149" i="1"/>
  <c r="AD149" i="1"/>
  <c r="Y149" i="1"/>
  <c r="H149" i="1"/>
  <c r="L149" i="1"/>
  <c r="P149" i="1"/>
  <c r="AI147" i="1"/>
  <c r="T147" i="1"/>
  <c r="P147" i="1"/>
  <c r="AG145" i="1"/>
  <c r="T140" i="1"/>
  <c r="AG139" i="1"/>
  <c r="J135" i="1"/>
  <c r="N135" i="1"/>
  <c r="K135" i="1"/>
  <c r="O135" i="1"/>
  <c r="H135" i="1"/>
  <c r="L135" i="1"/>
  <c r="P135" i="1"/>
  <c r="AS131" i="1"/>
  <c r="AT131" i="1"/>
  <c r="AG124" i="1"/>
  <c r="AH124" i="1"/>
  <c r="AI124" i="1"/>
  <c r="AT123" i="1"/>
  <c r="AS123" i="1"/>
  <c r="AH123" i="1"/>
  <c r="AG123" i="1"/>
  <c r="AI123" i="1"/>
  <c r="AS121" i="1"/>
  <c r="AT121" i="1"/>
  <c r="AH119" i="1"/>
  <c r="AI119" i="1"/>
  <c r="X118" i="1"/>
  <c r="W118" i="1" s="1"/>
  <c r="U118" i="1"/>
  <c r="S117" i="1"/>
  <c r="AT115" i="1"/>
  <c r="AS115" i="1"/>
  <c r="AH111" i="1"/>
  <c r="AG111" i="1"/>
  <c r="AI111" i="1"/>
  <c r="AH109" i="1"/>
  <c r="AG109" i="1"/>
  <c r="AI109" i="1"/>
  <c r="AS104" i="1"/>
  <c r="AT104" i="1"/>
  <c r="AT97" i="1"/>
  <c r="AS97" i="1"/>
  <c r="AI166" i="1"/>
  <c r="AC158" i="1"/>
  <c r="J156" i="1"/>
  <c r="N156" i="1"/>
  <c r="H153" i="1"/>
  <c r="L153" i="1"/>
  <c r="P153" i="1"/>
  <c r="AH135" i="1"/>
  <c r="AI135" i="1"/>
  <c r="AS128" i="1"/>
  <c r="AT128" i="1"/>
  <c r="AB121" i="1"/>
  <c r="Y121" i="1"/>
  <c r="AD121" i="1"/>
  <c r="Z121" i="1"/>
  <c r="AA121" i="1"/>
  <c r="H117" i="1"/>
  <c r="L117" i="1"/>
  <c r="P117" i="1"/>
  <c r="J117" i="1"/>
  <c r="O117" i="1"/>
  <c r="K117" i="1"/>
  <c r="M117" i="1"/>
  <c r="J113" i="1"/>
  <c r="N113" i="1"/>
  <c r="H113" i="1"/>
  <c r="L113" i="1"/>
  <c r="P113" i="1"/>
  <c r="K113" i="1"/>
  <c r="M113" i="1"/>
  <c r="O113" i="1"/>
  <c r="X100" i="1"/>
  <c r="W100" i="1" s="1"/>
  <c r="U100" i="1"/>
  <c r="O164" i="1"/>
  <c r="AH159" i="1"/>
  <c r="Z158" i="1"/>
  <c r="X157" i="1"/>
  <c r="W157" i="1" s="1"/>
  <c r="L156" i="1"/>
  <c r="T154" i="1"/>
  <c r="K154" i="1"/>
  <c r="O154" i="1"/>
  <c r="K153" i="1"/>
  <c r="T152" i="1"/>
  <c r="AT150" i="1"/>
  <c r="AT148" i="1"/>
  <c r="AG147" i="1"/>
  <c r="J147" i="1"/>
  <c r="N147" i="1"/>
  <c r="S145" i="1"/>
  <c r="T145" i="1"/>
  <c r="K145" i="1"/>
  <c r="O145" i="1"/>
  <c r="H145" i="1"/>
  <c r="L145" i="1"/>
  <c r="P145" i="1"/>
  <c r="AH140" i="1"/>
  <c r="AI140" i="1"/>
  <c r="S139" i="1"/>
  <c r="T139" i="1"/>
  <c r="K139" i="1"/>
  <c r="O139" i="1"/>
  <c r="H139" i="1"/>
  <c r="L139" i="1"/>
  <c r="P139" i="1"/>
  <c r="X133" i="1"/>
  <c r="W133" i="1" s="1"/>
  <c r="U133" i="1"/>
  <c r="AG128" i="1"/>
  <c r="AH128" i="1"/>
  <c r="AI128" i="1"/>
  <c r="T125" i="1"/>
  <c r="S125" i="1"/>
  <c r="AS124" i="1"/>
  <c r="AT124" i="1"/>
  <c r="T121" i="1"/>
  <c r="S121" i="1"/>
  <c r="AG120" i="1"/>
  <c r="AH120" i="1"/>
  <c r="AI120" i="1"/>
  <c r="U116" i="1"/>
  <c r="X116" i="1"/>
  <c r="W116" i="1" s="1"/>
  <c r="AS108" i="1"/>
  <c r="AT108" i="1"/>
  <c r="AG103" i="1"/>
  <c r="AH103" i="1"/>
  <c r="AI103" i="1"/>
  <c r="AS100" i="1"/>
  <c r="AT100" i="1"/>
  <c r="AS90" i="1"/>
  <c r="AT90" i="1"/>
  <c r="O156" i="1"/>
  <c r="AT119" i="1"/>
  <c r="AS119" i="1"/>
  <c r="U106" i="1"/>
  <c r="X106" i="1"/>
  <c r="W106" i="1" s="1"/>
  <c r="AI164" i="1"/>
  <c r="K164" i="1"/>
  <c r="P166" i="1"/>
  <c r="L166" i="1"/>
  <c r="N164" i="1"/>
  <c r="J160" i="1"/>
  <c r="N160" i="1"/>
  <c r="AG159" i="1"/>
  <c r="AB159" i="1"/>
  <c r="AD158" i="1"/>
  <c r="Y158" i="1"/>
  <c r="H158" i="1"/>
  <c r="L158" i="1"/>
  <c r="P158" i="1"/>
  <c r="AI156" i="1"/>
  <c r="P156" i="1"/>
  <c r="K156" i="1"/>
  <c r="M154" i="1"/>
  <c r="H154" i="1"/>
  <c r="U153" i="1"/>
  <c r="O153" i="1"/>
  <c r="J153" i="1"/>
  <c r="AI152" i="1"/>
  <c r="K150" i="1"/>
  <c r="O150" i="1"/>
  <c r="AA149" i="1"/>
  <c r="M147" i="1"/>
  <c r="H147" i="1"/>
  <c r="AA145" i="1"/>
  <c r="AB145" i="1"/>
  <c r="N145" i="1"/>
  <c r="AI144" i="1"/>
  <c r="X144" i="1"/>
  <c r="W144" i="1" s="1"/>
  <c r="U144" i="1"/>
  <c r="J140" i="1"/>
  <c r="N140" i="1"/>
  <c r="K140" i="1"/>
  <c r="O140" i="1"/>
  <c r="AA139" i="1"/>
  <c r="AB139" i="1"/>
  <c r="N139" i="1"/>
  <c r="AI138" i="1"/>
  <c r="X138" i="1"/>
  <c r="W138" i="1" s="1"/>
  <c r="U138" i="1"/>
  <c r="AG135" i="1"/>
  <c r="S135" i="1"/>
  <c r="T135" i="1"/>
  <c r="AT133" i="1"/>
  <c r="AI133" i="1"/>
  <c r="AG133" i="1"/>
  <c r="S133" i="1"/>
  <c r="T133" i="1"/>
  <c r="AG131" i="1"/>
  <c r="AH131" i="1"/>
  <c r="S131" i="1"/>
  <c r="K126" i="1"/>
  <c r="O126" i="1"/>
  <c r="J126" i="1"/>
  <c r="P126" i="1"/>
  <c r="L126" i="1"/>
  <c r="H126" i="1"/>
  <c r="M126" i="1"/>
  <c r="AI122" i="1"/>
  <c r="AG122" i="1"/>
  <c r="AH122" i="1"/>
  <c r="S122" i="1"/>
  <c r="T122" i="1"/>
  <c r="AC121" i="1"/>
  <c r="AT120" i="1"/>
  <c r="J119" i="1"/>
  <c r="N119" i="1"/>
  <c r="K119" i="1"/>
  <c r="P119" i="1"/>
  <c r="L119" i="1"/>
  <c r="H119" i="1"/>
  <c r="M119" i="1"/>
  <c r="S118" i="1"/>
  <c r="T118" i="1"/>
  <c r="N117" i="1"/>
  <c r="AS114" i="1"/>
  <c r="AT114" i="1"/>
  <c r="AT113" i="1"/>
  <c r="AS113" i="1"/>
  <c r="T113" i="1"/>
  <c r="S113" i="1"/>
  <c r="AI112" i="1"/>
  <c r="AG112" i="1"/>
  <c r="AH112" i="1"/>
  <c r="S108" i="1"/>
  <c r="T108" i="1"/>
  <c r="X104" i="1"/>
  <c r="W104" i="1" s="1"/>
  <c r="U104" i="1"/>
  <c r="AG99" i="1"/>
  <c r="AH99" i="1"/>
  <c r="AI99" i="1"/>
  <c r="AT92" i="1"/>
  <c r="AS92" i="1"/>
  <c r="K122" i="1"/>
  <c r="O122" i="1"/>
  <c r="H115" i="1"/>
  <c r="L115" i="1"/>
  <c r="P115" i="1"/>
  <c r="J115" i="1"/>
  <c r="N115" i="1"/>
  <c r="AG114" i="1"/>
  <c r="AI114" i="1"/>
  <c r="J109" i="1"/>
  <c r="N109" i="1"/>
  <c r="H109" i="1"/>
  <c r="L109" i="1"/>
  <c r="P109" i="1"/>
  <c r="AI108" i="1"/>
  <c r="AG108" i="1"/>
  <c r="J105" i="1"/>
  <c r="N105" i="1"/>
  <c r="K105" i="1"/>
  <c r="O105" i="1"/>
  <c r="H105" i="1"/>
  <c r="L105" i="1"/>
  <c r="P105" i="1"/>
  <c r="AI104" i="1"/>
  <c r="AG104" i="1"/>
  <c r="S104" i="1"/>
  <c r="T104" i="1"/>
  <c r="AG102" i="1"/>
  <c r="AH102" i="1"/>
  <c r="AI102" i="1"/>
  <c r="T102" i="1"/>
  <c r="J101" i="1"/>
  <c r="N101" i="1"/>
  <c r="K101" i="1"/>
  <c r="O101" i="1"/>
  <c r="H101" i="1"/>
  <c r="L101" i="1"/>
  <c r="P101" i="1"/>
  <c r="AI100" i="1"/>
  <c r="AG100" i="1"/>
  <c r="S100" i="1"/>
  <c r="T100" i="1"/>
  <c r="T89" i="1"/>
  <c r="S89" i="1"/>
  <c r="AI88" i="1"/>
  <c r="AG88" i="1"/>
  <c r="AH88" i="1"/>
  <c r="AI83" i="1"/>
  <c r="AG83" i="1"/>
  <c r="AH83" i="1"/>
  <c r="AG73" i="1"/>
  <c r="AH73" i="1"/>
  <c r="AI73" i="1"/>
  <c r="AS72" i="1"/>
  <c r="AT72" i="1"/>
  <c r="P133" i="1"/>
  <c r="L133" i="1"/>
  <c r="H133" i="1"/>
  <c r="U131" i="1"/>
  <c r="AH125" i="1"/>
  <c r="H125" i="1"/>
  <c r="L125" i="1"/>
  <c r="P125" i="1"/>
  <c r="T123" i="1"/>
  <c r="M122" i="1"/>
  <c r="H122" i="1"/>
  <c r="U121" i="1"/>
  <c r="K118" i="1"/>
  <c r="O118" i="1"/>
  <c r="AT117" i="1"/>
  <c r="AA117" i="1"/>
  <c r="O115" i="1"/>
  <c r="H111" i="1"/>
  <c r="L111" i="1"/>
  <c r="P111" i="1"/>
  <c r="J111" i="1"/>
  <c r="N111" i="1"/>
  <c r="AG110" i="1"/>
  <c r="AI110" i="1"/>
  <c r="O109" i="1"/>
  <c r="AI107" i="1"/>
  <c r="AS103" i="1"/>
  <c r="AT103" i="1"/>
  <c r="AS102" i="1"/>
  <c r="AT102" i="1"/>
  <c r="AS99" i="1"/>
  <c r="AT99" i="1"/>
  <c r="AG98" i="1"/>
  <c r="AH98" i="1"/>
  <c r="AH97" i="1"/>
  <c r="AG97" i="1"/>
  <c r="AI97" i="1"/>
  <c r="S97" i="1"/>
  <c r="T97" i="1"/>
  <c r="U94" i="1"/>
  <c r="X94" i="1"/>
  <c r="W94" i="1" s="1"/>
  <c r="AT89" i="1"/>
  <c r="AS89" i="1"/>
  <c r="J89" i="1"/>
  <c r="N89" i="1"/>
  <c r="H89" i="1"/>
  <c r="L89" i="1"/>
  <c r="P89" i="1"/>
  <c r="K89" i="1"/>
  <c r="M89" i="1"/>
  <c r="O89" i="1"/>
  <c r="J84" i="1"/>
  <c r="N84" i="1"/>
  <c r="K84" i="1"/>
  <c r="O84" i="1"/>
  <c r="H84" i="1"/>
  <c r="L84" i="1"/>
  <c r="P84" i="1"/>
  <c r="M84" i="1"/>
  <c r="AG78" i="1"/>
  <c r="AH78" i="1"/>
  <c r="AI78" i="1"/>
  <c r="P144" i="1"/>
  <c r="L144" i="1"/>
  <c r="P138" i="1"/>
  <c r="L138" i="1"/>
  <c r="O133" i="1"/>
  <c r="P131" i="1"/>
  <c r="L131" i="1"/>
  <c r="M125" i="1"/>
  <c r="J123" i="1"/>
  <c r="N123" i="1"/>
  <c r="L122" i="1"/>
  <c r="H121" i="1"/>
  <c r="L121" i="1"/>
  <c r="P121" i="1"/>
  <c r="AH118" i="1"/>
  <c r="M118" i="1"/>
  <c r="H118" i="1"/>
  <c r="Z117" i="1"/>
  <c r="U117" i="1"/>
  <c r="AI116" i="1"/>
  <c r="AG116" i="1"/>
  <c r="S115" i="1"/>
  <c r="M115" i="1"/>
  <c r="AS111" i="1"/>
  <c r="O111" i="1"/>
  <c r="AS109" i="1"/>
  <c r="S109" i="1"/>
  <c r="M109" i="1"/>
  <c r="AG107" i="1"/>
  <c r="H107" i="1"/>
  <c r="L107" i="1"/>
  <c r="P107" i="1"/>
  <c r="J107" i="1"/>
  <c r="N107" i="1"/>
  <c r="AG106" i="1"/>
  <c r="AI106" i="1"/>
  <c r="S105" i="1"/>
  <c r="T105" i="1"/>
  <c r="S101" i="1"/>
  <c r="T101" i="1"/>
  <c r="AS98" i="1"/>
  <c r="AT98" i="1"/>
  <c r="S90" i="1"/>
  <c r="T90" i="1"/>
  <c r="S83" i="1"/>
  <c r="T83" i="1"/>
  <c r="O114" i="1"/>
  <c r="O110" i="1"/>
  <c r="O106" i="1"/>
  <c r="N103" i="1"/>
  <c r="J103" i="1"/>
  <c r="O102" i="1"/>
  <c r="N99" i="1"/>
  <c r="J99" i="1"/>
  <c r="P97" i="1"/>
  <c r="AH96" i="1"/>
  <c r="AS95" i="1"/>
  <c r="S95" i="1"/>
  <c r="AT94" i="1"/>
  <c r="T94" i="1"/>
  <c r="AG92" i="1"/>
  <c r="H92" i="1"/>
  <c r="L92" i="1"/>
  <c r="P92" i="1"/>
  <c r="J92" i="1"/>
  <c r="N92" i="1"/>
  <c r="AG90" i="1"/>
  <c r="AI90" i="1"/>
  <c r="X90" i="1"/>
  <c r="W90" i="1" s="1"/>
  <c r="AG89" i="1"/>
  <c r="AS82" i="1"/>
  <c r="AT82" i="1"/>
  <c r="AS78" i="1"/>
  <c r="AT78" i="1"/>
  <c r="U51" i="1"/>
  <c r="X51" i="1"/>
  <c r="W51" i="1" s="1"/>
  <c r="AS47" i="1"/>
  <c r="AT47" i="1"/>
  <c r="AI45" i="1"/>
  <c r="AG45" i="1"/>
  <c r="AH45" i="1"/>
  <c r="J97" i="1"/>
  <c r="N97" i="1"/>
  <c r="Z95" i="1"/>
  <c r="AD95" i="1"/>
  <c r="AB95" i="1"/>
  <c r="H87" i="1"/>
  <c r="L87" i="1"/>
  <c r="P87" i="1"/>
  <c r="J87" i="1"/>
  <c r="N87" i="1"/>
  <c r="AG85" i="1"/>
  <c r="AI85" i="1"/>
  <c r="S84" i="1"/>
  <c r="T84" i="1"/>
  <c r="S77" i="1"/>
  <c r="T77" i="1"/>
  <c r="AH75" i="1"/>
  <c r="AG75" i="1"/>
  <c r="S74" i="1"/>
  <c r="T74" i="1"/>
  <c r="T73" i="1"/>
  <c r="S73" i="1"/>
  <c r="S66" i="1"/>
  <c r="T66" i="1"/>
  <c r="AH62" i="1"/>
  <c r="AG62" i="1"/>
  <c r="AI62" i="1"/>
  <c r="S59" i="1"/>
  <c r="T59" i="1"/>
  <c r="P103" i="1"/>
  <c r="L103" i="1"/>
  <c r="P99" i="1"/>
  <c r="L99" i="1"/>
  <c r="M97" i="1"/>
  <c r="H97" i="1"/>
  <c r="AI95" i="1"/>
  <c r="AC95" i="1"/>
  <c r="J95" i="1"/>
  <c r="N95" i="1"/>
  <c r="H95" i="1"/>
  <c r="L95" i="1"/>
  <c r="P95" i="1"/>
  <c r="AI94" i="1"/>
  <c r="AG94" i="1"/>
  <c r="O87" i="1"/>
  <c r="Z84" i="1"/>
  <c r="AD84" i="1"/>
  <c r="AA84" i="1"/>
  <c r="AB84" i="1"/>
  <c r="X83" i="1"/>
  <c r="W83" i="1" s="1"/>
  <c r="U83" i="1"/>
  <c r="AG82" i="1"/>
  <c r="AH82" i="1"/>
  <c r="AS74" i="1"/>
  <c r="AT74" i="1"/>
  <c r="AG72" i="1"/>
  <c r="AH72" i="1"/>
  <c r="O96" i="1"/>
  <c r="O90" i="1"/>
  <c r="O85" i="1"/>
  <c r="N82" i="1"/>
  <c r="J82" i="1"/>
  <c r="O78" i="1"/>
  <c r="J75" i="1"/>
  <c r="N75" i="1"/>
  <c r="AG74" i="1"/>
  <c r="H73" i="1"/>
  <c r="L73" i="1"/>
  <c r="P73" i="1"/>
  <c r="T71" i="1"/>
  <c r="AG68" i="1"/>
  <c r="X67" i="1"/>
  <c r="W67" i="1" s="1"/>
  <c r="U67" i="1"/>
  <c r="AH71" i="1"/>
  <c r="AI71" i="1"/>
  <c r="S68" i="1"/>
  <c r="T68" i="1"/>
  <c r="K68" i="1"/>
  <c r="O68" i="1"/>
  <c r="H68" i="1"/>
  <c r="L68" i="1"/>
  <c r="P68" i="1"/>
  <c r="S67" i="1"/>
  <c r="T67" i="1"/>
  <c r="AS66" i="1"/>
  <c r="AT66" i="1"/>
  <c r="AG66" i="1"/>
  <c r="AH66" i="1"/>
  <c r="J46" i="1"/>
  <c r="N46" i="1"/>
  <c r="K46" i="1"/>
  <c r="O46" i="1"/>
  <c r="H46" i="1"/>
  <c r="L46" i="1"/>
  <c r="P46" i="1"/>
  <c r="M46" i="1"/>
  <c r="S45" i="1"/>
  <c r="T45" i="1"/>
  <c r="P82" i="1"/>
  <c r="L82" i="1"/>
  <c r="K74" i="1"/>
  <c r="O74" i="1"/>
  <c r="J71" i="1"/>
  <c r="N71" i="1"/>
  <c r="K71" i="1"/>
  <c r="O71" i="1"/>
  <c r="AA68" i="1"/>
  <c r="AB68" i="1"/>
  <c r="N68" i="1"/>
  <c r="AS59" i="1"/>
  <c r="AT59" i="1"/>
  <c r="S47" i="1"/>
  <c r="T47" i="1"/>
  <c r="AH64" i="1"/>
  <c r="H62" i="1"/>
  <c r="L62" i="1"/>
  <c r="P62" i="1"/>
  <c r="J62" i="1"/>
  <c r="N62" i="1"/>
  <c r="AG59" i="1"/>
  <c r="AI59" i="1"/>
  <c r="S53" i="1"/>
  <c r="M53" i="1"/>
  <c r="AS48" i="1"/>
  <c r="AT48" i="1"/>
  <c r="AS42" i="1"/>
  <c r="AT42" i="1"/>
  <c r="AG37" i="1"/>
  <c r="AH37" i="1"/>
  <c r="AI37" i="1"/>
  <c r="X35" i="1"/>
  <c r="W35" i="1" s="1"/>
  <c r="U35" i="1"/>
  <c r="AS34" i="1"/>
  <c r="AT34" i="1"/>
  <c r="P67" i="1"/>
  <c r="L67" i="1"/>
  <c r="J66" i="1"/>
  <c r="N66" i="1"/>
  <c r="AG64" i="1"/>
  <c r="O62" i="1"/>
  <c r="AI53" i="1"/>
  <c r="S46" i="1"/>
  <c r="T46" i="1"/>
  <c r="AT45" i="1"/>
  <c r="K44" i="1"/>
  <c r="O44" i="1"/>
  <c r="J44" i="1"/>
  <c r="P44" i="1"/>
  <c r="L44" i="1"/>
  <c r="H44" i="1"/>
  <c r="M44" i="1"/>
  <c r="T43" i="1"/>
  <c r="S43" i="1"/>
  <c r="T40" i="1"/>
  <c r="S40" i="1"/>
  <c r="AI39" i="1"/>
  <c r="AG39" i="1"/>
  <c r="AH39" i="1"/>
  <c r="J53" i="1"/>
  <c r="N53" i="1"/>
  <c r="H53" i="1"/>
  <c r="L53" i="1"/>
  <c r="P53" i="1"/>
  <c r="AI51" i="1"/>
  <c r="AG51" i="1"/>
  <c r="AG48" i="1"/>
  <c r="AH48" i="1"/>
  <c r="AG47" i="1"/>
  <c r="AH47" i="1"/>
  <c r="AI47" i="1"/>
  <c r="X45" i="1"/>
  <c r="W45" i="1" s="1"/>
  <c r="U45" i="1"/>
  <c r="AS44" i="1"/>
  <c r="AT44" i="1"/>
  <c r="J40" i="1"/>
  <c r="N40" i="1"/>
  <c r="H40" i="1"/>
  <c r="L40" i="1"/>
  <c r="P40" i="1"/>
  <c r="K40" i="1"/>
  <c r="M40" i="1"/>
  <c r="O40" i="1"/>
  <c r="AS35" i="1"/>
  <c r="AT35" i="1"/>
  <c r="N48" i="1"/>
  <c r="J48" i="1"/>
  <c r="X44" i="1"/>
  <c r="W44" i="1" s="1"/>
  <c r="O43" i="1"/>
  <c r="AS37" i="1"/>
  <c r="AT37" i="1"/>
  <c r="J36" i="1"/>
  <c r="N36" i="1"/>
  <c r="K36" i="1"/>
  <c r="O36" i="1"/>
  <c r="H36" i="1"/>
  <c r="L36" i="1"/>
  <c r="P36" i="1"/>
  <c r="AI35" i="1"/>
  <c r="AG35" i="1"/>
  <c r="S35" i="1"/>
  <c r="T35" i="1"/>
  <c r="H43" i="1"/>
  <c r="L43" i="1"/>
  <c r="P43" i="1"/>
  <c r="AG42" i="1"/>
  <c r="AI42" i="1"/>
  <c r="AB38" i="1"/>
  <c r="Z38" i="1"/>
  <c r="AD38" i="1"/>
  <c r="AG34" i="1"/>
  <c r="AH34" i="1"/>
  <c r="O64" i="1"/>
  <c r="O51" i="1"/>
  <c r="P48" i="1"/>
  <c r="L48" i="1"/>
  <c r="O45" i="1"/>
  <c r="M43" i="1"/>
  <c r="AI40" i="1"/>
  <c r="AI38" i="1"/>
  <c r="AC38" i="1"/>
  <c r="H38" i="1"/>
  <c r="L38" i="1"/>
  <c r="P38" i="1"/>
  <c r="J38" i="1"/>
  <c r="N38" i="1"/>
  <c r="S36" i="1"/>
  <c r="T36" i="1"/>
  <c r="N34" i="1"/>
  <c r="J34" i="1"/>
  <c r="O39" i="1"/>
  <c r="O35" i="1"/>
  <c r="P34" i="1"/>
  <c r="L34" i="1"/>
  <c r="AD148" i="1" l="1"/>
  <c r="Y126" i="1"/>
  <c r="AC72" i="1"/>
  <c r="AA92" i="1"/>
  <c r="AC152" i="1"/>
  <c r="AB46" i="1"/>
  <c r="Y47" i="1"/>
  <c r="AB88" i="1"/>
  <c r="AB96" i="1"/>
  <c r="AD114" i="1"/>
  <c r="AB34" i="1"/>
  <c r="AD110" i="1"/>
  <c r="Z115" i="1"/>
  <c r="Z48" i="1"/>
  <c r="AA78" i="1"/>
  <c r="Y88" i="1"/>
  <c r="AA114" i="1"/>
  <c r="AC101" i="1"/>
  <c r="AA115" i="1"/>
  <c r="AB115" i="1"/>
  <c r="AD166" i="1"/>
  <c r="AA34" i="1"/>
  <c r="Z141" i="1"/>
  <c r="AD78" i="1"/>
  <c r="Y85" i="1"/>
  <c r="AA88" i="1"/>
  <c r="AC114" i="1"/>
  <c r="AA101" i="1"/>
  <c r="Y115" i="1"/>
  <c r="AB105" i="1"/>
  <c r="AD34" i="1"/>
  <c r="AC141" i="1"/>
  <c r="Z165" i="1"/>
  <c r="Y78" i="1"/>
  <c r="AB114" i="1"/>
  <c r="Y75" i="1"/>
  <c r="AD88" i="1"/>
  <c r="AD89" i="1"/>
  <c r="Y110" i="1"/>
  <c r="AA111" i="1"/>
  <c r="AD101" i="1"/>
  <c r="AD115" i="1"/>
  <c r="Z156" i="1"/>
  <c r="Y34" i="1"/>
  <c r="AC165" i="1"/>
  <c r="AB85" i="1"/>
  <c r="Y82" i="1"/>
  <c r="AB128" i="1"/>
  <c r="AA119" i="1"/>
  <c r="Y87" i="1"/>
  <c r="Z78" i="1"/>
  <c r="AB103" i="1"/>
  <c r="Y111" i="1"/>
  <c r="Z88" i="1"/>
  <c r="AA110" i="1"/>
  <c r="Z111" i="1"/>
  <c r="Y114" i="1"/>
  <c r="Y101" i="1"/>
  <c r="Z101" i="1"/>
  <c r="AC156" i="1"/>
  <c r="Y166" i="1"/>
  <c r="AA166" i="1"/>
  <c r="Z34" i="1"/>
  <c r="Z119" i="1"/>
  <c r="AC128" i="1"/>
  <c r="AB156" i="1"/>
  <c r="AB141" i="1"/>
  <c r="AA165" i="1"/>
  <c r="Y165" i="1"/>
  <c r="AD128" i="1"/>
  <c r="Z53" i="1"/>
  <c r="AD103" i="1"/>
  <c r="Z128" i="1"/>
  <c r="AC78" i="1"/>
  <c r="AC110" i="1"/>
  <c r="AB111" i="1"/>
  <c r="AC166" i="1"/>
  <c r="Y156" i="1"/>
  <c r="AD156" i="1"/>
  <c r="Z166" i="1"/>
  <c r="AA128" i="1"/>
  <c r="AD141" i="1"/>
  <c r="Y151" i="1"/>
  <c r="AD165" i="1"/>
  <c r="AB110" i="1"/>
  <c r="AA62" i="1"/>
  <c r="AD82" i="1"/>
  <c r="AB82" i="1"/>
  <c r="AD87" i="1"/>
  <c r="Z103" i="1"/>
  <c r="AB92" i="1"/>
  <c r="AC140" i="1"/>
  <c r="AD152" i="1"/>
  <c r="Y152" i="1"/>
  <c r="AA140" i="1"/>
  <c r="AA152" i="1"/>
  <c r="Y119" i="1"/>
  <c r="AB151" i="1"/>
  <c r="AD151" i="1"/>
  <c r="Z73" i="1"/>
  <c r="AC73" i="1"/>
  <c r="AC126" i="1"/>
  <c r="AA53" i="1"/>
  <c r="AC53" i="1"/>
  <c r="AA87" i="1"/>
  <c r="AB53" i="1"/>
  <c r="AB62" i="1"/>
  <c r="Y73" i="1"/>
  <c r="Z82" i="1"/>
  <c r="Z87" i="1"/>
  <c r="AC103" i="1"/>
  <c r="AB126" i="1"/>
  <c r="AD140" i="1"/>
  <c r="AC119" i="1"/>
  <c r="AA151" i="1"/>
  <c r="Z151" i="1"/>
  <c r="AD126" i="1"/>
  <c r="AC87" i="1"/>
  <c r="AB140" i="1"/>
  <c r="AD42" i="1"/>
  <c r="Y42" i="1"/>
  <c r="AD53" i="1"/>
  <c r="AA73" i="1"/>
  <c r="AD73" i="1"/>
  <c r="AC82" i="1"/>
  <c r="Y103" i="1"/>
  <c r="Z126" i="1"/>
  <c r="AB124" i="1"/>
  <c r="AB119" i="1"/>
  <c r="Z140" i="1"/>
  <c r="AB152" i="1"/>
  <c r="AC75" i="1"/>
  <c r="AD112" i="1"/>
  <c r="AD46" i="1"/>
  <c r="AD85" i="1"/>
  <c r="AD99" i="1"/>
  <c r="AB75" i="1"/>
  <c r="Z75" i="1"/>
  <c r="Z107" i="1"/>
  <c r="AD135" i="1"/>
  <c r="Y112" i="1"/>
  <c r="AD75" i="1"/>
  <c r="Y148" i="1"/>
  <c r="AA97" i="1"/>
  <c r="AA66" i="1"/>
  <c r="AB99" i="1"/>
  <c r="AD113" i="1"/>
  <c r="Y109" i="1"/>
  <c r="Y48" i="1"/>
  <c r="AB107" i="1"/>
  <c r="AD150" i="1"/>
  <c r="AB48" i="1"/>
  <c r="AC71" i="1"/>
  <c r="AA77" i="1"/>
  <c r="AA46" i="1"/>
  <c r="AD37" i="1"/>
  <c r="AD48" i="1"/>
  <c r="Y74" i="1"/>
  <c r="AD107" i="1"/>
  <c r="AA98" i="1"/>
  <c r="AC46" i="1"/>
  <c r="AB40" i="1"/>
  <c r="Z37" i="1"/>
  <c r="AC39" i="1"/>
  <c r="AA71" i="1"/>
  <c r="AD77" i="1"/>
  <c r="AA102" i="1"/>
  <c r="AC40" i="1"/>
  <c r="Z46" i="1"/>
  <c r="AD40" i="1"/>
  <c r="AD71" i="1"/>
  <c r="Z77" i="1"/>
  <c r="AD97" i="1"/>
  <c r="Y102" i="1"/>
  <c r="AC150" i="1"/>
  <c r="Y40" i="1"/>
  <c r="AB97" i="1"/>
  <c r="AC37" i="1"/>
  <c r="Z40" i="1"/>
  <c r="AA37" i="1"/>
  <c r="Y37" i="1"/>
  <c r="AA47" i="1"/>
  <c r="Z71" i="1"/>
  <c r="AB77" i="1"/>
  <c r="Z97" i="1"/>
  <c r="AD108" i="1"/>
  <c r="AD123" i="1"/>
  <c r="Y150" i="1"/>
  <c r="Z150" i="1"/>
  <c r="AB150" i="1"/>
  <c r="AB71" i="1"/>
  <c r="AC77" i="1"/>
  <c r="Y97" i="1"/>
  <c r="Z99" i="1"/>
  <c r="AA124" i="1"/>
  <c r="Z135" i="1"/>
  <c r="AA113" i="1"/>
  <c r="Z113" i="1"/>
  <c r="AA105" i="1"/>
  <c r="AB109" i="1"/>
  <c r="Z96" i="1"/>
  <c r="AB112" i="1"/>
  <c r="AA112" i="1"/>
  <c r="AA148" i="1"/>
  <c r="AB42" i="1"/>
  <c r="AB147" i="1"/>
  <c r="Y62" i="1"/>
  <c r="AD36" i="1"/>
  <c r="AB36" i="1"/>
  <c r="AA42" i="1"/>
  <c r="AD62" i="1"/>
  <c r="AA85" i="1"/>
  <c r="AC99" i="1"/>
  <c r="AC124" i="1"/>
  <c r="AB135" i="1"/>
  <c r="AA147" i="1"/>
  <c r="Y113" i="1"/>
  <c r="AC105" i="1"/>
  <c r="AD105" i="1"/>
  <c r="AC109" i="1"/>
  <c r="AD109" i="1"/>
  <c r="AD147" i="1"/>
  <c r="AD96" i="1"/>
  <c r="AA96" i="1"/>
  <c r="Z112" i="1"/>
  <c r="Z148" i="1"/>
  <c r="Y147" i="1"/>
  <c r="Y135" i="1"/>
  <c r="AC42" i="1"/>
  <c r="AC62" i="1"/>
  <c r="AC85" i="1"/>
  <c r="Y99" i="1"/>
  <c r="AC113" i="1"/>
  <c r="AD124" i="1"/>
  <c r="Y124" i="1"/>
  <c r="AA135" i="1"/>
  <c r="Y105" i="1"/>
  <c r="AA109" i="1"/>
  <c r="Z147" i="1"/>
  <c r="AC96" i="1"/>
  <c r="AB148" i="1"/>
  <c r="AC108" i="1"/>
  <c r="Y123" i="1"/>
  <c r="Z123" i="1"/>
  <c r="Z98" i="1"/>
  <c r="AD122" i="1"/>
  <c r="Z102" i="1"/>
  <c r="Y108" i="1"/>
  <c r="AC98" i="1"/>
  <c r="AD39" i="1"/>
  <c r="Y39" i="1"/>
  <c r="AD47" i="1"/>
  <c r="AB74" i="1"/>
  <c r="AA74" i="1"/>
  <c r="Y66" i="1"/>
  <c r="AD66" i="1"/>
  <c r="AD102" i="1"/>
  <c r="AB108" i="1"/>
  <c r="AB39" i="1"/>
  <c r="AA39" i="1"/>
  <c r="Z47" i="1"/>
  <c r="Z74" i="1"/>
  <c r="AC66" i="1"/>
  <c r="Z66" i="1"/>
  <c r="AC123" i="1"/>
  <c r="AD98" i="1"/>
  <c r="AC122" i="1"/>
  <c r="AC47" i="1"/>
  <c r="AC48" i="1"/>
  <c r="AD74" i="1"/>
  <c r="AC102" i="1"/>
  <c r="AA107" i="1"/>
  <c r="AA108" i="1"/>
  <c r="AD111" i="1"/>
  <c r="AB123" i="1"/>
  <c r="AB98" i="1"/>
  <c r="AD136" i="1"/>
  <c r="AA141" i="1"/>
  <c r="AC107" i="1"/>
  <c r="AA64" i="1"/>
  <c r="AD64" i="1"/>
  <c r="AA59" i="1"/>
  <c r="AB72" i="1"/>
  <c r="Y72" i="1"/>
  <c r="AC92" i="1"/>
  <c r="AA89" i="1"/>
  <c r="Z89" i="1"/>
  <c r="Y92" i="1"/>
  <c r="Z136" i="1"/>
  <c r="AC64" i="1"/>
  <c r="Y64" i="1"/>
  <c r="AD59" i="1"/>
  <c r="AC59" i="1"/>
  <c r="AA72" i="1"/>
  <c r="Y89" i="1"/>
  <c r="AD92" i="1"/>
  <c r="AB136" i="1"/>
  <c r="AC136" i="1"/>
  <c r="Z36" i="1"/>
  <c r="AA36" i="1"/>
  <c r="AC36" i="1"/>
  <c r="Y59" i="1"/>
  <c r="Z72" i="1"/>
  <c r="AB89" i="1"/>
  <c r="AA136" i="1"/>
  <c r="AB59" i="1"/>
  <c r="Z64" i="1"/>
  <c r="AA122" i="1"/>
  <c r="Z122" i="1"/>
  <c r="Y122" i="1"/>
  <c r="AA100" i="1"/>
  <c r="AB100" i="1"/>
  <c r="Y100" i="1"/>
  <c r="AC100" i="1"/>
  <c r="Z100" i="1"/>
  <c r="AD100" i="1"/>
  <c r="Y90" i="1"/>
  <c r="AC90" i="1"/>
  <c r="AA90" i="1"/>
  <c r="AB90" i="1"/>
  <c r="AD90" i="1"/>
  <c r="Z90" i="1"/>
  <c r="AB43" i="1"/>
  <c r="AC43" i="1"/>
  <c r="Y43" i="1"/>
  <c r="AD43" i="1"/>
  <c r="Z43" i="1"/>
  <c r="AA43" i="1"/>
  <c r="AA44" i="1"/>
  <c r="Z44" i="1"/>
  <c r="AB44" i="1"/>
  <c r="AC44" i="1"/>
  <c r="AD44" i="1"/>
  <c r="Y44" i="1"/>
  <c r="AA35" i="1"/>
  <c r="AB35" i="1"/>
  <c r="Y35" i="1"/>
  <c r="AC35" i="1"/>
  <c r="Z35" i="1"/>
  <c r="AD35" i="1"/>
  <c r="AA51" i="1"/>
  <c r="Y51" i="1"/>
  <c r="AC51" i="1"/>
  <c r="Z51" i="1"/>
  <c r="AB51" i="1"/>
  <c r="AD51" i="1"/>
  <c r="Y106" i="1"/>
  <c r="AC106" i="1"/>
  <c r="AA106" i="1"/>
  <c r="Z106" i="1"/>
  <c r="AB106" i="1"/>
  <c r="AD106" i="1"/>
  <c r="Y157" i="1"/>
  <c r="AC157" i="1"/>
  <c r="AB157" i="1"/>
  <c r="AD157" i="1"/>
  <c r="AA157" i="1"/>
  <c r="Z157" i="1"/>
  <c r="AA118" i="1"/>
  <c r="AC118" i="1"/>
  <c r="Y118" i="1"/>
  <c r="AD118" i="1"/>
  <c r="Z118" i="1"/>
  <c r="AB118" i="1"/>
  <c r="AB125" i="1"/>
  <c r="AC125" i="1"/>
  <c r="Y125" i="1"/>
  <c r="AD125" i="1"/>
  <c r="Z125" i="1"/>
  <c r="AA125" i="1"/>
  <c r="AA83" i="1"/>
  <c r="AB83" i="1"/>
  <c r="Y83" i="1"/>
  <c r="AC83" i="1"/>
  <c r="Z83" i="1"/>
  <c r="AD83" i="1"/>
  <c r="AB138" i="1"/>
  <c r="Y138" i="1"/>
  <c r="AC138" i="1"/>
  <c r="AD138" i="1"/>
  <c r="Z138" i="1"/>
  <c r="AA138" i="1"/>
  <c r="AA45" i="1"/>
  <c r="AB45" i="1"/>
  <c r="Y45" i="1"/>
  <c r="AC45" i="1"/>
  <c r="Z45" i="1"/>
  <c r="AD45" i="1"/>
  <c r="AA67" i="1"/>
  <c r="AB67" i="1"/>
  <c r="Y67" i="1"/>
  <c r="AC67" i="1"/>
  <c r="AD67" i="1"/>
  <c r="Z67" i="1"/>
  <c r="AA94" i="1"/>
  <c r="Y94" i="1"/>
  <c r="AC94" i="1"/>
  <c r="Z94" i="1"/>
  <c r="AB94" i="1"/>
  <c r="AD94" i="1"/>
  <c r="AA104" i="1"/>
  <c r="AB104" i="1"/>
  <c r="Y104" i="1"/>
  <c r="AC104" i="1"/>
  <c r="Z104" i="1"/>
  <c r="AD104" i="1"/>
  <c r="AB144" i="1"/>
  <c r="Y144" i="1"/>
  <c r="AC144" i="1"/>
  <c r="AD144" i="1"/>
  <c r="AA144" i="1"/>
  <c r="Z144" i="1"/>
  <c r="AA116" i="1"/>
  <c r="Y116" i="1"/>
  <c r="AC116" i="1"/>
  <c r="Z116" i="1"/>
  <c r="AB116" i="1"/>
  <c r="AD116" i="1"/>
  <c r="AA133" i="1"/>
  <c r="AB133" i="1"/>
  <c r="Y133" i="1"/>
  <c r="AC133" i="1"/>
  <c r="AD133" i="1"/>
  <c r="Z133" i="1"/>
  <c r="Y120" i="1"/>
  <c r="AC120" i="1"/>
  <c r="AB120" i="1"/>
  <c r="AD120" i="1"/>
  <c r="Z120" i="1"/>
  <c r="AA120" i="1"/>
  <c r="V11" i="1" l="1"/>
  <c r="E28" i="1" l="1"/>
  <c r="D28" i="1" s="1"/>
  <c r="G28" i="1"/>
  <c r="I28" i="1"/>
  <c r="R28" i="1"/>
  <c r="S28" i="1"/>
  <c r="T28" i="1"/>
  <c r="V28" i="1"/>
  <c r="X28" i="1"/>
  <c r="Y28" i="1"/>
  <c r="Z28" i="1"/>
  <c r="AA28" i="1"/>
  <c r="AB28" i="1"/>
  <c r="AC28" i="1"/>
  <c r="AD28" i="1"/>
  <c r="AF28" i="1"/>
  <c r="AG28" i="1"/>
  <c r="AH28" i="1"/>
  <c r="AI28" i="1"/>
  <c r="AK28" i="1"/>
  <c r="AM28" i="1"/>
  <c r="AO28" i="1"/>
  <c r="AN28" i="1" s="1"/>
  <c r="AP28" i="1" s="1"/>
  <c r="AR28" i="1"/>
  <c r="AS28" i="1"/>
  <c r="AT28" i="1"/>
  <c r="AV28" i="1"/>
  <c r="AZ28" i="1"/>
  <c r="BB28" i="1"/>
  <c r="M28" i="1" l="1"/>
  <c r="L28" i="1"/>
  <c r="J28" i="1"/>
  <c r="N28" i="1"/>
  <c r="P28" i="1"/>
  <c r="K28" i="1"/>
  <c r="O28" i="1"/>
  <c r="AZ37" i="1" l="1"/>
  <c r="AY37" i="1" s="1"/>
  <c r="AZ40" i="1"/>
  <c r="AY40" i="1" s="1"/>
  <c r="AZ48" i="1"/>
  <c r="AY48" i="1" s="1"/>
  <c r="AZ59" i="1"/>
  <c r="AY59" i="1" s="1"/>
  <c r="AZ66" i="1"/>
  <c r="AY66" i="1" s="1"/>
  <c r="AZ68" i="1"/>
  <c r="AY68" i="1" s="1"/>
  <c r="AZ73" i="1"/>
  <c r="AY73" i="1" s="1"/>
  <c r="AZ78" i="1"/>
  <c r="AY78" i="1" s="1"/>
  <c r="AZ83" i="1"/>
  <c r="AY83" i="1" s="1"/>
  <c r="AZ87" i="1"/>
  <c r="AY87" i="1" s="1"/>
  <c r="AZ96" i="1"/>
  <c r="AY96" i="1" s="1"/>
  <c r="AZ102" i="1"/>
  <c r="AY102" i="1" s="1"/>
  <c r="AZ105" i="1"/>
  <c r="AY105" i="1" s="1"/>
  <c r="AZ109" i="1"/>
  <c r="AY109" i="1" s="1"/>
  <c r="AZ112" i="1"/>
  <c r="AY112" i="1" s="1"/>
  <c r="AZ115" i="1"/>
  <c r="AY115" i="1" s="1"/>
  <c r="AZ118" i="1"/>
  <c r="AY118" i="1" s="1"/>
  <c r="AZ121" i="1"/>
  <c r="AY121" i="1" s="1"/>
  <c r="AZ124" i="1"/>
  <c r="AY124" i="1" s="1"/>
  <c r="AZ135" i="1"/>
  <c r="AY135" i="1" s="1"/>
  <c r="AZ144" i="1"/>
  <c r="AY144" i="1" s="1"/>
  <c r="AZ148" i="1"/>
  <c r="AY148" i="1" s="1"/>
  <c r="AZ156" i="1"/>
  <c r="AY156" i="1" s="1"/>
  <c r="AZ159" i="1"/>
  <c r="AY159" i="1" s="1"/>
  <c r="AZ165" i="1"/>
  <c r="AY165" i="1" s="1"/>
  <c r="AZ145" i="1"/>
  <c r="AY145" i="1" s="1"/>
  <c r="AZ152" i="1"/>
  <c r="AY152" i="1" s="1"/>
  <c r="AZ157" i="1"/>
  <c r="AY157" i="1" s="1"/>
  <c r="AZ160" i="1"/>
  <c r="AY160" i="1" s="1"/>
  <c r="AZ75" i="1"/>
  <c r="AY75" i="1" s="1"/>
  <c r="AZ89" i="1"/>
  <c r="AY89" i="1" s="1"/>
  <c r="AZ94" i="1"/>
  <c r="AY94" i="1" s="1"/>
  <c r="AZ100" i="1"/>
  <c r="AY100" i="1" s="1"/>
  <c r="AZ107" i="1"/>
  <c r="AY107" i="1" s="1"/>
  <c r="AZ138" i="1"/>
  <c r="AY138" i="1" s="1"/>
  <c r="AZ150" i="1"/>
  <c r="AY150" i="1" s="1"/>
  <c r="AZ153" i="1"/>
  <c r="AY153" i="1" s="1"/>
  <c r="AZ164" i="1"/>
  <c r="AY164" i="1" s="1"/>
  <c r="AZ67" i="1"/>
  <c r="AY67" i="1" s="1"/>
  <c r="AZ34" i="1"/>
  <c r="AY34" i="1" s="1"/>
  <c r="AZ38" i="1"/>
  <c r="AY38" i="1" s="1"/>
  <c r="AZ42" i="1"/>
  <c r="AY42" i="1" s="1"/>
  <c r="AZ45" i="1"/>
  <c r="AY45" i="1" s="1"/>
  <c r="AZ62" i="1"/>
  <c r="AY62" i="1" s="1"/>
  <c r="AZ71" i="1"/>
  <c r="AY71" i="1" s="1"/>
  <c r="AZ74" i="1"/>
  <c r="AY74" i="1" s="1"/>
  <c r="AZ82" i="1"/>
  <c r="AY82" i="1" s="1"/>
  <c r="AZ84" i="1"/>
  <c r="AY84" i="1" s="1"/>
  <c r="AZ88" i="1"/>
  <c r="AY88" i="1" s="1"/>
  <c r="AZ92" i="1"/>
  <c r="AY92" i="1" s="1"/>
  <c r="AZ97" i="1"/>
  <c r="AY97" i="1" s="1"/>
  <c r="AZ99" i="1"/>
  <c r="AY99" i="1" s="1"/>
  <c r="AZ103" i="1"/>
  <c r="AY103" i="1" s="1"/>
  <c r="AZ106" i="1"/>
  <c r="AY106" i="1" s="1"/>
  <c r="AZ113" i="1"/>
  <c r="AY113" i="1" s="1"/>
  <c r="AZ122" i="1"/>
  <c r="AY122" i="1" s="1"/>
  <c r="AZ125" i="1"/>
  <c r="AY125" i="1" s="1"/>
  <c r="AZ128" i="1"/>
  <c r="AY128" i="1" s="1"/>
  <c r="AZ136" i="1"/>
  <c r="AY136" i="1" s="1"/>
  <c r="AZ140" i="1"/>
  <c r="AY140" i="1" s="1"/>
  <c r="AZ149" i="1"/>
  <c r="AY149" i="1" s="1"/>
  <c r="AZ166" i="1"/>
  <c r="AY166" i="1" s="1"/>
  <c r="AZ167" i="1"/>
  <c r="AY167" i="1" s="1"/>
  <c r="AZ72" i="1"/>
  <c r="AY72" i="1" s="1"/>
  <c r="AZ98" i="1"/>
  <c r="AY98" i="1" s="1"/>
  <c r="AZ110" i="1"/>
  <c r="AY110" i="1" s="1"/>
  <c r="AZ114" i="1"/>
  <c r="AY114" i="1" s="1"/>
  <c r="AZ116" i="1"/>
  <c r="AY116" i="1" s="1"/>
  <c r="AZ123" i="1"/>
  <c r="AY123" i="1" s="1"/>
  <c r="AZ126" i="1"/>
  <c r="AY126" i="1" s="1"/>
  <c r="AZ131" i="1"/>
  <c r="AY131" i="1" s="1"/>
  <c r="AZ141" i="1"/>
  <c r="AY141" i="1" s="1"/>
  <c r="AZ147" i="1"/>
  <c r="AY147" i="1" s="1"/>
  <c r="AZ158" i="1"/>
  <c r="AY158" i="1" s="1"/>
  <c r="AZ35" i="1"/>
  <c r="AY35" i="1" s="1"/>
  <c r="AZ43" i="1"/>
  <c r="AY43" i="1" s="1"/>
  <c r="AZ46" i="1"/>
  <c r="AY46" i="1" s="1"/>
  <c r="AZ51" i="1"/>
  <c r="AY51" i="1" s="1"/>
  <c r="AZ64" i="1"/>
  <c r="AY64" i="1" s="1"/>
  <c r="AZ36" i="1"/>
  <c r="AY36" i="1" s="1"/>
  <c r="AZ39" i="1"/>
  <c r="AY39" i="1" s="1"/>
  <c r="AZ44" i="1"/>
  <c r="AY44" i="1" s="1"/>
  <c r="AZ47" i="1"/>
  <c r="AY47" i="1" s="1"/>
  <c r="AZ53" i="1"/>
  <c r="AY53" i="1" s="1"/>
  <c r="AZ77" i="1"/>
  <c r="AY77" i="1" s="1"/>
  <c r="AZ85" i="1"/>
  <c r="AY85" i="1" s="1"/>
  <c r="AZ95" i="1"/>
  <c r="AY95" i="1" s="1"/>
  <c r="AZ117" i="1"/>
  <c r="AY117" i="1" s="1"/>
  <c r="AZ119" i="1"/>
  <c r="AY119" i="1" s="1"/>
  <c r="AZ120" i="1"/>
  <c r="AY120" i="1" s="1"/>
  <c r="AZ90" i="1"/>
  <c r="AY90" i="1" s="1"/>
  <c r="AZ101" i="1"/>
  <c r="AY101" i="1" s="1"/>
  <c r="AZ104" i="1"/>
  <c r="AY104" i="1" s="1"/>
  <c r="AZ139" i="1"/>
  <c r="AY139" i="1" s="1"/>
  <c r="AZ108" i="1"/>
  <c r="AY108" i="1" s="1"/>
  <c r="AZ111" i="1"/>
  <c r="AY111" i="1" s="1"/>
  <c r="AZ133" i="1"/>
  <c r="AY133" i="1" s="1"/>
  <c r="AZ154" i="1"/>
  <c r="AY154" i="1" s="1"/>
  <c r="AZ151" i="1"/>
  <c r="AY151" i="1" s="1"/>
  <c r="AK34" i="1"/>
  <c r="AJ34" i="1" s="1"/>
  <c r="AK38" i="1"/>
  <c r="AJ38" i="1" s="1"/>
  <c r="AK42" i="1"/>
  <c r="AJ42" i="1" s="1"/>
  <c r="AK45" i="1"/>
  <c r="AJ45" i="1" s="1"/>
  <c r="AK62" i="1"/>
  <c r="AJ62" i="1" s="1"/>
  <c r="AK71" i="1"/>
  <c r="AJ71" i="1" s="1"/>
  <c r="AK74" i="1"/>
  <c r="AJ74" i="1" s="1"/>
  <c r="AK82" i="1"/>
  <c r="AJ82" i="1" s="1"/>
  <c r="AK84" i="1"/>
  <c r="AJ84" i="1" s="1"/>
  <c r="AK88" i="1"/>
  <c r="AJ88" i="1" s="1"/>
  <c r="AK92" i="1"/>
  <c r="AJ92" i="1" s="1"/>
  <c r="AK97" i="1"/>
  <c r="AJ97" i="1" s="1"/>
  <c r="AK100" i="1"/>
  <c r="AJ100" i="1" s="1"/>
  <c r="AK103" i="1"/>
  <c r="AJ103" i="1" s="1"/>
  <c r="AK106" i="1"/>
  <c r="AJ106" i="1" s="1"/>
  <c r="AK113" i="1"/>
  <c r="AJ113" i="1" s="1"/>
  <c r="AK122" i="1"/>
  <c r="AJ122" i="1" s="1"/>
  <c r="AK125" i="1"/>
  <c r="AJ125" i="1" s="1"/>
  <c r="AK128" i="1"/>
  <c r="AJ128" i="1" s="1"/>
  <c r="AK136" i="1"/>
  <c r="AJ136" i="1" s="1"/>
  <c r="AK140" i="1"/>
  <c r="AJ140" i="1" s="1"/>
  <c r="AK145" i="1"/>
  <c r="AJ145" i="1" s="1"/>
  <c r="AK149" i="1"/>
  <c r="AJ149" i="1" s="1"/>
  <c r="AK152" i="1"/>
  <c r="AJ152" i="1" s="1"/>
  <c r="AK157" i="1"/>
  <c r="AJ157" i="1" s="1"/>
  <c r="AK160" i="1"/>
  <c r="AJ160" i="1" s="1"/>
  <c r="AK166" i="1"/>
  <c r="AJ166" i="1" s="1"/>
  <c r="AK167" i="1"/>
  <c r="AJ167" i="1" s="1"/>
  <c r="AK147" i="1"/>
  <c r="AJ147" i="1" s="1"/>
  <c r="AK150" i="1"/>
  <c r="AJ150" i="1" s="1"/>
  <c r="AK153" i="1"/>
  <c r="AJ153" i="1" s="1"/>
  <c r="AK158" i="1"/>
  <c r="AJ158" i="1" s="1"/>
  <c r="AK83" i="1"/>
  <c r="AJ83" i="1" s="1"/>
  <c r="AK85" i="1"/>
  <c r="AJ85" i="1" s="1"/>
  <c r="AK101" i="1"/>
  <c r="AJ101" i="1" s="1"/>
  <c r="AK104" i="1"/>
  <c r="AJ104" i="1" s="1"/>
  <c r="AK117" i="1"/>
  <c r="AJ117" i="1" s="1"/>
  <c r="AK120" i="1"/>
  <c r="AJ120" i="1" s="1"/>
  <c r="AK139" i="1"/>
  <c r="AJ139" i="1" s="1"/>
  <c r="AK68" i="1"/>
  <c r="AJ68" i="1" s="1"/>
  <c r="AK35" i="1"/>
  <c r="AJ35" i="1" s="1"/>
  <c r="AK43" i="1"/>
  <c r="AJ43" i="1" s="1"/>
  <c r="AK46" i="1"/>
  <c r="AJ46" i="1" s="1"/>
  <c r="AK51" i="1"/>
  <c r="AJ51" i="1" s="1"/>
  <c r="AK64" i="1"/>
  <c r="AJ64" i="1" s="1"/>
  <c r="AK72" i="1"/>
  <c r="AJ72" i="1" s="1"/>
  <c r="AK75" i="1"/>
  <c r="AJ75" i="1" s="1"/>
  <c r="AK89" i="1"/>
  <c r="AJ89" i="1" s="1"/>
  <c r="AK94" i="1"/>
  <c r="AJ94" i="1" s="1"/>
  <c r="AK98" i="1"/>
  <c r="AJ98" i="1" s="1"/>
  <c r="AK107" i="1"/>
  <c r="AJ107" i="1" s="1"/>
  <c r="AK110" i="1"/>
  <c r="AJ110" i="1" s="1"/>
  <c r="AK114" i="1"/>
  <c r="AJ114" i="1" s="1"/>
  <c r="AK116" i="1"/>
  <c r="AJ116" i="1" s="1"/>
  <c r="AK123" i="1"/>
  <c r="AJ123" i="1" s="1"/>
  <c r="AK126" i="1"/>
  <c r="AJ126" i="1" s="1"/>
  <c r="AK131" i="1"/>
  <c r="AJ131" i="1" s="1"/>
  <c r="AK138" i="1"/>
  <c r="AJ138" i="1" s="1"/>
  <c r="AK141" i="1"/>
  <c r="AJ141" i="1" s="1"/>
  <c r="AK164" i="1"/>
  <c r="AJ164" i="1" s="1"/>
  <c r="AK67" i="1"/>
  <c r="AJ67" i="1" s="1"/>
  <c r="AK77" i="1"/>
  <c r="AJ77" i="1" s="1"/>
  <c r="AK90" i="1"/>
  <c r="AJ90" i="1" s="1"/>
  <c r="AK95" i="1"/>
  <c r="AJ95" i="1" s="1"/>
  <c r="AK99" i="1"/>
  <c r="AJ99" i="1" s="1"/>
  <c r="AK108" i="1"/>
  <c r="AJ108" i="1" s="1"/>
  <c r="AK111" i="1"/>
  <c r="AJ111" i="1" s="1"/>
  <c r="AK119" i="1"/>
  <c r="AJ119" i="1" s="1"/>
  <c r="AK133" i="1"/>
  <c r="AJ133" i="1" s="1"/>
  <c r="AK151" i="1"/>
  <c r="AJ151" i="1" s="1"/>
  <c r="AK154" i="1"/>
  <c r="AJ154" i="1" s="1"/>
  <c r="AK36" i="1"/>
  <c r="AJ36" i="1" s="1"/>
  <c r="AK39" i="1"/>
  <c r="AJ39" i="1" s="1"/>
  <c r="AK44" i="1"/>
  <c r="AJ44" i="1" s="1"/>
  <c r="AK47" i="1"/>
  <c r="AJ47" i="1" s="1"/>
  <c r="AK53" i="1"/>
  <c r="AJ53" i="1" s="1"/>
  <c r="AK37" i="1"/>
  <c r="AJ37" i="1" s="1"/>
  <c r="AK40" i="1"/>
  <c r="AJ40" i="1" s="1"/>
  <c r="AK48" i="1"/>
  <c r="AJ48" i="1" s="1"/>
  <c r="AK59" i="1"/>
  <c r="AJ59" i="1" s="1"/>
  <c r="AK66" i="1"/>
  <c r="AJ66" i="1" s="1"/>
  <c r="AK78" i="1"/>
  <c r="AJ78" i="1" s="1"/>
  <c r="AK87" i="1"/>
  <c r="AJ87" i="1" s="1"/>
  <c r="AK96" i="1"/>
  <c r="AJ96" i="1" s="1"/>
  <c r="AK115" i="1"/>
  <c r="AJ115" i="1" s="1"/>
  <c r="AK118" i="1"/>
  <c r="AJ118" i="1" s="1"/>
  <c r="AK121" i="1"/>
  <c r="AJ121" i="1" s="1"/>
  <c r="AK159" i="1"/>
  <c r="AJ159" i="1" s="1"/>
  <c r="AK105" i="1"/>
  <c r="AJ105" i="1" s="1"/>
  <c r="AK109" i="1"/>
  <c r="AJ109" i="1" s="1"/>
  <c r="AK112" i="1"/>
  <c r="AJ112" i="1" s="1"/>
  <c r="AK135" i="1"/>
  <c r="AJ135" i="1" s="1"/>
  <c r="AK148" i="1"/>
  <c r="AJ148" i="1" s="1"/>
  <c r="AK156" i="1"/>
  <c r="AJ156" i="1" s="1"/>
  <c r="AK73" i="1"/>
  <c r="AJ73" i="1" s="1"/>
  <c r="AK144" i="1"/>
  <c r="AJ144" i="1" s="1"/>
  <c r="AK102" i="1"/>
  <c r="AJ102" i="1" s="1"/>
  <c r="AK124" i="1"/>
  <c r="AJ124" i="1" s="1"/>
  <c r="AK165" i="1"/>
  <c r="AJ165" i="1" s="1"/>
  <c r="AM172" i="1" l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M188" i="1"/>
  <c r="AM189" i="1"/>
  <c r="AM190" i="1"/>
  <c r="AM191" i="1"/>
  <c r="AM171" i="1"/>
  <c r="AM41" i="1"/>
  <c r="AM49" i="1"/>
  <c r="AM50" i="1"/>
  <c r="AM52" i="1"/>
  <c r="AM54" i="1"/>
  <c r="AM55" i="1"/>
  <c r="AM56" i="1"/>
  <c r="AM57" i="1"/>
  <c r="AM58" i="1"/>
  <c r="AM60" i="1"/>
  <c r="AM61" i="1"/>
  <c r="AM63" i="1"/>
  <c r="AM65" i="1"/>
  <c r="AM69" i="1"/>
  <c r="AM70" i="1"/>
  <c r="AM76" i="1"/>
  <c r="AM79" i="1"/>
  <c r="AM80" i="1"/>
  <c r="AM81" i="1"/>
  <c r="AM86" i="1"/>
  <c r="AM91" i="1"/>
  <c r="AM93" i="1"/>
  <c r="AM127" i="1"/>
  <c r="AM129" i="1"/>
  <c r="AM130" i="1"/>
  <c r="AM132" i="1"/>
  <c r="AM134" i="1"/>
  <c r="AM137" i="1"/>
  <c r="AM142" i="1"/>
  <c r="AM143" i="1"/>
  <c r="AM146" i="1"/>
  <c r="AM155" i="1"/>
  <c r="AM161" i="1"/>
  <c r="AM162" i="1"/>
  <c r="AM163" i="1"/>
  <c r="AM33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71" i="1"/>
  <c r="AK41" i="1"/>
  <c r="AK49" i="1"/>
  <c r="AK50" i="1"/>
  <c r="AK52" i="1"/>
  <c r="AK54" i="1"/>
  <c r="AK55" i="1"/>
  <c r="AK56" i="1"/>
  <c r="AK57" i="1"/>
  <c r="AK58" i="1"/>
  <c r="AK60" i="1"/>
  <c r="AK61" i="1"/>
  <c r="AK63" i="1"/>
  <c r="AK65" i="1"/>
  <c r="AK69" i="1"/>
  <c r="AK70" i="1"/>
  <c r="AK76" i="1"/>
  <c r="AK79" i="1"/>
  <c r="AK80" i="1"/>
  <c r="AK81" i="1"/>
  <c r="AK86" i="1"/>
  <c r="AK91" i="1"/>
  <c r="AK93" i="1"/>
  <c r="AK127" i="1"/>
  <c r="AK129" i="1"/>
  <c r="AK130" i="1"/>
  <c r="AK132" i="1"/>
  <c r="AK134" i="1"/>
  <c r="AK137" i="1"/>
  <c r="AK142" i="1"/>
  <c r="AK143" i="1"/>
  <c r="AK146" i="1"/>
  <c r="AK155" i="1"/>
  <c r="AK161" i="1"/>
  <c r="AK162" i="1"/>
  <c r="AK163" i="1"/>
  <c r="AK33" i="1"/>
  <c r="AV29" i="1" l="1"/>
  <c r="AO33" i="1"/>
  <c r="AO29" i="1"/>
  <c r="AO27" i="1"/>
  <c r="AO26" i="1"/>
  <c r="AO25" i="1"/>
  <c r="AO24" i="1"/>
  <c r="AO23" i="1"/>
  <c r="AO22" i="1"/>
  <c r="AO19" i="1"/>
  <c r="AO18" i="1"/>
  <c r="AO17" i="1"/>
  <c r="AO14" i="1"/>
  <c r="AO12" i="1"/>
  <c r="AO11" i="1"/>
  <c r="AD29" i="1" l="1"/>
  <c r="AC29" i="1"/>
  <c r="AB29" i="1"/>
  <c r="AA29" i="1"/>
  <c r="Z29" i="1"/>
  <c r="Y29" i="1"/>
  <c r="Y11" i="1"/>
  <c r="G191" i="1" l="1"/>
  <c r="F191" i="1" s="1"/>
  <c r="G190" i="1"/>
  <c r="G189" i="1"/>
  <c r="F189" i="1" s="1"/>
  <c r="G188" i="1"/>
  <c r="F188" i="1" s="1"/>
  <c r="G187" i="1"/>
  <c r="F187" i="1" s="1"/>
  <c r="G186" i="1"/>
  <c r="F186" i="1" s="1"/>
  <c r="G185" i="1"/>
  <c r="F185" i="1" s="1"/>
  <c r="G184" i="1"/>
  <c r="F184" i="1" s="1"/>
  <c r="G183" i="1"/>
  <c r="F183" i="1" s="1"/>
  <c r="G182" i="1"/>
  <c r="F182" i="1" s="1"/>
  <c r="G181" i="1"/>
  <c r="F181" i="1" s="1"/>
  <c r="G180" i="1"/>
  <c r="F180" i="1" s="1"/>
  <c r="G179" i="1"/>
  <c r="F179" i="1" s="1"/>
  <c r="G178" i="1"/>
  <c r="F178" i="1" s="1"/>
  <c r="G177" i="1"/>
  <c r="F177" i="1" s="1"/>
  <c r="G176" i="1"/>
  <c r="F176" i="1" s="1"/>
  <c r="G175" i="1"/>
  <c r="F175" i="1" s="1"/>
  <c r="G174" i="1"/>
  <c r="F174" i="1" s="1"/>
  <c r="G173" i="1"/>
  <c r="F173" i="1" s="1"/>
  <c r="G172" i="1"/>
  <c r="F172" i="1" s="1"/>
  <c r="G171" i="1"/>
  <c r="F171" i="1" s="1"/>
  <c r="G163" i="1"/>
  <c r="F163" i="1" s="1"/>
  <c r="G162" i="1"/>
  <c r="F162" i="1" s="1"/>
  <c r="G161" i="1"/>
  <c r="F161" i="1" s="1"/>
  <c r="G155" i="1"/>
  <c r="F155" i="1" s="1"/>
  <c r="G146" i="1"/>
  <c r="F146" i="1" s="1"/>
  <c r="G143" i="1"/>
  <c r="F143" i="1" s="1"/>
  <c r="G142" i="1"/>
  <c r="F142" i="1" s="1"/>
  <c r="G137" i="1"/>
  <c r="F137" i="1" s="1"/>
  <c r="G134" i="1"/>
  <c r="F134" i="1" s="1"/>
  <c r="G132" i="1"/>
  <c r="F132" i="1" s="1"/>
  <c r="G130" i="1"/>
  <c r="F130" i="1" s="1"/>
  <c r="G129" i="1"/>
  <c r="F129" i="1" s="1"/>
  <c r="G127" i="1"/>
  <c r="F127" i="1" s="1"/>
  <c r="G93" i="1"/>
  <c r="F93" i="1" s="1"/>
  <c r="G91" i="1"/>
  <c r="F91" i="1" s="1"/>
  <c r="G86" i="1"/>
  <c r="F86" i="1" s="1"/>
  <c r="G81" i="1"/>
  <c r="F81" i="1" s="1"/>
  <c r="G80" i="1"/>
  <c r="F80" i="1" s="1"/>
  <c r="G79" i="1"/>
  <c r="F79" i="1" s="1"/>
  <c r="G76" i="1"/>
  <c r="F76" i="1" s="1"/>
  <c r="G70" i="1"/>
  <c r="F70" i="1" s="1"/>
  <c r="G69" i="1"/>
  <c r="F69" i="1" s="1"/>
  <c r="G65" i="1"/>
  <c r="F65" i="1" s="1"/>
  <c r="G63" i="1"/>
  <c r="F63" i="1" s="1"/>
  <c r="G61" i="1"/>
  <c r="F61" i="1" s="1"/>
  <c r="G60" i="1"/>
  <c r="F60" i="1" s="1"/>
  <c r="G58" i="1"/>
  <c r="F58" i="1" s="1"/>
  <c r="G57" i="1"/>
  <c r="F57" i="1" s="1"/>
  <c r="G56" i="1"/>
  <c r="F56" i="1" s="1"/>
  <c r="G55" i="1"/>
  <c r="F55" i="1" s="1"/>
  <c r="G54" i="1"/>
  <c r="F54" i="1" s="1"/>
  <c r="G52" i="1"/>
  <c r="F52" i="1" s="1"/>
  <c r="G50" i="1"/>
  <c r="F50" i="1" s="1"/>
  <c r="G49" i="1"/>
  <c r="F49" i="1" s="1"/>
  <c r="G41" i="1"/>
  <c r="F41" i="1" s="1"/>
  <c r="G33" i="1"/>
  <c r="F33" i="1" s="1"/>
  <c r="F190" i="1"/>
  <c r="G29" i="1"/>
  <c r="G27" i="1"/>
  <c r="G26" i="1"/>
  <c r="G25" i="1"/>
  <c r="G24" i="1"/>
  <c r="G23" i="1"/>
  <c r="G22" i="1"/>
  <c r="G12" i="1"/>
  <c r="G14" i="1"/>
  <c r="G17" i="1"/>
  <c r="G18" i="1"/>
  <c r="G19" i="1"/>
  <c r="G11" i="1"/>
  <c r="E172" i="1" l="1"/>
  <c r="D172" i="1" s="1"/>
  <c r="I172" i="1"/>
  <c r="R172" i="1"/>
  <c r="Q172" i="1" s="1"/>
  <c r="T172" i="1" s="1"/>
  <c r="V172" i="1"/>
  <c r="X172" i="1" s="1"/>
  <c r="W172" i="1" s="1"/>
  <c r="AF172" i="1"/>
  <c r="AE172" i="1" s="1"/>
  <c r="AJ172" i="1"/>
  <c r="AL172" i="1"/>
  <c r="AO172" i="1"/>
  <c r="AN172" i="1" s="1"/>
  <c r="AP172" i="1" s="1"/>
  <c r="AR172" i="1"/>
  <c r="AQ172" i="1" s="1"/>
  <c r="AV172" i="1"/>
  <c r="AU172" i="1" s="1"/>
  <c r="AZ172" i="1"/>
  <c r="AY172" i="1" s="1"/>
  <c r="BB172" i="1"/>
  <c r="BA172" i="1" s="1"/>
  <c r="E173" i="1"/>
  <c r="D173" i="1" s="1"/>
  <c r="I173" i="1"/>
  <c r="R173" i="1"/>
  <c r="Q173" i="1" s="1"/>
  <c r="T173" i="1" s="1"/>
  <c r="V173" i="1"/>
  <c r="X173" i="1" s="1"/>
  <c r="W173" i="1" s="1"/>
  <c r="AF173" i="1"/>
  <c r="AE173" i="1" s="1"/>
  <c r="AH173" i="1" s="1"/>
  <c r="AJ173" i="1"/>
  <c r="AL173" i="1"/>
  <c r="AO173" i="1"/>
  <c r="AN173" i="1" s="1"/>
  <c r="AP173" i="1" s="1"/>
  <c r="AR173" i="1"/>
  <c r="AQ173" i="1" s="1"/>
  <c r="AV173" i="1"/>
  <c r="AU173" i="1" s="1"/>
  <c r="AZ173" i="1"/>
  <c r="AY173" i="1" s="1"/>
  <c r="BB173" i="1"/>
  <c r="BA173" i="1" s="1"/>
  <c r="E174" i="1"/>
  <c r="D174" i="1" s="1"/>
  <c r="I174" i="1"/>
  <c r="R174" i="1"/>
  <c r="Q174" i="1" s="1"/>
  <c r="V174" i="1"/>
  <c r="X174" i="1" s="1"/>
  <c r="W174" i="1" s="1"/>
  <c r="AF174" i="1"/>
  <c r="AE174" i="1" s="1"/>
  <c r="AJ174" i="1"/>
  <c r="AL174" i="1"/>
  <c r="AO174" i="1"/>
  <c r="AN174" i="1" s="1"/>
  <c r="AP174" i="1" s="1"/>
  <c r="AR174" i="1"/>
  <c r="AQ174" i="1" s="1"/>
  <c r="AV174" i="1"/>
  <c r="AU174" i="1" s="1"/>
  <c r="AZ174" i="1"/>
  <c r="AY174" i="1" s="1"/>
  <c r="BB174" i="1"/>
  <c r="BA174" i="1" s="1"/>
  <c r="E175" i="1"/>
  <c r="D175" i="1" s="1"/>
  <c r="I175" i="1"/>
  <c r="R175" i="1"/>
  <c r="Q175" i="1" s="1"/>
  <c r="T175" i="1" s="1"/>
  <c r="V175" i="1"/>
  <c r="X175" i="1" s="1"/>
  <c r="W175" i="1" s="1"/>
  <c r="AA175" i="1" s="1"/>
  <c r="AF175" i="1"/>
  <c r="AE175" i="1" s="1"/>
  <c r="AI175" i="1" s="1"/>
  <c r="AJ175" i="1"/>
  <c r="AL175" i="1"/>
  <c r="AO175" i="1"/>
  <c r="AN175" i="1" s="1"/>
  <c r="AP175" i="1" s="1"/>
  <c r="AR175" i="1"/>
  <c r="AQ175" i="1" s="1"/>
  <c r="AS175" i="1" s="1"/>
  <c r="AV175" i="1"/>
  <c r="AU175" i="1" s="1"/>
  <c r="AZ175" i="1"/>
  <c r="AY175" i="1" s="1"/>
  <c r="BB175" i="1"/>
  <c r="BA175" i="1" s="1"/>
  <c r="E176" i="1"/>
  <c r="D176" i="1" s="1"/>
  <c r="I176" i="1"/>
  <c r="R176" i="1"/>
  <c r="Q176" i="1" s="1"/>
  <c r="T176" i="1" s="1"/>
  <c r="V176" i="1"/>
  <c r="X176" i="1" s="1"/>
  <c r="W176" i="1" s="1"/>
  <c r="AF176" i="1"/>
  <c r="AE176" i="1" s="1"/>
  <c r="AH176" i="1" s="1"/>
  <c r="AJ176" i="1"/>
  <c r="AL176" i="1"/>
  <c r="AO176" i="1"/>
  <c r="AN176" i="1" s="1"/>
  <c r="AP176" i="1" s="1"/>
  <c r="AR176" i="1"/>
  <c r="AQ176" i="1" s="1"/>
  <c r="AS176" i="1" s="1"/>
  <c r="AV176" i="1"/>
  <c r="AU176" i="1" s="1"/>
  <c r="AZ176" i="1"/>
  <c r="AY176" i="1" s="1"/>
  <c r="BB176" i="1"/>
  <c r="BA176" i="1" s="1"/>
  <c r="E177" i="1"/>
  <c r="D177" i="1" s="1"/>
  <c r="I177" i="1"/>
  <c r="R177" i="1"/>
  <c r="Q177" i="1" s="1"/>
  <c r="T177" i="1" s="1"/>
  <c r="V177" i="1"/>
  <c r="X177" i="1" s="1"/>
  <c r="W177" i="1" s="1"/>
  <c r="AF177" i="1"/>
  <c r="AE177" i="1" s="1"/>
  <c r="AJ177" i="1"/>
  <c r="AL177" i="1"/>
  <c r="AO177" i="1"/>
  <c r="AN177" i="1" s="1"/>
  <c r="AP177" i="1" s="1"/>
  <c r="AR177" i="1"/>
  <c r="AQ177" i="1" s="1"/>
  <c r="AS177" i="1" s="1"/>
  <c r="AV177" i="1"/>
  <c r="AU177" i="1" s="1"/>
  <c r="AZ177" i="1"/>
  <c r="AY177" i="1" s="1"/>
  <c r="BB177" i="1"/>
  <c r="BA177" i="1" s="1"/>
  <c r="E178" i="1"/>
  <c r="D178" i="1" s="1"/>
  <c r="I178" i="1"/>
  <c r="R178" i="1"/>
  <c r="Q178" i="1" s="1"/>
  <c r="T178" i="1" s="1"/>
  <c r="V178" i="1"/>
  <c r="X178" i="1" s="1"/>
  <c r="W178" i="1" s="1"/>
  <c r="AF178" i="1"/>
  <c r="AE178" i="1" s="1"/>
  <c r="AJ178" i="1"/>
  <c r="AL178" i="1"/>
  <c r="AO178" i="1"/>
  <c r="AN178" i="1" s="1"/>
  <c r="AP178" i="1" s="1"/>
  <c r="AR178" i="1"/>
  <c r="AQ178" i="1" s="1"/>
  <c r="AS178" i="1" s="1"/>
  <c r="AV178" i="1"/>
  <c r="AU178" i="1" s="1"/>
  <c r="AZ178" i="1"/>
  <c r="AY178" i="1" s="1"/>
  <c r="BB178" i="1"/>
  <c r="BA178" i="1" s="1"/>
  <c r="E179" i="1"/>
  <c r="D179" i="1" s="1"/>
  <c r="I179" i="1"/>
  <c r="R179" i="1"/>
  <c r="Q179" i="1" s="1"/>
  <c r="T179" i="1" s="1"/>
  <c r="V179" i="1"/>
  <c r="X179" i="1" s="1"/>
  <c r="W179" i="1" s="1"/>
  <c r="AF179" i="1"/>
  <c r="AE179" i="1" s="1"/>
  <c r="AG179" i="1" s="1"/>
  <c r="AJ179" i="1"/>
  <c r="AL179" i="1"/>
  <c r="AO179" i="1"/>
  <c r="AN179" i="1" s="1"/>
  <c r="AP179" i="1" s="1"/>
  <c r="AR179" i="1"/>
  <c r="AQ179" i="1" s="1"/>
  <c r="AS179" i="1" s="1"/>
  <c r="AV179" i="1"/>
  <c r="AU179" i="1" s="1"/>
  <c r="AZ179" i="1"/>
  <c r="AY179" i="1" s="1"/>
  <c r="BB179" i="1"/>
  <c r="BA179" i="1" s="1"/>
  <c r="E180" i="1"/>
  <c r="D180" i="1" s="1"/>
  <c r="I180" i="1"/>
  <c r="R180" i="1"/>
  <c r="Q180" i="1" s="1"/>
  <c r="V180" i="1"/>
  <c r="X180" i="1" s="1"/>
  <c r="W180" i="1" s="1"/>
  <c r="AB180" i="1" s="1"/>
  <c r="AF180" i="1"/>
  <c r="AE180" i="1" s="1"/>
  <c r="AJ180" i="1"/>
  <c r="AL180" i="1"/>
  <c r="AO180" i="1"/>
  <c r="AN180" i="1" s="1"/>
  <c r="AP180" i="1" s="1"/>
  <c r="AR180" i="1"/>
  <c r="AQ180" i="1" s="1"/>
  <c r="AS180" i="1" s="1"/>
  <c r="AV180" i="1"/>
  <c r="AU180" i="1" s="1"/>
  <c r="AZ180" i="1"/>
  <c r="AY180" i="1" s="1"/>
  <c r="BB180" i="1"/>
  <c r="BA180" i="1" s="1"/>
  <c r="E181" i="1"/>
  <c r="D181" i="1" s="1"/>
  <c r="I181" i="1"/>
  <c r="R181" i="1"/>
  <c r="Q181" i="1" s="1"/>
  <c r="V181" i="1"/>
  <c r="U181" i="1" s="1"/>
  <c r="AF181" i="1"/>
  <c r="AE181" i="1" s="1"/>
  <c r="AJ181" i="1"/>
  <c r="AL181" i="1"/>
  <c r="AO181" i="1"/>
  <c r="AN181" i="1" s="1"/>
  <c r="AP181" i="1" s="1"/>
  <c r="AR181" i="1"/>
  <c r="AQ181" i="1" s="1"/>
  <c r="AV181" i="1"/>
  <c r="AU181" i="1" s="1"/>
  <c r="AZ181" i="1"/>
  <c r="AY181" i="1" s="1"/>
  <c r="BB181" i="1"/>
  <c r="BA181" i="1" s="1"/>
  <c r="E182" i="1"/>
  <c r="D182" i="1" s="1"/>
  <c r="I182" i="1"/>
  <c r="R182" i="1"/>
  <c r="Q182" i="1" s="1"/>
  <c r="V182" i="1"/>
  <c r="U182" i="1" s="1"/>
  <c r="AF182" i="1"/>
  <c r="AE182" i="1" s="1"/>
  <c r="AJ182" i="1"/>
  <c r="AL182" i="1"/>
  <c r="AO182" i="1"/>
  <c r="AN182" i="1" s="1"/>
  <c r="AP182" i="1" s="1"/>
  <c r="AR182" i="1"/>
  <c r="AQ182" i="1" s="1"/>
  <c r="AT182" i="1" s="1"/>
  <c r="AV182" i="1"/>
  <c r="AU182" i="1" s="1"/>
  <c r="AZ182" i="1"/>
  <c r="AY182" i="1" s="1"/>
  <c r="BB182" i="1"/>
  <c r="BA182" i="1" s="1"/>
  <c r="E183" i="1"/>
  <c r="D183" i="1" s="1"/>
  <c r="I183" i="1"/>
  <c r="R183" i="1"/>
  <c r="Q183" i="1" s="1"/>
  <c r="T183" i="1" s="1"/>
  <c r="V183" i="1"/>
  <c r="X183" i="1" s="1"/>
  <c r="W183" i="1" s="1"/>
  <c r="AB183" i="1" s="1"/>
  <c r="AF183" i="1"/>
  <c r="AE183" i="1" s="1"/>
  <c r="AJ183" i="1"/>
  <c r="AL183" i="1"/>
  <c r="AO183" i="1"/>
  <c r="AN183" i="1" s="1"/>
  <c r="AP183" i="1" s="1"/>
  <c r="AR183" i="1"/>
  <c r="AQ183" i="1" s="1"/>
  <c r="AT183" i="1" s="1"/>
  <c r="AV183" i="1"/>
  <c r="AU183" i="1" s="1"/>
  <c r="AZ183" i="1"/>
  <c r="AY183" i="1" s="1"/>
  <c r="BB183" i="1"/>
  <c r="BA183" i="1" s="1"/>
  <c r="E184" i="1"/>
  <c r="D184" i="1" s="1"/>
  <c r="I184" i="1"/>
  <c r="R184" i="1"/>
  <c r="Q184" i="1" s="1"/>
  <c r="V184" i="1"/>
  <c r="U184" i="1" s="1"/>
  <c r="AF184" i="1"/>
  <c r="AE184" i="1" s="1"/>
  <c r="AI184" i="1" s="1"/>
  <c r="AJ184" i="1"/>
  <c r="AL184" i="1"/>
  <c r="AO184" i="1"/>
  <c r="AN184" i="1" s="1"/>
  <c r="AP184" i="1" s="1"/>
  <c r="AR184" i="1"/>
  <c r="AQ184" i="1" s="1"/>
  <c r="AT184" i="1" s="1"/>
  <c r="AV184" i="1"/>
  <c r="AU184" i="1" s="1"/>
  <c r="AZ184" i="1"/>
  <c r="AY184" i="1" s="1"/>
  <c r="BB184" i="1"/>
  <c r="BA184" i="1" s="1"/>
  <c r="E185" i="1"/>
  <c r="D185" i="1" s="1"/>
  <c r="I185" i="1"/>
  <c r="R185" i="1"/>
  <c r="Q185" i="1" s="1"/>
  <c r="V185" i="1"/>
  <c r="U185" i="1" s="1"/>
  <c r="AF185" i="1"/>
  <c r="AE185" i="1" s="1"/>
  <c r="AI185" i="1" s="1"/>
  <c r="AJ185" i="1"/>
  <c r="AL185" i="1"/>
  <c r="AO185" i="1"/>
  <c r="AN185" i="1" s="1"/>
  <c r="AP185" i="1" s="1"/>
  <c r="AR185" i="1"/>
  <c r="AQ185" i="1" s="1"/>
  <c r="AT185" i="1" s="1"/>
  <c r="AV185" i="1"/>
  <c r="AU185" i="1" s="1"/>
  <c r="AZ185" i="1"/>
  <c r="AY185" i="1" s="1"/>
  <c r="BB185" i="1"/>
  <c r="BA185" i="1" s="1"/>
  <c r="E186" i="1"/>
  <c r="D186" i="1" s="1"/>
  <c r="I186" i="1"/>
  <c r="R186" i="1"/>
  <c r="Q186" i="1" s="1"/>
  <c r="V186" i="1"/>
  <c r="X186" i="1" s="1"/>
  <c r="W186" i="1" s="1"/>
  <c r="AF186" i="1"/>
  <c r="AE186" i="1" s="1"/>
  <c r="AH186" i="1" s="1"/>
  <c r="AJ186" i="1"/>
  <c r="AL186" i="1"/>
  <c r="AO186" i="1"/>
  <c r="AN186" i="1" s="1"/>
  <c r="AP186" i="1" s="1"/>
  <c r="AR186" i="1"/>
  <c r="AQ186" i="1" s="1"/>
  <c r="AS186" i="1" s="1"/>
  <c r="AV186" i="1"/>
  <c r="AU186" i="1" s="1"/>
  <c r="AZ186" i="1"/>
  <c r="AY186" i="1" s="1"/>
  <c r="BB186" i="1"/>
  <c r="BA186" i="1" s="1"/>
  <c r="E187" i="1"/>
  <c r="D187" i="1" s="1"/>
  <c r="I187" i="1"/>
  <c r="R187" i="1"/>
  <c r="Q187" i="1" s="1"/>
  <c r="S187" i="1" s="1"/>
  <c r="V187" i="1"/>
  <c r="X187" i="1" s="1"/>
  <c r="W187" i="1" s="1"/>
  <c r="AF187" i="1"/>
  <c r="AE187" i="1" s="1"/>
  <c r="AH187" i="1" s="1"/>
  <c r="AJ187" i="1"/>
  <c r="AL187" i="1"/>
  <c r="AO187" i="1"/>
  <c r="AN187" i="1" s="1"/>
  <c r="AP187" i="1" s="1"/>
  <c r="AR187" i="1"/>
  <c r="AQ187" i="1" s="1"/>
  <c r="AS187" i="1" s="1"/>
  <c r="AV187" i="1"/>
  <c r="AU187" i="1" s="1"/>
  <c r="AZ187" i="1"/>
  <c r="AY187" i="1" s="1"/>
  <c r="BB187" i="1"/>
  <c r="BA187" i="1" s="1"/>
  <c r="E188" i="1"/>
  <c r="D188" i="1" s="1"/>
  <c r="I188" i="1"/>
  <c r="R188" i="1"/>
  <c r="Q188" i="1" s="1"/>
  <c r="S188" i="1" s="1"/>
  <c r="V188" i="1"/>
  <c r="X188" i="1" s="1"/>
  <c r="W188" i="1" s="1"/>
  <c r="AF188" i="1"/>
  <c r="AE188" i="1" s="1"/>
  <c r="AH188" i="1" s="1"/>
  <c r="AJ188" i="1"/>
  <c r="AL188" i="1"/>
  <c r="AO188" i="1"/>
  <c r="AN188" i="1" s="1"/>
  <c r="AP188" i="1" s="1"/>
  <c r="AR188" i="1"/>
  <c r="AQ188" i="1" s="1"/>
  <c r="AS188" i="1" s="1"/>
  <c r="AV188" i="1"/>
  <c r="AU188" i="1" s="1"/>
  <c r="AZ188" i="1"/>
  <c r="AY188" i="1" s="1"/>
  <c r="BB188" i="1"/>
  <c r="BA188" i="1" s="1"/>
  <c r="E189" i="1"/>
  <c r="D189" i="1" s="1"/>
  <c r="I189" i="1"/>
  <c r="R189" i="1"/>
  <c r="Q189" i="1" s="1"/>
  <c r="S189" i="1" s="1"/>
  <c r="V189" i="1"/>
  <c r="X189" i="1" s="1"/>
  <c r="W189" i="1" s="1"/>
  <c r="AF189" i="1"/>
  <c r="AE189" i="1" s="1"/>
  <c r="AH189" i="1" s="1"/>
  <c r="AJ189" i="1"/>
  <c r="AL189" i="1"/>
  <c r="AO189" i="1"/>
  <c r="AN189" i="1" s="1"/>
  <c r="AP189" i="1" s="1"/>
  <c r="AR189" i="1"/>
  <c r="AQ189" i="1" s="1"/>
  <c r="AV189" i="1"/>
  <c r="AU189" i="1" s="1"/>
  <c r="AZ189" i="1"/>
  <c r="AY189" i="1" s="1"/>
  <c r="BB189" i="1"/>
  <c r="BA189" i="1" s="1"/>
  <c r="E190" i="1"/>
  <c r="D190" i="1" s="1"/>
  <c r="I190" i="1"/>
  <c r="R190" i="1"/>
  <c r="Q190" i="1" s="1"/>
  <c r="S190" i="1" s="1"/>
  <c r="V190" i="1"/>
  <c r="X190" i="1" s="1"/>
  <c r="W190" i="1" s="1"/>
  <c r="AF190" i="1"/>
  <c r="AE190" i="1" s="1"/>
  <c r="AJ190" i="1"/>
  <c r="AL190" i="1"/>
  <c r="AO190" i="1"/>
  <c r="AN190" i="1" s="1"/>
  <c r="AP190" i="1" s="1"/>
  <c r="AR190" i="1"/>
  <c r="AQ190" i="1" s="1"/>
  <c r="AV190" i="1"/>
  <c r="AU190" i="1" s="1"/>
  <c r="AZ190" i="1"/>
  <c r="AY190" i="1" s="1"/>
  <c r="BB190" i="1"/>
  <c r="BA190" i="1" s="1"/>
  <c r="E191" i="1"/>
  <c r="D191" i="1" s="1"/>
  <c r="I191" i="1"/>
  <c r="R191" i="1"/>
  <c r="Q191" i="1" s="1"/>
  <c r="S191" i="1" s="1"/>
  <c r="V191" i="1"/>
  <c r="X191" i="1" s="1"/>
  <c r="W191" i="1" s="1"/>
  <c r="AF191" i="1"/>
  <c r="AE191" i="1" s="1"/>
  <c r="AI191" i="1" s="1"/>
  <c r="AJ191" i="1"/>
  <c r="AL191" i="1"/>
  <c r="AO191" i="1"/>
  <c r="AN191" i="1" s="1"/>
  <c r="AP191" i="1" s="1"/>
  <c r="AR191" i="1"/>
  <c r="AQ191" i="1" s="1"/>
  <c r="AS191" i="1" s="1"/>
  <c r="AV191" i="1"/>
  <c r="AU191" i="1" s="1"/>
  <c r="AZ191" i="1"/>
  <c r="AY191" i="1" s="1"/>
  <c r="BB191" i="1"/>
  <c r="BA191" i="1" s="1"/>
  <c r="BB171" i="1"/>
  <c r="BA171" i="1" s="1"/>
  <c r="AZ171" i="1"/>
  <c r="AY171" i="1" s="1"/>
  <c r="AV171" i="1"/>
  <c r="AU171" i="1" s="1"/>
  <c r="AR171" i="1"/>
  <c r="AQ171" i="1" s="1"/>
  <c r="AO171" i="1"/>
  <c r="AN171" i="1" s="1"/>
  <c r="AP171" i="1" s="1"/>
  <c r="AL171" i="1"/>
  <c r="AJ171" i="1"/>
  <c r="AF171" i="1"/>
  <c r="AE171" i="1" s="1"/>
  <c r="V171" i="1"/>
  <c r="R171" i="1"/>
  <c r="Q171" i="1" s="1"/>
  <c r="I171" i="1"/>
  <c r="E171" i="1"/>
  <c r="D171" i="1" s="1"/>
  <c r="E41" i="1"/>
  <c r="D41" i="1" s="1"/>
  <c r="I41" i="1"/>
  <c r="R41" i="1"/>
  <c r="Q41" i="1" s="1"/>
  <c r="V41" i="1"/>
  <c r="U41" i="1" s="1"/>
  <c r="AF41" i="1"/>
  <c r="AE41" i="1" s="1"/>
  <c r="AJ41" i="1"/>
  <c r="AL41" i="1"/>
  <c r="AO41" i="1"/>
  <c r="AN41" i="1" s="1"/>
  <c r="AP41" i="1" s="1"/>
  <c r="AR41" i="1"/>
  <c r="AQ41" i="1" s="1"/>
  <c r="AS41" i="1" s="1"/>
  <c r="AV41" i="1"/>
  <c r="AU41" i="1" s="1"/>
  <c r="AZ41" i="1"/>
  <c r="AY41" i="1" s="1"/>
  <c r="BB41" i="1"/>
  <c r="BA41" i="1" s="1"/>
  <c r="E49" i="1"/>
  <c r="D49" i="1" s="1"/>
  <c r="I49" i="1"/>
  <c r="R49" i="1"/>
  <c r="Q49" i="1" s="1"/>
  <c r="V49" i="1"/>
  <c r="X49" i="1" s="1"/>
  <c r="W49" i="1" s="1"/>
  <c r="AF49" i="1"/>
  <c r="AE49" i="1" s="1"/>
  <c r="AJ49" i="1"/>
  <c r="AL49" i="1"/>
  <c r="AO49" i="1"/>
  <c r="AN49" i="1" s="1"/>
  <c r="AP49" i="1" s="1"/>
  <c r="AR49" i="1"/>
  <c r="AQ49" i="1" s="1"/>
  <c r="AS49" i="1" s="1"/>
  <c r="AV49" i="1"/>
  <c r="AU49" i="1" s="1"/>
  <c r="AZ49" i="1"/>
  <c r="AY49" i="1" s="1"/>
  <c r="BB49" i="1"/>
  <c r="BA49" i="1" s="1"/>
  <c r="E50" i="1"/>
  <c r="D50" i="1" s="1"/>
  <c r="I50" i="1"/>
  <c r="R50" i="1"/>
  <c r="Q50" i="1" s="1"/>
  <c r="V50" i="1"/>
  <c r="X50" i="1" s="1"/>
  <c r="W50" i="1" s="1"/>
  <c r="AF50" i="1"/>
  <c r="AE50" i="1" s="1"/>
  <c r="AJ50" i="1"/>
  <c r="AL50" i="1"/>
  <c r="AO50" i="1"/>
  <c r="AN50" i="1" s="1"/>
  <c r="AP50" i="1" s="1"/>
  <c r="AR50" i="1"/>
  <c r="AQ50" i="1" s="1"/>
  <c r="AS50" i="1" s="1"/>
  <c r="AV50" i="1"/>
  <c r="AU50" i="1" s="1"/>
  <c r="AZ50" i="1"/>
  <c r="AY50" i="1" s="1"/>
  <c r="BB50" i="1"/>
  <c r="BA50" i="1" s="1"/>
  <c r="E52" i="1"/>
  <c r="D52" i="1" s="1"/>
  <c r="I52" i="1"/>
  <c r="R52" i="1"/>
  <c r="Q52" i="1" s="1"/>
  <c r="V52" i="1"/>
  <c r="AF52" i="1"/>
  <c r="AE52" i="1" s="1"/>
  <c r="AH52" i="1" s="1"/>
  <c r="AJ52" i="1"/>
  <c r="AL52" i="1"/>
  <c r="AO52" i="1"/>
  <c r="AN52" i="1" s="1"/>
  <c r="AP52" i="1" s="1"/>
  <c r="AR52" i="1"/>
  <c r="AQ52" i="1" s="1"/>
  <c r="AT52" i="1" s="1"/>
  <c r="AV52" i="1"/>
  <c r="AU52" i="1" s="1"/>
  <c r="AZ52" i="1"/>
  <c r="AY52" i="1" s="1"/>
  <c r="BB52" i="1"/>
  <c r="BA52" i="1" s="1"/>
  <c r="E54" i="1"/>
  <c r="D54" i="1" s="1"/>
  <c r="I54" i="1"/>
  <c r="R54" i="1"/>
  <c r="Q54" i="1" s="1"/>
  <c r="S54" i="1" s="1"/>
  <c r="V54" i="1"/>
  <c r="U54" i="1" s="1"/>
  <c r="AF54" i="1"/>
  <c r="AE54" i="1" s="1"/>
  <c r="AH54" i="1" s="1"/>
  <c r="AJ54" i="1"/>
  <c r="AL54" i="1"/>
  <c r="AO54" i="1"/>
  <c r="AN54" i="1" s="1"/>
  <c r="AP54" i="1" s="1"/>
  <c r="AR54" i="1"/>
  <c r="AQ54" i="1" s="1"/>
  <c r="AT54" i="1" s="1"/>
  <c r="AV54" i="1"/>
  <c r="AU54" i="1" s="1"/>
  <c r="AZ54" i="1"/>
  <c r="AY54" i="1" s="1"/>
  <c r="BB54" i="1"/>
  <c r="BA54" i="1" s="1"/>
  <c r="E55" i="1"/>
  <c r="D55" i="1" s="1"/>
  <c r="I55" i="1"/>
  <c r="R55" i="1"/>
  <c r="Q55" i="1" s="1"/>
  <c r="S55" i="1" s="1"/>
  <c r="V55" i="1"/>
  <c r="U55" i="1" s="1"/>
  <c r="AF55" i="1"/>
  <c r="AE55" i="1" s="1"/>
  <c r="AH55" i="1" s="1"/>
  <c r="AJ55" i="1"/>
  <c r="AL55" i="1"/>
  <c r="AO55" i="1"/>
  <c r="AN55" i="1" s="1"/>
  <c r="AP55" i="1" s="1"/>
  <c r="AR55" i="1"/>
  <c r="AQ55" i="1" s="1"/>
  <c r="AV55" i="1"/>
  <c r="AU55" i="1" s="1"/>
  <c r="AZ55" i="1"/>
  <c r="AY55" i="1" s="1"/>
  <c r="BB55" i="1"/>
  <c r="BA55" i="1" s="1"/>
  <c r="E56" i="1"/>
  <c r="D56" i="1" s="1"/>
  <c r="I56" i="1"/>
  <c r="R56" i="1"/>
  <c r="Q56" i="1" s="1"/>
  <c r="S56" i="1" s="1"/>
  <c r="V56" i="1"/>
  <c r="U56" i="1" s="1"/>
  <c r="AF56" i="1"/>
  <c r="AE56" i="1" s="1"/>
  <c r="AH56" i="1" s="1"/>
  <c r="AJ56" i="1"/>
  <c r="AL56" i="1"/>
  <c r="AO56" i="1"/>
  <c r="AN56" i="1" s="1"/>
  <c r="AP56" i="1" s="1"/>
  <c r="AR56" i="1"/>
  <c r="AQ56" i="1" s="1"/>
  <c r="AT56" i="1" s="1"/>
  <c r="AV56" i="1"/>
  <c r="AU56" i="1" s="1"/>
  <c r="AZ56" i="1"/>
  <c r="AY56" i="1" s="1"/>
  <c r="BB56" i="1"/>
  <c r="BA56" i="1" s="1"/>
  <c r="E57" i="1"/>
  <c r="D57" i="1" s="1"/>
  <c r="I57" i="1"/>
  <c r="R57" i="1"/>
  <c r="Q57" i="1" s="1"/>
  <c r="S57" i="1" s="1"/>
  <c r="V57" i="1"/>
  <c r="U57" i="1" s="1"/>
  <c r="AF57" i="1"/>
  <c r="AE57" i="1" s="1"/>
  <c r="AH57" i="1" s="1"/>
  <c r="AJ57" i="1"/>
  <c r="AL57" i="1"/>
  <c r="AO57" i="1"/>
  <c r="AN57" i="1" s="1"/>
  <c r="AP57" i="1" s="1"/>
  <c r="AR57" i="1"/>
  <c r="AQ57" i="1" s="1"/>
  <c r="AV57" i="1"/>
  <c r="AU57" i="1" s="1"/>
  <c r="AZ57" i="1"/>
  <c r="AY57" i="1" s="1"/>
  <c r="BB57" i="1"/>
  <c r="BA57" i="1" s="1"/>
  <c r="E58" i="1"/>
  <c r="D58" i="1" s="1"/>
  <c r="I58" i="1"/>
  <c r="R58" i="1"/>
  <c r="Q58" i="1" s="1"/>
  <c r="T58" i="1" s="1"/>
  <c r="V58" i="1"/>
  <c r="U58" i="1" s="1"/>
  <c r="AF58" i="1"/>
  <c r="AE58" i="1" s="1"/>
  <c r="AG58" i="1" s="1"/>
  <c r="AJ58" i="1"/>
  <c r="AL58" i="1"/>
  <c r="AO58" i="1"/>
  <c r="AN58" i="1" s="1"/>
  <c r="AP58" i="1" s="1"/>
  <c r="AR58" i="1"/>
  <c r="AQ58" i="1" s="1"/>
  <c r="AV58" i="1"/>
  <c r="AU58" i="1" s="1"/>
  <c r="AZ58" i="1"/>
  <c r="AY58" i="1" s="1"/>
  <c r="BB58" i="1"/>
  <c r="BA58" i="1" s="1"/>
  <c r="E60" i="1"/>
  <c r="D60" i="1" s="1"/>
  <c r="I60" i="1"/>
  <c r="R60" i="1"/>
  <c r="Q60" i="1" s="1"/>
  <c r="T60" i="1" s="1"/>
  <c r="V60" i="1"/>
  <c r="U60" i="1" s="1"/>
  <c r="AF60" i="1"/>
  <c r="AE60" i="1" s="1"/>
  <c r="AG60" i="1" s="1"/>
  <c r="AJ60" i="1"/>
  <c r="AL60" i="1"/>
  <c r="AO60" i="1"/>
  <c r="AN60" i="1" s="1"/>
  <c r="AP60" i="1" s="1"/>
  <c r="AR60" i="1"/>
  <c r="AQ60" i="1" s="1"/>
  <c r="AV60" i="1"/>
  <c r="AU60" i="1" s="1"/>
  <c r="AZ60" i="1"/>
  <c r="AY60" i="1" s="1"/>
  <c r="BB60" i="1"/>
  <c r="BA60" i="1" s="1"/>
  <c r="E61" i="1"/>
  <c r="D61" i="1" s="1"/>
  <c r="I61" i="1"/>
  <c r="R61" i="1"/>
  <c r="Q61" i="1" s="1"/>
  <c r="T61" i="1" s="1"/>
  <c r="V61" i="1"/>
  <c r="U61" i="1" s="1"/>
  <c r="AF61" i="1"/>
  <c r="AE61" i="1" s="1"/>
  <c r="AG61" i="1" s="1"/>
  <c r="AJ61" i="1"/>
  <c r="AL61" i="1"/>
  <c r="AO61" i="1"/>
  <c r="AN61" i="1" s="1"/>
  <c r="AP61" i="1" s="1"/>
  <c r="AR61" i="1"/>
  <c r="AQ61" i="1" s="1"/>
  <c r="AS61" i="1" s="1"/>
  <c r="AV61" i="1"/>
  <c r="AU61" i="1" s="1"/>
  <c r="AZ61" i="1"/>
  <c r="AY61" i="1" s="1"/>
  <c r="BB61" i="1"/>
  <c r="BA61" i="1" s="1"/>
  <c r="E63" i="1"/>
  <c r="D63" i="1" s="1"/>
  <c r="I63" i="1"/>
  <c r="R63" i="1"/>
  <c r="Q63" i="1" s="1"/>
  <c r="S63" i="1" s="1"/>
  <c r="V63" i="1"/>
  <c r="U63" i="1" s="1"/>
  <c r="AF63" i="1"/>
  <c r="AE63" i="1" s="1"/>
  <c r="AH63" i="1" s="1"/>
  <c r="AJ63" i="1"/>
  <c r="AL63" i="1"/>
  <c r="AO63" i="1"/>
  <c r="AN63" i="1" s="1"/>
  <c r="AP63" i="1" s="1"/>
  <c r="AR63" i="1"/>
  <c r="AQ63" i="1" s="1"/>
  <c r="AT63" i="1" s="1"/>
  <c r="AV63" i="1"/>
  <c r="AU63" i="1" s="1"/>
  <c r="AZ63" i="1"/>
  <c r="AY63" i="1" s="1"/>
  <c r="BB63" i="1"/>
  <c r="BA63" i="1" s="1"/>
  <c r="E65" i="1"/>
  <c r="D65" i="1" s="1"/>
  <c r="I65" i="1"/>
  <c r="R65" i="1"/>
  <c r="Q65" i="1" s="1"/>
  <c r="S65" i="1" s="1"/>
  <c r="V65" i="1"/>
  <c r="U65" i="1" s="1"/>
  <c r="AF65" i="1"/>
  <c r="AE65" i="1" s="1"/>
  <c r="AH65" i="1" s="1"/>
  <c r="AJ65" i="1"/>
  <c r="AL65" i="1"/>
  <c r="AO65" i="1"/>
  <c r="AN65" i="1" s="1"/>
  <c r="AP65" i="1" s="1"/>
  <c r="AR65" i="1"/>
  <c r="AQ65" i="1" s="1"/>
  <c r="AT65" i="1" s="1"/>
  <c r="AV65" i="1"/>
  <c r="AU65" i="1" s="1"/>
  <c r="AZ65" i="1"/>
  <c r="AY65" i="1" s="1"/>
  <c r="BB65" i="1"/>
  <c r="BA65" i="1" s="1"/>
  <c r="E69" i="1"/>
  <c r="D69" i="1" s="1"/>
  <c r="I69" i="1"/>
  <c r="R69" i="1"/>
  <c r="Q69" i="1" s="1"/>
  <c r="S69" i="1" s="1"/>
  <c r="V69" i="1"/>
  <c r="U69" i="1" s="1"/>
  <c r="AF69" i="1"/>
  <c r="AE69" i="1" s="1"/>
  <c r="AH69" i="1" s="1"/>
  <c r="AJ69" i="1"/>
  <c r="AL69" i="1"/>
  <c r="AO69" i="1"/>
  <c r="AN69" i="1" s="1"/>
  <c r="AP69" i="1" s="1"/>
  <c r="AR69" i="1"/>
  <c r="AQ69" i="1" s="1"/>
  <c r="AT69" i="1" s="1"/>
  <c r="AV69" i="1"/>
  <c r="AU69" i="1" s="1"/>
  <c r="AZ69" i="1"/>
  <c r="AY69" i="1" s="1"/>
  <c r="BB69" i="1"/>
  <c r="BA69" i="1" s="1"/>
  <c r="E70" i="1"/>
  <c r="D70" i="1" s="1"/>
  <c r="I70" i="1"/>
  <c r="R70" i="1"/>
  <c r="Q70" i="1" s="1"/>
  <c r="S70" i="1" s="1"/>
  <c r="V70" i="1"/>
  <c r="U70" i="1" s="1"/>
  <c r="AF70" i="1"/>
  <c r="AE70" i="1" s="1"/>
  <c r="AH70" i="1" s="1"/>
  <c r="AJ70" i="1"/>
  <c r="AL70" i="1"/>
  <c r="AO70" i="1"/>
  <c r="AN70" i="1" s="1"/>
  <c r="AP70" i="1" s="1"/>
  <c r="AR70" i="1"/>
  <c r="AQ70" i="1" s="1"/>
  <c r="AV70" i="1"/>
  <c r="AU70" i="1" s="1"/>
  <c r="AZ70" i="1"/>
  <c r="AY70" i="1" s="1"/>
  <c r="BB70" i="1"/>
  <c r="BA70" i="1" s="1"/>
  <c r="E76" i="1"/>
  <c r="D76" i="1" s="1"/>
  <c r="I76" i="1"/>
  <c r="R76" i="1"/>
  <c r="Q76" i="1" s="1"/>
  <c r="S76" i="1" s="1"/>
  <c r="V76" i="1"/>
  <c r="U76" i="1" s="1"/>
  <c r="AF76" i="1"/>
  <c r="AE76" i="1" s="1"/>
  <c r="AH76" i="1" s="1"/>
  <c r="AJ76" i="1"/>
  <c r="AL76" i="1"/>
  <c r="AO76" i="1"/>
  <c r="AN76" i="1" s="1"/>
  <c r="AP76" i="1" s="1"/>
  <c r="AR76" i="1"/>
  <c r="AQ76" i="1" s="1"/>
  <c r="AT76" i="1" s="1"/>
  <c r="AV76" i="1"/>
  <c r="AU76" i="1" s="1"/>
  <c r="AZ76" i="1"/>
  <c r="AY76" i="1" s="1"/>
  <c r="BB76" i="1"/>
  <c r="BA76" i="1" s="1"/>
  <c r="E79" i="1"/>
  <c r="D79" i="1" s="1"/>
  <c r="I79" i="1"/>
  <c r="R79" i="1"/>
  <c r="Q79" i="1" s="1"/>
  <c r="S79" i="1" s="1"/>
  <c r="V79" i="1"/>
  <c r="U79" i="1" s="1"/>
  <c r="AF79" i="1"/>
  <c r="AE79" i="1" s="1"/>
  <c r="AH79" i="1" s="1"/>
  <c r="AJ79" i="1"/>
  <c r="AL79" i="1"/>
  <c r="AO79" i="1"/>
  <c r="AN79" i="1" s="1"/>
  <c r="AP79" i="1" s="1"/>
  <c r="AR79" i="1"/>
  <c r="AQ79" i="1" s="1"/>
  <c r="AT79" i="1" s="1"/>
  <c r="AV79" i="1"/>
  <c r="AU79" i="1" s="1"/>
  <c r="AZ79" i="1"/>
  <c r="AY79" i="1" s="1"/>
  <c r="BB79" i="1"/>
  <c r="BA79" i="1" s="1"/>
  <c r="E80" i="1"/>
  <c r="D80" i="1" s="1"/>
  <c r="I80" i="1"/>
  <c r="R80" i="1"/>
  <c r="Q80" i="1" s="1"/>
  <c r="S80" i="1" s="1"/>
  <c r="V80" i="1"/>
  <c r="U80" i="1" s="1"/>
  <c r="AF80" i="1"/>
  <c r="AE80" i="1" s="1"/>
  <c r="AH80" i="1" s="1"/>
  <c r="AJ80" i="1"/>
  <c r="AL80" i="1"/>
  <c r="AO80" i="1"/>
  <c r="AN80" i="1" s="1"/>
  <c r="AP80" i="1" s="1"/>
  <c r="AR80" i="1"/>
  <c r="AQ80" i="1" s="1"/>
  <c r="AT80" i="1" s="1"/>
  <c r="AV80" i="1"/>
  <c r="AU80" i="1" s="1"/>
  <c r="AZ80" i="1"/>
  <c r="AY80" i="1" s="1"/>
  <c r="BB80" i="1"/>
  <c r="BA80" i="1" s="1"/>
  <c r="E81" i="1"/>
  <c r="D81" i="1" s="1"/>
  <c r="I81" i="1"/>
  <c r="R81" i="1"/>
  <c r="Q81" i="1" s="1"/>
  <c r="S81" i="1" s="1"/>
  <c r="V81" i="1"/>
  <c r="U81" i="1" s="1"/>
  <c r="AF81" i="1"/>
  <c r="AE81" i="1" s="1"/>
  <c r="AH81" i="1" s="1"/>
  <c r="AJ81" i="1"/>
  <c r="AL81" i="1"/>
  <c r="AO81" i="1"/>
  <c r="AN81" i="1" s="1"/>
  <c r="AP81" i="1" s="1"/>
  <c r="AR81" i="1"/>
  <c r="AQ81" i="1" s="1"/>
  <c r="AT81" i="1" s="1"/>
  <c r="AV81" i="1"/>
  <c r="AU81" i="1" s="1"/>
  <c r="AZ81" i="1"/>
  <c r="AY81" i="1" s="1"/>
  <c r="BB81" i="1"/>
  <c r="BA81" i="1" s="1"/>
  <c r="E86" i="1"/>
  <c r="D86" i="1" s="1"/>
  <c r="I86" i="1"/>
  <c r="R86" i="1"/>
  <c r="Q86" i="1" s="1"/>
  <c r="S86" i="1" s="1"/>
  <c r="V86" i="1"/>
  <c r="U86" i="1" s="1"/>
  <c r="AF86" i="1"/>
  <c r="AE86" i="1" s="1"/>
  <c r="AH86" i="1" s="1"/>
  <c r="AJ86" i="1"/>
  <c r="AL86" i="1"/>
  <c r="AO86" i="1"/>
  <c r="AN86" i="1" s="1"/>
  <c r="AP86" i="1" s="1"/>
  <c r="AR86" i="1"/>
  <c r="AQ86" i="1" s="1"/>
  <c r="AT86" i="1" s="1"/>
  <c r="AV86" i="1"/>
  <c r="AU86" i="1" s="1"/>
  <c r="AZ86" i="1"/>
  <c r="AY86" i="1" s="1"/>
  <c r="BB86" i="1"/>
  <c r="BA86" i="1" s="1"/>
  <c r="E91" i="1"/>
  <c r="D91" i="1" s="1"/>
  <c r="I91" i="1"/>
  <c r="R91" i="1"/>
  <c r="Q91" i="1" s="1"/>
  <c r="S91" i="1" s="1"/>
  <c r="V91" i="1"/>
  <c r="U91" i="1" s="1"/>
  <c r="AF91" i="1"/>
  <c r="AE91" i="1" s="1"/>
  <c r="AH91" i="1" s="1"/>
  <c r="AJ91" i="1"/>
  <c r="AL91" i="1"/>
  <c r="AO91" i="1"/>
  <c r="AN91" i="1" s="1"/>
  <c r="AP91" i="1" s="1"/>
  <c r="AR91" i="1"/>
  <c r="AQ91" i="1" s="1"/>
  <c r="AV91" i="1"/>
  <c r="AU91" i="1" s="1"/>
  <c r="AZ91" i="1"/>
  <c r="AY91" i="1" s="1"/>
  <c r="BB91" i="1"/>
  <c r="BA91" i="1" s="1"/>
  <c r="E93" i="1"/>
  <c r="D93" i="1" s="1"/>
  <c r="I93" i="1"/>
  <c r="R93" i="1"/>
  <c r="Q93" i="1" s="1"/>
  <c r="S93" i="1" s="1"/>
  <c r="V93" i="1"/>
  <c r="AF93" i="1"/>
  <c r="AE93" i="1" s="1"/>
  <c r="AG93" i="1" s="1"/>
  <c r="AJ93" i="1"/>
  <c r="AL93" i="1"/>
  <c r="AO93" i="1"/>
  <c r="AN93" i="1" s="1"/>
  <c r="AP93" i="1" s="1"/>
  <c r="AR93" i="1"/>
  <c r="AQ93" i="1" s="1"/>
  <c r="AV93" i="1"/>
  <c r="AU93" i="1" s="1"/>
  <c r="AZ93" i="1"/>
  <c r="AY93" i="1" s="1"/>
  <c r="BB93" i="1"/>
  <c r="BA93" i="1" s="1"/>
  <c r="E127" i="1"/>
  <c r="D127" i="1" s="1"/>
  <c r="I127" i="1"/>
  <c r="R127" i="1"/>
  <c r="Q127" i="1" s="1"/>
  <c r="V127" i="1"/>
  <c r="X127" i="1" s="1"/>
  <c r="W127" i="1" s="1"/>
  <c r="AF127" i="1"/>
  <c r="AE127" i="1" s="1"/>
  <c r="AJ127" i="1"/>
  <c r="AL127" i="1"/>
  <c r="AO127" i="1"/>
  <c r="AN127" i="1" s="1"/>
  <c r="AP127" i="1" s="1"/>
  <c r="AR127" i="1"/>
  <c r="AQ127" i="1" s="1"/>
  <c r="AS127" i="1" s="1"/>
  <c r="AV127" i="1"/>
  <c r="AU127" i="1" s="1"/>
  <c r="AZ127" i="1"/>
  <c r="AY127" i="1" s="1"/>
  <c r="BB127" i="1"/>
  <c r="BA127" i="1" s="1"/>
  <c r="E129" i="1"/>
  <c r="D129" i="1" s="1"/>
  <c r="I129" i="1"/>
  <c r="R129" i="1"/>
  <c r="Q129" i="1" s="1"/>
  <c r="V129" i="1"/>
  <c r="X129" i="1" s="1"/>
  <c r="W129" i="1" s="1"/>
  <c r="AF129" i="1"/>
  <c r="AE129" i="1" s="1"/>
  <c r="AJ129" i="1"/>
  <c r="AL129" i="1"/>
  <c r="AO129" i="1"/>
  <c r="AN129" i="1" s="1"/>
  <c r="AP129" i="1" s="1"/>
  <c r="AR129" i="1"/>
  <c r="AQ129" i="1" s="1"/>
  <c r="AS129" i="1" s="1"/>
  <c r="AV129" i="1"/>
  <c r="AU129" i="1" s="1"/>
  <c r="AZ129" i="1"/>
  <c r="AY129" i="1" s="1"/>
  <c r="BB129" i="1"/>
  <c r="BA129" i="1" s="1"/>
  <c r="E130" i="1"/>
  <c r="D130" i="1" s="1"/>
  <c r="I130" i="1"/>
  <c r="R130" i="1"/>
  <c r="Q130" i="1" s="1"/>
  <c r="V130" i="1"/>
  <c r="X130" i="1" s="1"/>
  <c r="W130" i="1" s="1"/>
  <c r="AF130" i="1"/>
  <c r="AE130" i="1" s="1"/>
  <c r="AJ130" i="1"/>
  <c r="AL130" i="1"/>
  <c r="AO130" i="1"/>
  <c r="AN130" i="1" s="1"/>
  <c r="AP130" i="1" s="1"/>
  <c r="AR130" i="1"/>
  <c r="AQ130" i="1" s="1"/>
  <c r="AS130" i="1" s="1"/>
  <c r="AV130" i="1"/>
  <c r="AU130" i="1" s="1"/>
  <c r="AZ130" i="1"/>
  <c r="AY130" i="1" s="1"/>
  <c r="BB130" i="1"/>
  <c r="BA130" i="1" s="1"/>
  <c r="E132" i="1"/>
  <c r="D132" i="1" s="1"/>
  <c r="I132" i="1"/>
  <c r="R132" i="1"/>
  <c r="Q132" i="1" s="1"/>
  <c r="V132" i="1"/>
  <c r="X132" i="1" s="1"/>
  <c r="W132" i="1" s="1"/>
  <c r="AF132" i="1"/>
  <c r="AE132" i="1" s="1"/>
  <c r="AJ132" i="1"/>
  <c r="AL132" i="1"/>
  <c r="AO132" i="1"/>
  <c r="AN132" i="1" s="1"/>
  <c r="AP132" i="1" s="1"/>
  <c r="AR132" i="1"/>
  <c r="AQ132" i="1" s="1"/>
  <c r="AS132" i="1" s="1"/>
  <c r="AV132" i="1"/>
  <c r="AU132" i="1" s="1"/>
  <c r="AZ132" i="1"/>
  <c r="AY132" i="1" s="1"/>
  <c r="BB132" i="1"/>
  <c r="BA132" i="1" s="1"/>
  <c r="E134" i="1"/>
  <c r="D134" i="1" s="1"/>
  <c r="I134" i="1"/>
  <c r="R134" i="1"/>
  <c r="Q134" i="1" s="1"/>
  <c r="V134" i="1"/>
  <c r="U134" i="1" s="1"/>
  <c r="AF134" i="1"/>
  <c r="AE134" i="1" s="1"/>
  <c r="AJ134" i="1"/>
  <c r="AL134" i="1"/>
  <c r="AO134" i="1"/>
  <c r="AN134" i="1" s="1"/>
  <c r="AP134" i="1" s="1"/>
  <c r="AR134" i="1"/>
  <c r="AQ134" i="1" s="1"/>
  <c r="AS134" i="1" s="1"/>
  <c r="AV134" i="1"/>
  <c r="AU134" i="1" s="1"/>
  <c r="AZ134" i="1"/>
  <c r="AY134" i="1" s="1"/>
  <c r="BB134" i="1"/>
  <c r="BA134" i="1" s="1"/>
  <c r="E137" i="1"/>
  <c r="D137" i="1" s="1"/>
  <c r="I137" i="1"/>
  <c r="R137" i="1"/>
  <c r="Q137" i="1" s="1"/>
  <c r="V137" i="1"/>
  <c r="X137" i="1" s="1"/>
  <c r="W137" i="1" s="1"/>
  <c r="AF137" i="1"/>
  <c r="AE137" i="1" s="1"/>
  <c r="AJ137" i="1"/>
  <c r="AL137" i="1"/>
  <c r="AO137" i="1"/>
  <c r="AN137" i="1" s="1"/>
  <c r="AP137" i="1" s="1"/>
  <c r="AR137" i="1"/>
  <c r="AQ137" i="1" s="1"/>
  <c r="AS137" i="1" s="1"/>
  <c r="AV137" i="1"/>
  <c r="AU137" i="1" s="1"/>
  <c r="AZ137" i="1"/>
  <c r="AY137" i="1" s="1"/>
  <c r="BB137" i="1"/>
  <c r="BA137" i="1" s="1"/>
  <c r="E142" i="1"/>
  <c r="D142" i="1" s="1"/>
  <c r="I142" i="1"/>
  <c r="R142" i="1"/>
  <c r="Q142" i="1" s="1"/>
  <c r="V142" i="1"/>
  <c r="U142" i="1" s="1"/>
  <c r="AF142" i="1"/>
  <c r="AE142" i="1" s="1"/>
  <c r="AJ142" i="1"/>
  <c r="AL142" i="1"/>
  <c r="AO142" i="1"/>
  <c r="AN142" i="1" s="1"/>
  <c r="AP142" i="1" s="1"/>
  <c r="AR142" i="1"/>
  <c r="AQ142" i="1" s="1"/>
  <c r="AT142" i="1" s="1"/>
  <c r="AV142" i="1"/>
  <c r="AU142" i="1" s="1"/>
  <c r="AZ142" i="1"/>
  <c r="AY142" i="1" s="1"/>
  <c r="BB142" i="1"/>
  <c r="BA142" i="1" s="1"/>
  <c r="E143" i="1"/>
  <c r="D143" i="1" s="1"/>
  <c r="I143" i="1"/>
  <c r="R143" i="1"/>
  <c r="Q143" i="1" s="1"/>
  <c r="V143" i="1"/>
  <c r="X143" i="1" s="1"/>
  <c r="W143" i="1" s="1"/>
  <c r="AF143" i="1"/>
  <c r="AE143" i="1" s="1"/>
  <c r="AJ143" i="1"/>
  <c r="AL143" i="1"/>
  <c r="AO143" i="1"/>
  <c r="AN143" i="1" s="1"/>
  <c r="AP143" i="1" s="1"/>
  <c r="AR143" i="1"/>
  <c r="AQ143" i="1" s="1"/>
  <c r="AS143" i="1" s="1"/>
  <c r="AV143" i="1"/>
  <c r="AU143" i="1" s="1"/>
  <c r="AZ143" i="1"/>
  <c r="AY143" i="1" s="1"/>
  <c r="BB143" i="1"/>
  <c r="BA143" i="1" s="1"/>
  <c r="E146" i="1"/>
  <c r="D146" i="1" s="1"/>
  <c r="I146" i="1"/>
  <c r="R146" i="1"/>
  <c r="Q146" i="1" s="1"/>
  <c r="V146" i="1"/>
  <c r="X146" i="1" s="1"/>
  <c r="W146" i="1" s="1"/>
  <c r="AF146" i="1"/>
  <c r="AE146" i="1" s="1"/>
  <c r="AJ146" i="1"/>
  <c r="AL146" i="1"/>
  <c r="AO146" i="1"/>
  <c r="AN146" i="1" s="1"/>
  <c r="AP146" i="1" s="1"/>
  <c r="AR146" i="1"/>
  <c r="AQ146" i="1" s="1"/>
  <c r="AS146" i="1" s="1"/>
  <c r="AV146" i="1"/>
  <c r="AU146" i="1" s="1"/>
  <c r="AZ146" i="1"/>
  <c r="AY146" i="1" s="1"/>
  <c r="BB146" i="1"/>
  <c r="BA146" i="1" s="1"/>
  <c r="E155" i="1"/>
  <c r="D155" i="1" s="1"/>
  <c r="I155" i="1"/>
  <c r="R155" i="1"/>
  <c r="Q155" i="1" s="1"/>
  <c r="V155" i="1"/>
  <c r="X155" i="1" s="1"/>
  <c r="W155" i="1" s="1"/>
  <c r="AF155" i="1"/>
  <c r="AE155" i="1" s="1"/>
  <c r="AJ155" i="1"/>
  <c r="AL155" i="1"/>
  <c r="AO155" i="1"/>
  <c r="AN155" i="1" s="1"/>
  <c r="AP155" i="1" s="1"/>
  <c r="AR155" i="1"/>
  <c r="AQ155" i="1" s="1"/>
  <c r="AS155" i="1" s="1"/>
  <c r="AV155" i="1"/>
  <c r="AU155" i="1" s="1"/>
  <c r="AZ155" i="1"/>
  <c r="AY155" i="1" s="1"/>
  <c r="BB155" i="1"/>
  <c r="BA155" i="1" s="1"/>
  <c r="E161" i="1"/>
  <c r="D161" i="1" s="1"/>
  <c r="I161" i="1"/>
  <c r="R161" i="1"/>
  <c r="Q161" i="1" s="1"/>
  <c r="V161" i="1"/>
  <c r="X161" i="1" s="1"/>
  <c r="W161" i="1" s="1"/>
  <c r="AF161" i="1"/>
  <c r="AE161" i="1" s="1"/>
  <c r="AJ161" i="1"/>
  <c r="AL161" i="1"/>
  <c r="AO161" i="1"/>
  <c r="AN161" i="1" s="1"/>
  <c r="AP161" i="1" s="1"/>
  <c r="AR161" i="1"/>
  <c r="AQ161" i="1" s="1"/>
  <c r="AS161" i="1" s="1"/>
  <c r="AV161" i="1"/>
  <c r="AU161" i="1" s="1"/>
  <c r="AZ161" i="1"/>
  <c r="AY161" i="1" s="1"/>
  <c r="BB161" i="1"/>
  <c r="BA161" i="1" s="1"/>
  <c r="E162" i="1"/>
  <c r="D162" i="1" s="1"/>
  <c r="I162" i="1"/>
  <c r="R162" i="1"/>
  <c r="Q162" i="1" s="1"/>
  <c r="V162" i="1"/>
  <c r="X162" i="1" s="1"/>
  <c r="W162" i="1" s="1"/>
  <c r="AF162" i="1"/>
  <c r="AE162" i="1" s="1"/>
  <c r="AJ162" i="1"/>
  <c r="AL162" i="1"/>
  <c r="AO162" i="1"/>
  <c r="AN162" i="1" s="1"/>
  <c r="AP162" i="1" s="1"/>
  <c r="AR162" i="1"/>
  <c r="AQ162" i="1" s="1"/>
  <c r="AS162" i="1" s="1"/>
  <c r="AV162" i="1"/>
  <c r="AU162" i="1" s="1"/>
  <c r="AZ162" i="1"/>
  <c r="AY162" i="1" s="1"/>
  <c r="BB162" i="1"/>
  <c r="BA162" i="1" s="1"/>
  <c r="E163" i="1"/>
  <c r="D163" i="1" s="1"/>
  <c r="I163" i="1"/>
  <c r="R163" i="1"/>
  <c r="Q163" i="1" s="1"/>
  <c r="V163" i="1"/>
  <c r="U163" i="1" s="1"/>
  <c r="AF163" i="1"/>
  <c r="AE163" i="1" s="1"/>
  <c r="AJ163" i="1"/>
  <c r="AL163" i="1"/>
  <c r="AO163" i="1"/>
  <c r="AN163" i="1" s="1"/>
  <c r="AP163" i="1" s="1"/>
  <c r="AR163" i="1"/>
  <c r="AQ163" i="1" s="1"/>
  <c r="AT163" i="1" s="1"/>
  <c r="AV163" i="1"/>
  <c r="AU163" i="1" s="1"/>
  <c r="AZ163" i="1"/>
  <c r="AY163" i="1" s="1"/>
  <c r="BB163" i="1"/>
  <c r="BA163" i="1" s="1"/>
  <c r="BB33" i="1"/>
  <c r="BA33" i="1" s="1"/>
  <c r="AZ33" i="1"/>
  <c r="AY33" i="1" s="1"/>
  <c r="AV33" i="1"/>
  <c r="AU33" i="1" s="1"/>
  <c r="AR33" i="1"/>
  <c r="AQ33" i="1" s="1"/>
  <c r="AT33" i="1" s="1"/>
  <c r="AN33" i="1"/>
  <c r="AP33" i="1" s="1"/>
  <c r="AJ33" i="1"/>
  <c r="AF33" i="1"/>
  <c r="AE33" i="1" s="1"/>
  <c r="V33" i="1"/>
  <c r="X33" i="1" s="1"/>
  <c r="W33" i="1" s="1"/>
  <c r="AL33" i="1"/>
  <c r="R33" i="1"/>
  <c r="Q33" i="1" s="1"/>
  <c r="S33" i="1" s="1"/>
  <c r="I33" i="1"/>
  <c r="BB29" i="1"/>
  <c r="BA29" i="1" s="1"/>
  <c r="BA20" i="1"/>
  <c r="BB19" i="1"/>
  <c r="BA19" i="1" s="1"/>
  <c r="BB17" i="1"/>
  <c r="BA17" i="1" s="1"/>
  <c r="BB14" i="1"/>
  <c r="BA14" i="1" s="1"/>
  <c r="BB12" i="1"/>
  <c r="BA12" i="1" s="1"/>
  <c r="BB11" i="1"/>
  <c r="BA11" i="1" s="1"/>
  <c r="BA21" i="1"/>
  <c r="AN21" i="1"/>
  <c r="AN20" i="1"/>
  <c r="AT11" i="1"/>
  <c r="AS12" i="1"/>
  <c r="AT12" i="1"/>
  <c r="AS14" i="1"/>
  <c r="AT14" i="1"/>
  <c r="AS20" i="1"/>
  <c r="AT20" i="1"/>
  <c r="AS21" i="1"/>
  <c r="AT21" i="1"/>
  <c r="AS22" i="1"/>
  <c r="AT22" i="1"/>
  <c r="AS23" i="1"/>
  <c r="AT23" i="1"/>
  <c r="AS24" i="1"/>
  <c r="AT24" i="1"/>
  <c r="AS25" i="1"/>
  <c r="AT25" i="1"/>
  <c r="AS26" i="1"/>
  <c r="AT26" i="1"/>
  <c r="AS27" i="1"/>
  <c r="AT27" i="1"/>
  <c r="AS29" i="1"/>
  <c r="AT29" i="1"/>
  <c r="AS11" i="1"/>
  <c r="O171" i="1" l="1"/>
  <c r="K171" i="1"/>
  <c r="L171" i="1"/>
  <c r="P33" i="1"/>
  <c r="K33" i="1"/>
  <c r="L33" i="1"/>
  <c r="N163" i="1"/>
  <c r="K163" i="1"/>
  <c r="L163" i="1"/>
  <c r="M162" i="1"/>
  <c r="K162" i="1"/>
  <c r="L162" i="1"/>
  <c r="M161" i="1"/>
  <c r="K161" i="1"/>
  <c r="L161" i="1"/>
  <c r="M155" i="1"/>
  <c r="L155" i="1"/>
  <c r="K155" i="1"/>
  <c r="O146" i="1"/>
  <c r="K146" i="1"/>
  <c r="L146" i="1"/>
  <c r="O143" i="1"/>
  <c r="K143" i="1"/>
  <c r="L143" i="1"/>
  <c r="N142" i="1"/>
  <c r="K142" i="1"/>
  <c r="L142" i="1"/>
  <c r="N137" i="1"/>
  <c r="K137" i="1"/>
  <c r="L137" i="1"/>
  <c r="J134" i="1"/>
  <c r="K134" i="1"/>
  <c r="L134" i="1"/>
  <c r="J132" i="1"/>
  <c r="K132" i="1"/>
  <c r="L132" i="1"/>
  <c r="J130" i="1"/>
  <c r="K130" i="1"/>
  <c r="L130" i="1"/>
  <c r="M129" i="1"/>
  <c r="K129" i="1"/>
  <c r="L129" i="1"/>
  <c r="H127" i="1"/>
  <c r="K127" i="1"/>
  <c r="L127" i="1"/>
  <c r="M93" i="1"/>
  <c r="K93" i="1"/>
  <c r="L93" i="1"/>
  <c r="M91" i="1"/>
  <c r="K91" i="1"/>
  <c r="L91" i="1"/>
  <c r="J86" i="1"/>
  <c r="K86" i="1"/>
  <c r="L86" i="1"/>
  <c r="J81" i="1"/>
  <c r="K81" i="1"/>
  <c r="L81" i="1"/>
  <c r="M80" i="1"/>
  <c r="K80" i="1"/>
  <c r="L80" i="1"/>
  <c r="J79" i="1"/>
  <c r="K79" i="1"/>
  <c r="L79" i="1"/>
  <c r="M76" i="1"/>
  <c r="K76" i="1"/>
  <c r="L76" i="1"/>
  <c r="J70" i="1"/>
  <c r="K70" i="1"/>
  <c r="L70" i="1"/>
  <c r="M69" i="1"/>
  <c r="K69" i="1"/>
  <c r="L69" i="1"/>
  <c r="J65" i="1"/>
  <c r="K65" i="1"/>
  <c r="L65" i="1"/>
  <c r="H63" i="1"/>
  <c r="L63" i="1"/>
  <c r="K63" i="1"/>
  <c r="M61" i="1"/>
  <c r="K61" i="1"/>
  <c r="L61" i="1"/>
  <c r="K60" i="1"/>
  <c r="L60" i="1"/>
  <c r="K58" i="1"/>
  <c r="L58" i="1"/>
  <c r="M57" i="1"/>
  <c r="K57" i="1"/>
  <c r="L57" i="1"/>
  <c r="M56" i="1"/>
  <c r="K56" i="1"/>
  <c r="L56" i="1"/>
  <c r="N55" i="1"/>
  <c r="K55" i="1"/>
  <c r="L55" i="1"/>
  <c r="K54" i="1"/>
  <c r="L54" i="1"/>
  <c r="M52" i="1"/>
  <c r="K52" i="1"/>
  <c r="L52" i="1"/>
  <c r="N50" i="1"/>
  <c r="K50" i="1"/>
  <c r="L50" i="1"/>
  <c r="M49" i="1"/>
  <c r="K49" i="1"/>
  <c r="L49" i="1"/>
  <c r="M41" i="1"/>
  <c r="K41" i="1"/>
  <c r="L41" i="1"/>
  <c r="J191" i="1"/>
  <c r="K191" i="1"/>
  <c r="L191" i="1"/>
  <c r="J190" i="1"/>
  <c r="K190" i="1"/>
  <c r="L190" i="1"/>
  <c r="M189" i="1"/>
  <c r="K189" i="1"/>
  <c r="L189" i="1"/>
  <c r="M188" i="1"/>
  <c r="L188" i="1"/>
  <c r="K188" i="1"/>
  <c r="M187" i="1"/>
  <c r="K187" i="1"/>
  <c r="L187" i="1"/>
  <c r="J186" i="1"/>
  <c r="K186" i="1"/>
  <c r="L186" i="1"/>
  <c r="J185" i="1"/>
  <c r="K185" i="1"/>
  <c r="L185" i="1"/>
  <c r="M184" i="1"/>
  <c r="K184" i="1"/>
  <c r="L184" i="1"/>
  <c r="M183" i="1"/>
  <c r="K183" i="1"/>
  <c r="L183" i="1"/>
  <c r="M182" i="1"/>
  <c r="K182" i="1"/>
  <c r="L182" i="1"/>
  <c r="N181" i="1"/>
  <c r="K181" i="1"/>
  <c r="L181" i="1"/>
  <c r="N180" i="1"/>
  <c r="K180" i="1"/>
  <c r="L180" i="1"/>
  <c r="M179" i="1"/>
  <c r="K179" i="1"/>
  <c r="L179" i="1"/>
  <c r="M178" i="1"/>
  <c r="L178" i="1"/>
  <c r="K178" i="1"/>
  <c r="M177" i="1"/>
  <c r="K177" i="1"/>
  <c r="L177" i="1"/>
  <c r="M176" i="1"/>
  <c r="K176" i="1"/>
  <c r="L176" i="1"/>
  <c r="J175" i="1"/>
  <c r="K175" i="1"/>
  <c r="L175" i="1"/>
  <c r="J174" i="1"/>
  <c r="L174" i="1"/>
  <c r="K174" i="1"/>
  <c r="J173" i="1"/>
  <c r="K173" i="1"/>
  <c r="L173" i="1"/>
  <c r="J172" i="1"/>
  <c r="K172" i="1"/>
  <c r="L172" i="1"/>
  <c r="P56" i="1"/>
  <c r="P69" i="1"/>
  <c r="J69" i="1"/>
  <c r="M134" i="1"/>
  <c r="P76" i="1"/>
  <c r="P129" i="1"/>
  <c r="P63" i="1"/>
  <c r="O79" i="1"/>
  <c r="O69" i="1"/>
  <c r="AT187" i="1"/>
  <c r="O173" i="1"/>
  <c r="P80" i="1"/>
  <c r="O129" i="1"/>
  <c r="M63" i="1"/>
  <c r="M173" i="1"/>
  <c r="O86" i="1"/>
  <c r="U191" i="1"/>
  <c r="U187" i="1"/>
  <c r="X181" i="1"/>
  <c r="W181" i="1" s="1"/>
  <c r="AB181" i="1" s="1"/>
  <c r="AT178" i="1"/>
  <c r="O178" i="1"/>
  <c r="H142" i="1"/>
  <c r="O80" i="1"/>
  <c r="O61" i="1"/>
  <c r="J56" i="1"/>
  <c r="J171" i="1"/>
  <c r="U190" i="1"/>
  <c r="X184" i="1"/>
  <c r="W184" i="1" s="1"/>
  <c r="AB184" i="1" s="1"/>
  <c r="J182" i="1"/>
  <c r="U33" i="1"/>
  <c r="P155" i="1"/>
  <c r="O142" i="1"/>
  <c r="J80" i="1"/>
  <c r="X76" i="1"/>
  <c r="W76" i="1" s="1"/>
  <c r="Z76" i="1" s="1"/>
  <c r="J61" i="1"/>
  <c r="J57" i="1"/>
  <c r="N171" i="1"/>
  <c r="P188" i="1"/>
  <c r="J187" i="1"/>
  <c r="X58" i="1"/>
  <c r="W58" i="1" s="1"/>
  <c r="Z58" i="1" s="1"/>
  <c r="H171" i="1"/>
  <c r="P171" i="1"/>
  <c r="O181" i="1"/>
  <c r="AT57" i="1"/>
  <c r="AS57" i="1"/>
  <c r="AS190" i="1"/>
  <c r="AT190" i="1"/>
  <c r="X80" i="1"/>
  <c r="W80" i="1" s="1"/>
  <c r="Z80" i="1" s="1"/>
  <c r="H132" i="1"/>
  <c r="H81" i="1"/>
  <c r="U186" i="1"/>
  <c r="U174" i="1"/>
  <c r="P163" i="1"/>
  <c r="O161" i="1"/>
  <c r="J155" i="1"/>
  <c r="O132" i="1"/>
  <c r="M130" i="1"/>
  <c r="J129" i="1"/>
  <c r="M127" i="1"/>
  <c r="N93" i="1"/>
  <c r="O81" i="1"/>
  <c r="N69" i="1"/>
  <c r="H69" i="1"/>
  <c r="J63" i="1"/>
  <c r="X60" i="1"/>
  <c r="W60" i="1" s="1"/>
  <c r="AB60" i="1" s="1"/>
  <c r="P57" i="1"/>
  <c r="H57" i="1"/>
  <c r="X41" i="1"/>
  <c r="W41" i="1" s="1"/>
  <c r="AC41" i="1" s="1"/>
  <c r="O188" i="1"/>
  <c r="P187" i="1"/>
  <c r="AT186" i="1"/>
  <c r="O183" i="1"/>
  <c r="H181" i="1"/>
  <c r="P127" i="1"/>
  <c r="P161" i="1"/>
  <c r="H161" i="1"/>
  <c r="H146" i="1"/>
  <c r="O127" i="1"/>
  <c r="P93" i="1"/>
  <c r="H52" i="1"/>
  <c r="N161" i="1"/>
  <c r="P146" i="1"/>
  <c r="M137" i="1"/>
  <c r="N132" i="1"/>
  <c r="J127" i="1"/>
  <c r="J93" i="1"/>
  <c r="N81" i="1"/>
  <c r="O57" i="1"/>
  <c r="P52" i="1"/>
  <c r="P49" i="1"/>
  <c r="O187" i="1"/>
  <c r="O177" i="1"/>
  <c r="T184" i="1"/>
  <c r="S184" i="1"/>
  <c r="AH190" i="1"/>
  <c r="AI190" i="1"/>
  <c r="M163" i="1"/>
  <c r="J163" i="1"/>
  <c r="AS189" i="1"/>
  <c r="AT189" i="1"/>
  <c r="T186" i="1"/>
  <c r="S186" i="1"/>
  <c r="AH180" i="1"/>
  <c r="AG180" i="1"/>
  <c r="AI180" i="1"/>
  <c r="AG174" i="1"/>
  <c r="AI174" i="1"/>
  <c r="P91" i="1"/>
  <c r="M81" i="1"/>
  <c r="N79" i="1"/>
  <c r="H79" i="1"/>
  <c r="O76" i="1"/>
  <c r="O70" i="1"/>
  <c r="H70" i="1"/>
  <c r="O65" i="1"/>
  <c r="H65" i="1"/>
  <c r="O52" i="1"/>
  <c r="O49" i="1"/>
  <c r="H49" i="1"/>
  <c r="P189" i="1"/>
  <c r="U188" i="1"/>
  <c r="U183" i="1"/>
  <c r="AG173" i="1"/>
  <c r="U173" i="1"/>
  <c r="O155" i="1"/>
  <c r="H155" i="1"/>
  <c r="N143" i="1"/>
  <c r="O134" i="1"/>
  <c r="H134" i="1"/>
  <c r="M132" i="1"/>
  <c r="O130" i="1"/>
  <c r="H130" i="1"/>
  <c r="N129" i="1"/>
  <c r="H129" i="1"/>
  <c r="N127" i="1"/>
  <c r="O93" i="1"/>
  <c r="H93" i="1"/>
  <c r="X91" i="1"/>
  <c r="W91" i="1" s="1"/>
  <c r="Z91" i="1" s="1"/>
  <c r="J91" i="1"/>
  <c r="T86" i="1"/>
  <c r="P81" i="1"/>
  <c r="M79" i="1"/>
  <c r="J76" i="1"/>
  <c r="N70" i="1"/>
  <c r="X69" i="1"/>
  <c r="W69" i="1" s="1"/>
  <c r="AC69" i="1" s="1"/>
  <c r="N65" i="1"/>
  <c r="X63" i="1"/>
  <c r="W63" i="1" s="1"/>
  <c r="AC63" i="1" s="1"/>
  <c r="O63" i="1"/>
  <c r="P61" i="1"/>
  <c r="H61" i="1"/>
  <c r="AH60" i="1"/>
  <c r="O56" i="1"/>
  <c r="H56" i="1"/>
  <c r="AS52" i="1"/>
  <c r="J52" i="1"/>
  <c r="P50" i="1"/>
  <c r="N49" i="1"/>
  <c r="AT191" i="1"/>
  <c r="AI189" i="1"/>
  <c r="U189" i="1"/>
  <c r="O189" i="1"/>
  <c r="AT188" i="1"/>
  <c r="J188" i="1"/>
  <c r="S183" i="1"/>
  <c r="M181" i="1"/>
  <c r="S177" i="1"/>
  <c r="O174" i="1"/>
  <c r="N155" i="1"/>
  <c r="N134" i="1"/>
  <c r="N130" i="1"/>
  <c r="T93" i="1"/>
  <c r="P79" i="1"/>
  <c r="M70" i="1"/>
  <c r="M65" i="1"/>
  <c r="N56" i="1"/>
  <c r="J49" i="1"/>
  <c r="J189" i="1"/>
  <c r="O184" i="1"/>
  <c r="P182" i="1"/>
  <c r="O179" i="1"/>
  <c r="AT177" i="1"/>
  <c r="J162" i="1"/>
  <c r="M146" i="1"/>
  <c r="N146" i="1"/>
  <c r="J142" i="1"/>
  <c r="P142" i="1"/>
  <c r="P162" i="1"/>
  <c r="AT91" i="1"/>
  <c r="AS91" i="1"/>
  <c r="O162" i="1"/>
  <c r="H162" i="1"/>
  <c r="M143" i="1"/>
  <c r="J143" i="1"/>
  <c r="J137" i="1"/>
  <c r="P137" i="1"/>
  <c r="U93" i="1"/>
  <c r="X93" i="1"/>
  <c r="W93" i="1" s="1"/>
  <c r="Y93" i="1" s="1"/>
  <c r="AT70" i="1"/>
  <c r="AS70" i="1"/>
  <c r="O163" i="1"/>
  <c r="H163" i="1"/>
  <c r="N162" i="1"/>
  <c r="J161" i="1"/>
  <c r="J146" i="1"/>
  <c r="P143" i="1"/>
  <c r="H143" i="1"/>
  <c r="M142" i="1"/>
  <c r="O137" i="1"/>
  <c r="H137" i="1"/>
  <c r="M60" i="1"/>
  <c r="N60" i="1"/>
  <c r="M58" i="1"/>
  <c r="J58" i="1"/>
  <c r="H58" i="1"/>
  <c r="M54" i="1"/>
  <c r="H54" i="1"/>
  <c r="O54" i="1"/>
  <c r="J54" i="1"/>
  <c r="AT171" i="1"/>
  <c r="AS171" i="1"/>
  <c r="AC188" i="1"/>
  <c r="AA188" i="1"/>
  <c r="AB188" i="1"/>
  <c r="Y188" i="1"/>
  <c r="S185" i="1"/>
  <c r="T185" i="1"/>
  <c r="AH177" i="1"/>
  <c r="AG177" i="1"/>
  <c r="AI177" i="1"/>
  <c r="N86" i="1"/>
  <c r="H86" i="1"/>
  <c r="P60" i="1"/>
  <c r="H60" i="1"/>
  <c r="P58" i="1"/>
  <c r="M55" i="1"/>
  <c r="H55" i="1"/>
  <c r="O55" i="1"/>
  <c r="J55" i="1"/>
  <c r="H41" i="1"/>
  <c r="N41" i="1"/>
  <c r="J41" i="1"/>
  <c r="P41" i="1"/>
  <c r="AA176" i="1"/>
  <c r="Y176" i="1"/>
  <c r="T174" i="1"/>
  <c r="S174" i="1"/>
  <c r="P134" i="1"/>
  <c r="P132" i="1"/>
  <c r="P130" i="1"/>
  <c r="O91" i="1"/>
  <c r="H91" i="1"/>
  <c r="M86" i="1"/>
  <c r="AS81" i="1"/>
  <c r="T80" i="1"/>
  <c r="N80" i="1"/>
  <c r="H80" i="1"/>
  <c r="T76" i="1"/>
  <c r="N76" i="1"/>
  <c r="H76" i="1"/>
  <c r="P70" i="1"/>
  <c r="P65" i="1"/>
  <c r="AH61" i="1"/>
  <c r="O60" i="1"/>
  <c r="AH58" i="1"/>
  <c r="O58" i="1"/>
  <c r="P54" i="1"/>
  <c r="AH191" i="1"/>
  <c r="AG191" i="1"/>
  <c r="AC186" i="1"/>
  <c r="AA186" i="1"/>
  <c r="AB186" i="1"/>
  <c r="Y186" i="1"/>
  <c r="S182" i="1"/>
  <c r="T182" i="1"/>
  <c r="AH178" i="1"/>
  <c r="AG178" i="1"/>
  <c r="AI178" i="1"/>
  <c r="T91" i="1"/>
  <c r="N91" i="1"/>
  <c r="X86" i="1"/>
  <c r="W86" i="1" s="1"/>
  <c r="AC86" i="1" s="1"/>
  <c r="P86" i="1"/>
  <c r="T69" i="1"/>
  <c r="T63" i="1"/>
  <c r="N63" i="1"/>
  <c r="J60" i="1"/>
  <c r="N58" i="1"/>
  <c r="AT55" i="1"/>
  <c r="AS55" i="1"/>
  <c r="P55" i="1"/>
  <c r="N54" i="1"/>
  <c r="M50" i="1"/>
  <c r="H50" i="1"/>
  <c r="O50" i="1"/>
  <c r="J50" i="1"/>
  <c r="O41" i="1"/>
  <c r="U171" i="1"/>
  <c r="X171" i="1"/>
  <c r="W171" i="1" s="1"/>
  <c r="AC171" i="1" s="1"/>
  <c r="AC187" i="1"/>
  <c r="AA187" i="1"/>
  <c r="AB187" i="1"/>
  <c r="Y187" i="1"/>
  <c r="AH172" i="1"/>
  <c r="AG172" i="1"/>
  <c r="AI172" i="1"/>
  <c r="N191" i="1"/>
  <c r="AG190" i="1"/>
  <c r="N190" i="1"/>
  <c r="AG189" i="1"/>
  <c r="X185" i="1"/>
  <c r="W185" i="1" s="1"/>
  <c r="AA185" i="1" s="1"/>
  <c r="P185" i="1"/>
  <c r="AT179" i="1"/>
  <c r="AI179" i="1"/>
  <c r="O172" i="1"/>
  <c r="N52" i="1"/>
  <c r="M191" i="1"/>
  <c r="M190" i="1"/>
  <c r="O185" i="1"/>
  <c r="P184" i="1"/>
  <c r="P183" i="1"/>
  <c r="X182" i="1"/>
  <c r="W182" i="1" s="1"/>
  <c r="AB182" i="1" s="1"/>
  <c r="O182" i="1"/>
  <c r="AC180" i="1"/>
  <c r="M180" i="1"/>
  <c r="U176" i="1"/>
  <c r="U175" i="1"/>
  <c r="O175" i="1"/>
  <c r="U172" i="1"/>
  <c r="M172" i="1"/>
  <c r="S176" i="1"/>
  <c r="S175" i="1"/>
  <c r="N57" i="1"/>
  <c r="O191" i="1"/>
  <c r="H191" i="1"/>
  <c r="O190" i="1"/>
  <c r="H190" i="1"/>
  <c r="J184" i="1"/>
  <c r="J183" i="1"/>
  <c r="U178" i="1"/>
  <c r="U177" i="1"/>
  <c r="AI173" i="1"/>
  <c r="Y191" i="1"/>
  <c r="AC191" i="1"/>
  <c r="Z191" i="1"/>
  <c r="AD191" i="1"/>
  <c r="AA191" i="1"/>
  <c r="AB191" i="1"/>
  <c r="Z190" i="1"/>
  <c r="AD190" i="1"/>
  <c r="AA190" i="1"/>
  <c r="AB190" i="1"/>
  <c r="Y190" i="1"/>
  <c r="AC190" i="1"/>
  <c r="Y189" i="1"/>
  <c r="AC189" i="1"/>
  <c r="Z189" i="1"/>
  <c r="AD189" i="1"/>
  <c r="AA189" i="1"/>
  <c r="AB189" i="1"/>
  <c r="T191" i="1"/>
  <c r="P191" i="1"/>
  <c r="T190" i="1"/>
  <c r="P190" i="1"/>
  <c r="T189" i="1"/>
  <c r="H189" i="1"/>
  <c r="N189" i="1"/>
  <c r="AI188" i="1"/>
  <c r="T188" i="1"/>
  <c r="H188" i="1"/>
  <c r="N188" i="1"/>
  <c r="AI187" i="1"/>
  <c r="T187" i="1"/>
  <c r="H187" i="1"/>
  <c r="N187" i="1"/>
  <c r="AI186" i="1"/>
  <c r="P186" i="1"/>
  <c r="AS184" i="1"/>
  <c r="AS183" i="1"/>
  <c r="AA183" i="1"/>
  <c r="Y183" i="1"/>
  <c r="AC183" i="1"/>
  <c r="Z183" i="1"/>
  <c r="AD183" i="1"/>
  <c r="T180" i="1"/>
  <c r="S180" i="1"/>
  <c r="AG188" i="1"/>
  <c r="Z188" i="1"/>
  <c r="AD188" i="1"/>
  <c r="AG187" i="1"/>
  <c r="Z187" i="1"/>
  <c r="AD187" i="1"/>
  <c r="AG186" i="1"/>
  <c r="Z186" i="1"/>
  <c r="AD186" i="1"/>
  <c r="O186" i="1"/>
  <c r="M185" i="1"/>
  <c r="H185" i="1"/>
  <c r="N185" i="1"/>
  <c r="AG184" i="1"/>
  <c r="AH184" i="1"/>
  <c r="AS182" i="1"/>
  <c r="AS185" i="1"/>
  <c r="AI183" i="1"/>
  <c r="AG183" i="1"/>
  <c r="AH183" i="1"/>
  <c r="AS181" i="1"/>
  <c r="AT181" i="1"/>
  <c r="AB178" i="1"/>
  <c r="Z178" i="1"/>
  <c r="AD178" i="1"/>
  <c r="AA178" i="1"/>
  <c r="AC178" i="1"/>
  <c r="Y178" i="1"/>
  <c r="AB177" i="1"/>
  <c r="Z177" i="1"/>
  <c r="AD177" i="1"/>
  <c r="Y177" i="1"/>
  <c r="AA177" i="1"/>
  <c r="AC177" i="1"/>
  <c r="M186" i="1"/>
  <c r="H186" i="1"/>
  <c r="N186" i="1"/>
  <c r="AG185" i="1"/>
  <c r="AH185" i="1"/>
  <c r="AI182" i="1"/>
  <c r="AG182" i="1"/>
  <c r="AH182" i="1"/>
  <c r="AI181" i="1"/>
  <c r="AG181" i="1"/>
  <c r="AH181" i="1"/>
  <c r="T181" i="1"/>
  <c r="S181" i="1"/>
  <c r="AB179" i="1"/>
  <c r="Z179" i="1"/>
  <c r="AA179" i="1"/>
  <c r="AC179" i="1"/>
  <c r="Y179" i="1"/>
  <c r="AD179" i="1"/>
  <c r="N184" i="1"/>
  <c r="H184" i="1"/>
  <c r="N183" i="1"/>
  <c r="H183" i="1"/>
  <c r="N182" i="1"/>
  <c r="H182" i="1"/>
  <c r="J181" i="1"/>
  <c r="P181" i="1"/>
  <c r="AT180" i="1"/>
  <c r="Z180" i="1"/>
  <c r="U180" i="1"/>
  <c r="O180" i="1"/>
  <c r="H180" i="1"/>
  <c r="AH179" i="1"/>
  <c r="S179" i="1"/>
  <c r="N179" i="1"/>
  <c r="S178" i="1"/>
  <c r="J177" i="1"/>
  <c r="P177" i="1"/>
  <c r="H177" i="1"/>
  <c r="N177" i="1"/>
  <c r="AI176" i="1"/>
  <c r="AC176" i="1"/>
  <c r="AT175" i="1"/>
  <c r="AB172" i="1"/>
  <c r="Y172" i="1"/>
  <c r="AC172" i="1"/>
  <c r="Z172" i="1"/>
  <c r="AD172" i="1"/>
  <c r="AA172" i="1"/>
  <c r="AD180" i="1"/>
  <c r="Y180" i="1"/>
  <c r="J178" i="1"/>
  <c r="P178" i="1"/>
  <c r="H178" i="1"/>
  <c r="N178" i="1"/>
  <c r="AT176" i="1"/>
  <c r="AG176" i="1"/>
  <c r="O176" i="1"/>
  <c r="AG175" i="1"/>
  <c r="AH175" i="1"/>
  <c r="J179" i="1"/>
  <c r="P179" i="1"/>
  <c r="H179" i="1"/>
  <c r="AS173" i="1"/>
  <c r="AT173" i="1"/>
  <c r="AS172" i="1"/>
  <c r="AT172" i="1"/>
  <c r="AA180" i="1"/>
  <c r="J180" i="1"/>
  <c r="P180" i="1"/>
  <c r="U179" i="1"/>
  <c r="AB176" i="1"/>
  <c r="Z176" i="1"/>
  <c r="AD176" i="1"/>
  <c r="J176" i="1"/>
  <c r="P176" i="1"/>
  <c r="H176" i="1"/>
  <c r="N176" i="1"/>
  <c r="AB175" i="1"/>
  <c r="Y175" i="1"/>
  <c r="AC175" i="1"/>
  <c r="Z175" i="1"/>
  <c r="AD175" i="1"/>
  <c r="AS174" i="1"/>
  <c r="AT174" i="1"/>
  <c r="AB174" i="1"/>
  <c r="Y174" i="1"/>
  <c r="AC174" i="1"/>
  <c r="Z174" i="1"/>
  <c r="AD174" i="1"/>
  <c r="AA174" i="1"/>
  <c r="AB173" i="1"/>
  <c r="Y173" i="1"/>
  <c r="AC173" i="1"/>
  <c r="Z173" i="1"/>
  <c r="AD173" i="1"/>
  <c r="AA173" i="1"/>
  <c r="S173" i="1"/>
  <c r="S172" i="1"/>
  <c r="N175" i="1"/>
  <c r="H175" i="1"/>
  <c r="AH174" i="1"/>
  <c r="N174" i="1"/>
  <c r="H174" i="1"/>
  <c r="N173" i="1"/>
  <c r="H173" i="1"/>
  <c r="N172" i="1"/>
  <c r="H172" i="1"/>
  <c r="M175" i="1"/>
  <c r="M174" i="1"/>
  <c r="P175" i="1"/>
  <c r="P174" i="1"/>
  <c r="P173" i="1"/>
  <c r="P172" i="1"/>
  <c r="AI171" i="1"/>
  <c r="AH171" i="1"/>
  <c r="AG171" i="1"/>
  <c r="S171" i="1"/>
  <c r="T171" i="1"/>
  <c r="M171" i="1"/>
  <c r="Y162" i="1"/>
  <c r="AC162" i="1"/>
  <c r="Z162" i="1"/>
  <c r="AD162" i="1"/>
  <c r="AA162" i="1"/>
  <c r="AB162" i="1"/>
  <c r="AG146" i="1"/>
  <c r="AH146" i="1"/>
  <c r="AI146" i="1"/>
  <c r="T142" i="1"/>
  <c r="S142" i="1"/>
  <c r="S137" i="1"/>
  <c r="T137" i="1"/>
  <c r="T162" i="1"/>
  <c r="S162" i="1"/>
  <c r="AG155" i="1"/>
  <c r="AH155" i="1"/>
  <c r="AI155" i="1"/>
  <c r="Y146" i="1"/>
  <c r="AC146" i="1"/>
  <c r="AD146" i="1"/>
  <c r="Z146" i="1"/>
  <c r="AA146" i="1"/>
  <c r="AB146" i="1"/>
  <c r="S143" i="1"/>
  <c r="T143" i="1"/>
  <c r="T146" i="1"/>
  <c r="S146" i="1"/>
  <c r="AG137" i="1"/>
  <c r="AH137" i="1"/>
  <c r="AI137" i="1"/>
  <c r="AG130" i="1"/>
  <c r="AH130" i="1"/>
  <c r="AI130" i="1"/>
  <c r="AG129" i="1"/>
  <c r="AH129" i="1"/>
  <c r="AI129" i="1"/>
  <c r="AG127" i="1"/>
  <c r="AH127" i="1"/>
  <c r="AI127" i="1"/>
  <c r="Y155" i="1"/>
  <c r="AC155" i="1"/>
  <c r="AD155" i="1"/>
  <c r="Z155" i="1"/>
  <c r="AA155" i="1"/>
  <c r="AB155" i="1"/>
  <c r="AG142" i="1"/>
  <c r="AH142" i="1"/>
  <c r="AI142" i="1"/>
  <c r="AG134" i="1"/>
  <c r="AH134" i="1"/>
  <c r="AI134" i="1"/>
  <c r="AG132" i="1"/>
  <c r="AH132" i="1"/>
  <c r="AI132" i="1"/>
  <c r="AG162" i="1"/>
  <c r="AH162" i="1"/>
  <c r="AI162" i="1"/>
  <c r="Y161" i="1"/>
  <c r="AC161" i="1"/>
  <c r="Z161" i="1"/>
  <c r="AD161" i="1"/>
  <c r="AA161" i="1"/>
  <c r="AB161" i="1"/>
  <c r="S155" i="1"/>
  <c r="T155" i="1"/>
  <c r="AG143" i="1"/>
  <c r="AH143" i="1"/>
  <c r="AI143" i="1"/>
  <c r="Y137" i="1"/>
  <c r="AC137" i="1"/>
  <c r="AD137" i="1"/>
  <c r="Z137" i="1"/>
  <c r="AA137" i="1"/>
  <c r="AB137" i="1"/>
  <c r="AB132" i="1"/>
  <c r="Y132" i="1"/>
  <c r="AC132" i="1"/>
  <c r="Z132" i="1"/>
  <c r="AD132" i="1"/>
  <c r="AA132" i="1"/>
  <c r="AB130" i="1"/>
  <c r="Y130" i="1"/>
  <c r="AC130" i="1"/>
  <c r="Z130" i="1"/>
  <c r="AD130" i="1"/>
  <c r="AA130" i="1"/>
  <c r="AB129" i="1"/>
  <c r="Y129" i="1"/>
  <c r="AC129" i="1"/>
  <c r="Z129" i="1"/>
  <c r="AD129" i="1"/>
  <c r="AA129" i="1"/>
  <c r="AB127" i="1"/>
  <c r="Y127" i="1"/>
  <c r="AC127" i="1"/>
  <c r="Z127" i="1"/>
  <c r="AD127" i="1"/>
  <c r="AA127" i="1"/>
  <c r="T163" i="1"/>
  <c r="S163" i="1"/>
  <c r="AG161" i="1"/>
  <c r="AH161" i="1"/>
  <c r="AI161" i="1"/>
  <c r="AG163" i="1"/>
  <c r="AH163" i="1"/>
  <c r="AI163" i="1"/>
  <c r="T161" i="1"/>
  <c r="S161" i="1"/>
  <c r="Y143" i="1"/>
  <c r="AC143" i="1"/>
  <c r="Z143" i="1"/>
  <c r="AD143" i="1"/>
  <c r="AA143" i="1"/>
  <c r="AB143" i="1"/>
  <c r="S134" i="1"/>
  <c r="T134" i="1"/>
  <c r="T132" i="1"/>
  <c r="S132" i="1"/>
  <c r="T130" i="1"/>
  <c r="S130" i="1"/>
  <c r="T129" i="1"/>
  <c r="S129" i="1"/>
  <c r="T127" i="1"/>
  <c r="S127" i="1"/>
  <c r="AT93" i="1"/>
  <c r="AS93" i="1"/>
  <c r="AS163" i="1"/>
  <c r="X163" i="1"/>
  <c r="W163" i="1" s="1"/>
  <c r="AS142" i="1"/>
  <c r="X142" i="1"/>
  <c r="W142" i="1" s="1"/>
  <c r="X134" i="1"/>
  <c r="W134" i="1" s="1"/>
  <c r="T81" i="1"/>
  <c r="AS79" i="1"/>
  <c r="AG79" i="1"/>
  <c r="AI79" i="1"/>
  <c r="X79" i="1"/>
  <c r="W79" i="1" s="1"/>
  <c r="T70" i="1"/>
  <c r="AS65" i="1"/>
  <c r="AG65" i="1"/>
  <c r="AI65" i="1"/>
  <c r="X65" i="1"/>
  <c r="W65" i="1" s="1"/>
  <c r="AG91" i="1"/>
  <c r="AI91" i="1"/>
  <c r="AS80" i="1"/>
  <c r="AG80" i="1"/>
  <c r="AI80" i="1"/>
  <c r="AS69" i="1"/>
  <c r="AG69" i="1"/>
  <c r="AI69" i="1"/>
  <c r="AT58" i="1"/>
  <c r="AS58" i="1"/>
  <c r="AT162" i="1"/>
  <c r="U162" i="1"/>
  <c r="AT161" i="1"/>
  <c r="U161" i="1"/>
  <c r="AT155" i="1"/>
  <c r="U155" i="1"/>
  <c r="AT146" i="1"/>
  <c r="U146" i="1"/>
  <c r="AT143" i="1"/>
  <c r="U143" i="1"/>
  <c r="AT137" i="1"/>
  <c r="U137" i="1"/>
  <c r="AT134" i="1"/>
  <c r="AT132" i="1"/>
  <c r="U132" i="1"/>
  <c r="AT130" i="1"/>
  <c r="U130" i="1"/>
  <c r="AT129" i="1"/>
  <c r="U129" i="1"/>
  <c r="AT127" i="1"/>
  <c r="U127" i="1"/>
  <c r="AI93" i="1"/>
  <c r="AG81" i="1"/>
  <c r="AI81" i="1"/>
  <c r="X81" i="1"/>
  <c r="W81" i="1" s="1"/>
  <c r="T79" i="1"/>
  <c r="AG70" i="1"/>
  <c r="AI70" i="1"/>
  <c r="X70" i="1"/>
  <c r="W70" i="1" s="1"/>
  <c r="T65" i="1"/>
  <c r="AT60" i="1"/>
  <c r="AS60" i="1"/>
  <c r="AH93" i="1"/>
  <c r="AS86" i="1"/>
  <c r="AG86" i="1"/>
  <c r="AI86" i="1"/>
  <c r="AS76" i="1"/>
  <c r="AG76" i="1"/>
  <c r="AI76" i="1"/>
  <c r="AS63" i="1"/>
  <c r="AG63" i="1"/>
  <c r="AI63" i="1"/>
  <c r="AI61" i="1"/>
  <c r="X61" i="1"/>
  <c r="W61" i="1" s="1"/>
  <c r="S61" i="1"/>
  <c r="N61" i="1"/>
  <c r="AI60" i="1"/>
  <c r="S60" i="1"/>
  <c r="AI58" i="1"/>
  <c r="S58" i="1"/>
  <c r="AG57" i="1"/>
  <c r="AI57" i="1"/>
  <c r="X57" i="1"/>
  <c r="W57" i="1" s="1"/>
  <c r="T56" i="1"/>
  <c r="AG55" i="1"/>
  <c r="AI55" i="1"/>
  <c r="X55" i="1"/>
  <c r="W55" i="1" s="1"/>
  <c r="T54" i="1"/>
  <c r="AG52" i="1"/>
  <c r="AI52" i="1"/>
  <c r="T52" i="1"/>
  <c r="S52" i="1"/>
  <c r="AG49" i="1"/>
  <c r="AH49" i="1"/>
  <c r="AI49" i="1"/>
  <c r="AG50" i="1"/>
  <c r="AH50" i="1"/>
  <c r="AI50" i="1"/>
  <c r="AB49" i="1"/>
  <c r="Y49" i="1"/>
  <c r="AC49" i="1"/>
  <c r="Z49" i="1"/>
  <c r="AD49" i="1"/>
  <c r="AA49" i="1"/>
  <c r="AT61" i="1"/>
  <c r="T57" i="1"/>
  <c r="AS56" i="1"/>
  <c r="AG56" i="1"/>
  <c r="AI56" i="1"/>
  <c r="X56" i="1"/>
  <c r="W56" i="1" s="1"/>
  <c r="T55" i="1"/>
  <c r="AS54" i="1"/>
  <c r="AG54" i="1"/>
  <c r="AI54" i="1"/>
  <c r="X54" i="1"/>
  <c r="W54" i="1" s="1"/>
  <c r="AB50" i="1"/>
  <c r="Y50" i="1"/>
  <c r="AC50" i="1"/>
  <c r="Z50" i="1"/>
  <c r="AD50" i="1"/>
  <c r="AA50" i="1"/>
  <c r="T49" i="1"/>
  <c r="S49" i="1"/>
  <c r="T41" i="1"/>
  <c r="S41" i="1"/>
  <c r="X52" i="1"/>
  <c r="W52" i="1" s="1"/>
  <c r="U52" i="1"/>
  <c r="T50" i="1"/>
  <c r="S50" i="1"/>
  <c r="AG41" i="1"/>
  <c r="AH41" i="1"/>
  <c r="AI41" i="1"/>
  <c r="AT50" i="1"/>
  <c r="U50" i="1"/>
  <c r="AT49" i="1"/>
  <c r="U49" i="1"/>
  <c r="AT41" i="1"/>
  <c r="AS33" i="1"/>
  <c r="AC33" i="1"/>
  <c r="AD33" i="1"/>
  <c r="Z33" i="1"/>
  <c r="AB33" i="1"/>
  <c r="Y33" i="1"/>
  <c r="AA33" i="1"/>
  <c r="T33" i="1"/>
  <c r="J33" i="1"/>
  <c r="M33" i="1"/>
  <c r="N33" i="1"/>
  <c r="O33" i="1"/>
  <c r="AN14" i="1"/>
  <c r="AP14" i="1" s="1"/>
  <c r="AN17" i="1"/>
  <c r="AP17" i="1" s="1"/>
  <c r="AN18" i="1"/>
  <c r="AP18" i="1" s="1"/>
  <c r="AN19" i="1"/>
  <c r="AP19" i="1" s="1"/>
  <c r="AP20" i="1"/>
  <c r="AN22" i="1"/>
  <c r="AP22" i="1" s="1"/>
  <c r="AN23" i="1"/>
  <c r="AP23" i="1" s="1"/>
  <c r="AN24" i="1"/>
  <c r="AP24" i="1" s="1"/>
  <c r="AN25" i="1"/>
  <c r="AP25" i="1" s="1"/>
  <c r="AN26" i="1"/>
  <c r="AP26" i="1" s="1"/>
  <c r="AN27" i="1"/>
  <c r="AP27" i="1" s="1"/>
  <c r="AN29" i="1"/>
  <c r="AP29" i="1" s="1"/>
  <c r="AN12" i="1"/>
  <c r="AP12" i="1" s="1"/>
  <c r="AN11" i="1"/>
  <c r="AP11" i="1" s="1"/>
  <c r="AP21" i="1"/>
  <c r="BB27" i="1"/>
  <c r="BB26" i="1"/>
  <c r="BB25" i="1"/>
  <c r="BB24" i="1"/>
  <c r="BB23" i="1"/>
  <c r="BB22" i="1"/>
  <c r="AZ29" i="1"/>
  <c r="AZ27" i="1"/>
  <c r="AZ26" i="1"/>
  <c r="AZ25" i="1"/>
  <c r="AZ24" i="1"/>
  <c r="AZ23" i="1"/>
  <c r="AZ22" i="1"/>
  <c r="AZ19" i="1"/>
  <c r="AZ18" i="1"/>
  <c r="AZ17" i="1"/>
  <c r="AZ14" i="1"/>
  <c r="AZ12" i="1"/>
  <c r="AZ11" i="1"/>
  <c r="AV27" i="1"/>
  <c r="AV26" i="1"/>
  <c r="AV25" i="1"/>
  <c r="AV24" i="1"/>
  <c r="AV23" i="1"/>
  <c r="AV22" i="1"/>
  <c r="AV19" i="1"/>
  <c r="AV18" i="1"/>
  <c r="AV17" i="1"/>
  <c r="AV14" i="1"/>
  <c r="AV12" i="1"/>
  <c r="AV11" i="1"/>
  <c r="AR29" i="1"/>
  <c r="AR27" i="1"/>
  <c r="AR26" i="1"/>
  <c r="AR25" i="1"/>
  <c r="AR24" i="1"/>
  <c r="AR23" i="1"/>
  <c r="AR22" i="1"/>
  <c r="AR14" i="1"/>
  <c r="AR12" i="1"/>
  <c r="AR11" i="1"/>
  <c r="AM29" i="1"/>
  <c r="AM27" i="1"/>
  <c r="AM26" i="1"/>
  <c r="AM25" i="1"/>
  <c r="AM24" i="1"/>
  <c r="AM23" i="1"/>
  <c r="AM22" i="1"/>
  <c r="AM19" i="1"/>
  <c r="AM18" i="1"/>
  <c r="AM17" i="1"/>
  <c r="AM14" i="1"/>
  <c r="AM12" i="1"/>
  <c r="AM11" i="1"/>
  <c r="AK29" i="1"/>
  <c r="AK27" i="1"/>
  <c r="AK26" i="1"/>
  <c r="AK24" i="1"/>
  <c r="AK23" i="1"/>
  <c r="AK22" i="1"/>
  <c r="AK19" i="1"/>
  <c r="AK18" i="1"/>
  <c r="AK17" i="1"/>
  <c r="AK14" i="1"/>
  <c r="AK12" i="1"/>
  <c r="AK11" i="1"/>
  <c r="AF12" i="1"/>
  <c r="AF14" i="1"/>
  <c r="AF22" i="1"/>
  <c r="AF23" i="1"/>
  <c r="AF24" i="1"/>
  <c r="AF25" i="1"/>
  <c r="AF26" i="1"/>
  <c r="AF27" i="1"/>
  <c r="AF29" i="1"/>
  <c r="AF11" i="1"/>
  <c r="AF17" i="1" s="1"/>
  <c r="AB12" i="1"/>
  <c r="Z14" i="1"/>
  <c r="AB17" i="1"/>
  <c r="Z18" i="1"/>
  <c r="AB19" i="1"/>
  <c r="Z20" i="1"/>
  <c r="AB21" i="1"/>
  <c r="Z22" i="1"/>
  <c r="AB23" i="1"/>
  <c r="Z24" i="1"/>
  <c r="AB25" i="1"/>
  <c r="Z26" i="1"/>
  <c r="AB27" i="1"/>
  <c r="AA11" i="1"/>
  <c r="V12" i="1"/>
  <c r="V14" i="1"/>
  <c r="V17" i="1"/>
  <c r="V18" i="1"/>
  <c r="V19" i="1"/>
  <c r="V22" i="1"/>
  <c r="V23" i="1"/>
  <c r="V24" i="1"/>
  <c r="V25" i="1"/>
  <c r="V26" i="1"/>
  <c r="V27" i="1"/>
  <c r="V29" i="1"/>
  <c r="S12" i="1"/>
  <c r="T12" i="1"/>
  <c r="S14" i="1"/>
  <c r="T14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9" i="1"/>
  <c r="T29" i="1"/>
  <c r="T11" i="1"/>
  <c r="S11" i="1"/>
  <c r="R12" i="1"/>
  <c r="R14" i="1"/>
  <c r="R22" i="1"/>
  <c r="R23" i="1"/>
  <c r="R24" i="1"/>
  <c r="R25" i="1"/>
  <c r="R26" i="1"/>
  <c r="R27" i="1"/>
  <c r="R29" i="1"/>
  <c r="R11" i="1"/>
  <c r="E33" i="1"/>
  <c r="E29" i="1"/>
  <c r="E27" i="1"/>
  <c r="E26" i="1"/>
  <c r="E25" i="1"/>
  <c r="E24" i="1"/>
  <c r="E23" i="1"/>
  <c r="E22" i="1"/>
  <c r="E19" i="1"/>
  <c r="E18" i="1"/>
  <c r="E17" i="1"/>
  <c r="E14" i="1"/>
  <c r="E12" i="1"/>
  <c r="E11" i="1"/>
  <c r="AR17" i="1" l="1"/>
  <c r="AR18" i="1"/>
  <c r="AQ16" i="1" s="1"/>
  <c r="AR19" i="1"/>
  <c r="R17" i="1"/>
  <c r="Q17" i="1" s="1"/>
  <c r="R18" i="1"/>
  <c r="Q18" i="1" s="1"/>
  <c r="R19" i="1"/>
  <c r="Q19" i="1" s="1"/>
  <c r="S19" i="1" s="1"/>
  <c r="R16" i="1"/>
  <c r="Q16" i="1" s="1"/>
  <c r="Y60" i="1"/>
  <c r="AA181" i="1"/>
  <c r="AA60" i="1"/>
  <c r="AD69" i="1"/>
  <c r="Y69" i="1"/>
  <c r="AD86" i="1"/>
  <c r="Y86" i="1"/>
  <c r="AD60" i="1"/>
  <c r="Y182" i="1"/>
  <c r="Z181" i="1"/>
  <c r="AC181" i="1"/>
  <c r="Y181" i="1"/>
  <c r="Y63" i="1"/>
  <c r="AD181" i="1"/>
  <c r="AC20" i="1"/>
  <c r="AA41" i="1"/>
  <c r="Y20" i="1"/>
  <c r="AA76" i="1"/>
  <c r="AB91" i="1"/>
  <c r="AC24" i="1"/>
  <c r="Z19" i="1"/>
  <c r="AC14" i="1"/>
  <c r="Z12" i="1"/>
  <c r="AD11" i="1"/>
  <c r="AC76" i="1"/>
  <c r="AA182" i="1"/>
  <c r="AD91" i="1"/>
  <c r="Z60" i="1"/>
  <c r="AC60" i="1"/>
  <c r="Y76" i="1"/>
  <c r="AA86" i="1"/>
  <c r="AA69" i="1"/>
  <c r="AA91" i="1"/>
  <c r="AD76" i="1"/>
  <c r="AB76" i="1"/>
  <c r="AC184" i="1"/>
  <c r="AA58" i="1"/>
  <c r="AC58" i="1"/>
  <c r="Y41" i="1"/>
  <c r="AA80" i="1"/>
  <c r="Z171" i="1"/>
  <c r="AC185" i="1"/>
  <c r="AB58" i="1"/>
  <c r="Y58" i="1"/>
  <c r="AB41" i="1"/>
  <c r="AD80" i="1"/>
  <c r="AC80" i="1"/>
  <c r="AA93" i="1"/>
  <c r="Y184" i="1"/>
  <c r="AD58" i="1"/>
  <c r="Z41" i="1"/>
  <c r="AC93" i="1"/>
  <c r="Y80" i="1"/>
  <c r="AD184" i="1"/>
  <c r="AA184" i="1"/>
  <c r="AD41" i="1"/>
  <c r="Z184" i="1"/>
  <c r="AB80" i="1"/>
  <c r="AD182" i="1"/>
  <c r="Z27" i="1"/>
  <c r="Z23" i="1"/>
  <c r="AC26" i="1"/>
  <c r="Y24" i="1"/>
  <c r="AC22" i="1"/>
  <c r="AD27" i="1"/>
  <c r="AB26" i="1"/>
  <c r="AD23" i="1"/>
  <c r="AB22" i="1"/>
  <c r="AA27" i="1"/>
  <c r="Y26" i="1"/>
  <c r="AA23" i="1"/>
  <c r="Y22" i="1"/>
  <c r="Z11" i="1"/>
  <c r="AC18" i="1"/>
  <c r="Y14" i="1"/>
  <c r="AD19" i="1"/>
  <c r="AB18" i="1"/>
  <c r="AD12" i="1"/>
  <c r="AA19" i="1"/>
  <c r="Y18" i="1"/>
  <c r="AA12" i="1"/>
  <c r="AA25" i="1"/>
  <c r="AD21" i="1"/>
  <c r="Z21" i="1"/>
  <c r="AB20" i="1"/>
  <c r="AD17" i="1"/>
  <c r="T19" i="1"/>
  <c r="AB11" i="1"/>
  <c r="AC27" i="1"/>
  <c r="Y27" i="1"/>
  <c r="AA26" i="1"/>
  <c r="AC25" i="1"/>
  <c r="Y25" i="1"/>
  <c r="AA24" i="1"/>
  <c r="AC23" i="1"/>
  <c r="Y23" i="1"/>
  <c r="AA22" i="1"/>
  <c r="AC21" i="1"/>
  <c r="Y21" i="1"/>
  <c r="AA20" i="1"/>
  <c r="AC19" i="1"/>
  <c r="Y19" i="1"/>
  <c r="AA18" i="1"/>
  <c r="AC17" i="1"/>
  <c r="Y17" i="1"/>
  <c r="AA14" i="1"/>
  <c r="AC12" i="1"/>
  <c r="Y12" i="1"/>
  <c r="AA63" i="1"/>
  <c r="AC91" i="1"/>
  <c r="AD63" i="1"/>
  <c r="Y171" i="1"/>
  <c r="AA171" i="1"/>
  <c r="AD185" i="1"/>
  <c r="Z182" i="1"/>
  <c r="AA21" i="1"/>
  <c r="AA17" i="1"/>
  <c r="AC11" i="1"/>
  <c r="AD25" i="1"/>
  <c r="Z25" i="1"/>
  <c r="AB24" i="1"/>
  <c r="Z17" i="1"/>
  <c r="AB14" i="1"/>
  <c r="AB171" i="1"/>
  <c r="AD171" i="1"/>
  <c r="Y185" i="1"/>
  <c r="AB185" i="1"/>
  <c r="AD26" i="1"/>
  <c r="AD24" i="1"/>
  <c r="AD22" i="1"/>
  <c r="AD20" i="1"/>
  <c r="AD18" i="1"/>
  <c r="AD14" i="1"/>
  <c r="Y91" i="1"/>
  <c r="Z185" i="1"/>
  <c r="AC182" i="1"/>
  <c r="Z63" i="1"/>
  <c r="AB63" i="1"/>
  <c r="Z69" i="1"/>
  <c r="AB69" i="1"/>
  <c r="AD93" i="1"/>
  <c r="Z93" i="1"/>
  <c r="AB93" i="1"/>
  <c r="Z86" i="1"/>
  <c r="AB86" i="1"/>
  <c r="Y56" i="1"/>
  <c r="AC56" i="1"/>
  <c r="AA56" i="1"/>
  <c r="AD56" i="1"/>
  <c r="Z56" i="1"/>
  <c r="AB56" i="1"/>
  <c r="Y61" i="1"/>
  <c r="AC61" i="1"/>
  <c r="Z61" i="1"/>
  <c r="AA61" i="1"/>
  <c r="AB61" i="1"/>
  <c r="AD61" i="1"/>
  <c r="Y70" i="1"/>
  <c r="AC70" i="1"/>
  <c r="AA70" i="1"/>
  <c r="AD70" i="1"/>
  <c r="Z70" i="1"/>
  <c r="AB70" i="1"/>
  <c r="Y134" i="1"/>
  <c r="AC134" i="1"/>
  <c r="Z134" i="1"/>
  <c r="AD134" i="1"/>
  <c r="AA134" i="1"/>
  <c r="AB134" i="1"/>
  <c r="Y81" i="1"/>
  <c r="AC81" i="1"/>
  <c r="AA81" i="1"/>
  <c r="AD81" i="1"/>
  <c r="Z81" i="1"/>
  <c r="AB81" i="1"/>
  <c r="Y79" i="1"/>
  <c r="AC79" i="1"/>
  <c r="AA79" i="1"/>
  <c r="Z79" i="1"/>
  <c r="AB79" i="1"/>
  <c r="AD79" i="1"/>
  <c r="AB142" i="1"/>
  <c r="Y142" i="1"/>
  <c r="AC142" i="1"/>
  <c r="Z142" i="1"/>
  <c r="AD142" i="1"/>
  <c r="AA142" i="1"/>
  <c r="AB52" i="1"/>
  <c r="Y52" i="1"/>
  <c r="AC52" i="1"/>
  <c r="AA52" i="1"/>
  <c r="Z52" i="1"/>
  <c r="AD52" i="1"/>
  <c r="Y54" i="1"/>
  <c r="AC54" i="1"/>
  <c r="AA54" i="1"/>
  <c r="AD54" i="1"/>
  <c r="Z54" i="1"/>
  <c r="AB54" i="1"/>
  <c r="Y55" i="1"/>
  <c r="AC55" i="1"/>
  <c r="AA55" i="1"/>
  <c r="Z55" i="1"/>
  <c r="AB55" i="1"/>
  <c r="AD55" i="1"/>
  <c r="Y57" i="1"/>
  <c r="AC57" i="1"/>
  <c r="AA57" i="1"/>
  <c r="Z57" i="1"/>
  <c r="AB57" i="1"/>
  <c r="AD57" i="1"/>
  <c r="Y65" i="1"/>
  <c r="AC65" i="1"/>
  <c r="AA65" i="1"/>
  <c r="Z65" i="1"/>
  <c r="AB65" i="1"/>
  <c r="AD65" i="1"/>
  <c r="AB163" i="1"/>
  <c r="AD163" i="1"/>
  <c r="Y163" i="1"/>
  <c r="AC163" i="1"/>
  <c r="Z163" i="1"/>
  <c r="AA163" i="1"/>
  <c r="AF18" i="1"/>
  <c r="AF19" i="1"/>
  <c r="AT16" i="1" l="1"/>
  <c r="AR16" i="1"/>
  <c r="AS16" i="1"/>
  <c r="T16" i="1"/>
  <c r="S16" i="1"/>
  <c r="S18" i="1"/>
  <c r="T18" i="1"/>
  <c r="AS18" i="1"/>
  <c r="AT18" i="1"/>
  <c r="S17" i="1"/>
  <c r="T17" i="1"/>
  <c r="AT17" i="1"/>
  <c r="AS17" i="1"/>
  <c r="AT19" i="1"/>
  <c r="AS19" i="1"/>
  <c r="H33" i="1" l="1"/>
  <c r="I12" i="1"/>
  <c r="I14" i="1"/>
  <c r="I17" i="1"/>
  <c r="I18" i="1"/>
  <c r="P18" i="1" s="1"/>
  <c r="I19" i="1"/>
  <c r="I22" i="1"/>
  <c r="I23" i="1"/>
  <c r="I24" i="1"/>
  <c r="I25" i="1"/>
  <c r="I26" i="1"/>
  <c r="I27" i="1"/>
  <c r="I29" i="1"/>
  <c r="I11" i="1"/>
  <c r="J26" i="1" l="1"/>
  <c r="K26" i="1"/>
  <c r="L26" i="1"/>
  <c r="N22" i="1"/>
  <c r="K22" i="1"/>
  <c r="L22" i="1"/>
  <c r="M14" i="1"/>
  <c r="K14" i="1"/>
  <c r="L14" i="1"/>
  <c r="O11" i="1"/>
  <c r="K11" i="1"/>
  <c r="L11" i="1"/>
  <c r="M25" i="1"/>
  <c r="K25" i="1"/>
  <c r="L25" i="1"/>
  <c r="N19" i="1"/>
  <c r="K19" i="1"/>
  <c r="L19" i="1"/>
  <c r="N12" i="1"/>
  <c r="K12" i="1"/>
  <c r="L12" i="1"/>
  <c r="J29" i="1"/>
  <c r="K29" i="1"/>
  <c r="L29" i="1"/>
  <c r="M24" i="1"/>
  <c r="K24" i="1"/>
  <c r="L24" i="1"/>
  <c r="N18" i="1"/>
  <c r="K18" i="1"/>
  <c r="L18" i="1"/>
  <c r="M19" i="1"/>
  <c r="O27" i="1"/>
  <c r="K27" i="1"/>
  <c r="L27" i="1"/>
  <c r="J23" i="1"/>
  <c r="K23" i="1"/>
  <c r="L23" i="1"/>
  <c r="J17" i="1"/>
  <c r="K17" i="1"/>
  <c r="L17" i="1"/>
  <c r="O26" i="1"/>
  <c r="N26" i="1"/>
  <c r="O25" i="1"/>
  <c r="P22" i="1"/>
  <c r="J22" i="1"/>
  <c r="M18" i="1"/>
  <c r="J18" i="1"/>
  <c r="J25" i="1"/>
  <c r="O18" i="1"/>
  <c r="O12" i="1"/>
  <c r="P25" i="1"/>
  <c r="M12" i="1"/>
  <c r="N25" i="1"/>
  <c r="P23" i="1"/>
  <c r="O29" i="1"/>
  <c r="N29" i="1"/>
  <c r="N24" i="1"/>
  <c r="P24" i="1"/>
  <c r="N27" i="1"/>
  <c r="J24" i="1"/>
  <c r="O17" i="1"/>
  <c r="M27" i="1"/>
  <c r="O23" i="1"/>
  <c r="M17" i="1"/>
  <c r="P27" i="1"/>
  <c r="J27" i="1"/>
  <c r="M26" i="1"/>
  <c r="N23" i="1"/>
  <c r="P14" i="1"/>
  <c r="P26" i="1"/>
  <c r="M23" i="1"/>
  <c r="J14" i="1"/>
  <c r="P11" i="1"/>
  <c r="M29" i="1"/>
  <c r="P29" i="1"/>
  <c r="O24" i="1"/>
  <c r="M22" i="1"/>
  <c r="O22" i="1"/>
  <c r="O19" i="1"/>
  <c r="O14" i="1"/>
  <c r="N14" i="1"/>
  <c r="P19" i="1"/>
  <c r="J19" i="1"/>
  <c r="N17" i="1"/>
  <c r="P12" i="1"/>
  <c r="J12" i="1"/>
  <c r="P17" i="1"/>
  <c r="J11" i="1"/>
  <c r="N11" i="1"/>
  <c r="M11" i="1"/>
  <c r="AH33" i="1" l="1"/>
  <c r="AH11" i="1"/>
  <c r="AH12" i="1"/>
  <c r="AH14" i="1"/>
  <c r="AH17" i="1"/>
  <c r="AH18" i="1"/>
  <c r="AH19" i="1"/>
  <c r="AH20" i="1"/>
  <c r="AH21" i="1"/>
  <c r="AH22" i="1"/>
  <c r="AH23" i="1"/>
  <c r="AH24" i="1"/>
  <c r="AH25" i="1"/>
  <c r="AH26" i="1"/>
  <c r="AH27" i="1"/>
  <c r="AH29" i="1"/>
  <c r="AG23" i="1" l="1"/>
  <c r="AI23" i="1"/>
  <c r="AG17" i="1"/>
  <c r="AI17" i="1"/>
  <c r="AG29" i="1"/>
  <c r="AI29" i="1"/>
  <c r="AG20" i="1"/>
  <c r="AI20" i="1"/>
  <c r="AG25" i="1"/>
  <c r="AI25" i="1"/>
  <c r="AI27" i="1"/>
  <c r="AG27" i="1"/>
  <c r="AG19" i="1"/>
  <c r="AI19" i="1"/>
  <c r="AI24" i="1"/>
  <c r="AG24" i="1"/>
  <c r="AG22" i="1"/>
  <c r="AI22" i="1"/>
  <c r="AG21" i="1"/>
  <c r="AI21" i="1"/>
  <c r="AG26" i="1"/>
  <c r="AI26" i="1"/>
  <c r="AI18" i="1"/>
  <c r="AG18" i="1"/>
  <c r="AI33" i="1"/>
  <c r="AG33" i="1"/>
  <c r="AG12" i="1"/>
  <c r="AI12" i="1"/>
  <c r="AG14" i="1"/>
  <c r="AI14" i="1"/>
  <c r="AI11" i="1"/>
  <c r="AG11" i="1"/>
  <c r="X12" i="1"/>
  <c r="X14" i="1"/>
  <c r="X17" i="1"/>
  <c r="X18" i="1"/>
  <c r="X19" i="1"/>
  <c r="X22" i="1"/>
  <c r="X23" i="1"/>
  <c r="X24" i="1"/>
  <c r="X25" i="1"/>
  <c r="X26" i="1"/>
  <c r="X27" i="1"/>
  <c r="X29" i="1"/>
  <c r="X11" i="1"/>
  <c r="D12" i="1"/>
  <c r="D14" i="1"/>
  <c r="D17" i="1"/>
  <c r="D18" i="1"/>
  <c r="D19" i="1"/>
  <c r="D20" i="1"/>
  <c r="D21" i="1"/>
  <c r="D22" i="1"/>
  <c r="D23" i="1"/>
  <c r="D24" i="1"/>
  <c r="D25" i="1"/>
  <c r="D26" i="1"/>
  <c r="D27" i="1"/>
  <c r="D29" i="1"/>
  <c r="D33" i="1"/>
  <c r="D11" i="1"/>
  <c r="BA1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Peet Kotzé</author>
  </authors>
  <commentList>
    <comment ref="M43" authorId="0" shapeId="0" xr:uid="{4091BD34-00EF-4FEF-A9AD-761A5C297C4F}">
      <text>
        <r>
          <rPr>
            <b/>
            <sz val="9"/>
            <color indexed="81"/>
            <rFont val="Tahoma"/>
            <family val="2"/>
          </rPr>
          <t>Peet Kotzé:</t>
        </r>
        <r>
          <rPr>
            <sz val="9"/>
            <color indexed="81"/>
            <rFont val="Tahoma"/>
            <family val="2"/>
          </rPr>
          <t xml:space="preserve">
2017 - R 675 300
2018 - +15% (MPS)
2019 - + 12.5% (Ethiqal 10-15%)
2020 - + 12.5% (Ethiqal 10-15%)
2021 - + 7% (Estimate Market %)</t>
        </r>
      </text>
    </comment>
  </commentList>
</comments>
</file>

<file path=xl/sharedStrings.xml><?xml version="1.0" encoding="utf-8"?>
<sst xmlns="http://schemas.openxmlformats.org/spreadsheetml/2006/main" count="471" uniqueCount="360">
  <si>
    <t>Code</t>
  </si>
  <si>
    <t>Average Duration Professional</t>
  </si>
  <si>
    <t>Consultations:</t>
  </si>
  <si>
    <t>0109</t>
  </si>
  <si>
    <t>0129</t>
  </si>
  <si>
    <t>Prolonged first/follow-up consultation : 15 min</t>
  </si>
  <si>
    <t>0132</t>
  </si>
  <si>
    <t>Repeat Script</t>
  </si>
  <si>
    <t>0145</t>
  </si>
  <si>
    <t>Consultation : Away from doctor's room</t>
  </si>
  <si>
    <t>0146</t>
  </si>
  <si>
    <t>0147</t>
  </si>
  <si>
    <t>0199</t>
  </si>
  <si>
    <t>Chronic Medicine Forms</t>
  </si>
  <si>
    <t>0190</t>
  </si>
  <si>
    <t>0191</t>
  </si>
  <si>
    <t>0192</t>
  </si>
  <si>
    <t>0148</t>
  </si>
  <si>
    <t>0149</t>
  </si>
  <si>
    <t>0173</t>
  </si>
  <si>
    <t>0174</t>
  </si>
  <si>
    <t>0175</t>
  </si>
  <si>
    <t>Hospital follow-up visit</t>
  </si>
  <si>
    <t>Elective after-hours services(+50%)</t>
  </si>
  <si>
    <t>Emergency after-hours services(+25%)</t>
  </si>
  <si>
    <t>Procedures</t>
  </si>
  <si>
    <t>Impedance audiometry (tympanometry)</t>
  </si>
  <si>
    <t>0220</t>
  </si>
  <si>
    <t>Allergy: Skin-prick tests: Immediate hypersensitivity testing (Type 1 reaction): Per antigen: Inhalant and food allergens</t>
  </si>
  <si>
    <t>0308</t>
  </si>
  <si>
    <t>Each additional small procedure done at the same time</t>
  </si>
  <si>
    <t>1018</t>
  </si>
  <si>
    <t>Flexible nasopharyngolaryngoscope examination</t>
  </si>
  <si>
    <t>1019</t>
  </si>
  <si>
    <t>ENT endoscopy in rooms with rigid endoscope</t>
  </si>
  <si>
    <t>1022</t>
  </si>
  <si>
    <t>Functional reconstruction of nasal septum</t>
  </si>
  <si>
    <t>1025</t>
  </si>
  <si>
    <t>Intranasal antrostomy</t>
  </si>
  <si>
    <t>1027</t>
  </si>
  <si>
    <t>Dacrocystorhinostomy</t>
  </si>
  <si>
    <t>1029</t>
  </si>
  <si>
    <t>Turbinectomy</t>
  </si>
  <si>
    <t>1030</t>
  </si>
  <si>
    <t>Endoscopic turbinectomy: Laser or microdebrider</t>
  </si>
  <si>
    <t>1033</t>
  </si>
  <si>
    <t>Removal of multiple polyps in hospital under general anaesthetic</t>
  </si>
  <si>
    <t>1035</t>
  </si>
  <si>
    <t>Functional endoscopic sinus surgery: Unilateral</t>
  </si>
  <si>
    <t>1036</t>
  </si>
  <si>
    <t>Functional endoscopic sinus surgery: Bilateral</t>
  </si>
  <si>
    <t>1039</t>
  </si>
  <si>
    <t>Diathermy to nose or pharynx, uni- or bilateral</t>
  </si>
  <si>
    <t>Control severe epistaxis req. hospitalisation: Anterior and posterior</t>
  </si>
  <si>
    <t>1052</t>
  </si>
  <si>
    <t>Instrumental examination of the nasopharynx including biopsy</t>
  </si>
  <si>
    <t>1053</t>
  </si>
  <si>
    <t>Frontal sinus drainage, trephine operation</t>
  </si>
  <si>
    <t>1069</t>
  </si>
  <si>
    <t>Proof puncture, uni- or bilateral under general anaesthetic</t>
  </si>
  <si>
    <t>1087</t>
  </si>
  <si>
    <t>Sub-total reconstruction consisting of any two</t>
  </si>
  <si>
    <t>1101</t>
  </si>
  <si>
    <t>1105</t>
  </si>
  <si>
    <t>Removal of adenoids</t>
  </si>
  <si>
    <t>1125</t>
  </si>
  <si>
    <t>Operative laryngoscopy-excision of tumour and/or vocal cords</t>
  </si>
  <si>
    <t>1130</t>
  </si>
  <si>
    <t>Direct laryngoscopy</t>
  </si>
  <si>
    <t>1132</t>
  </si>
  <si>
    <t>Bronchoscopy: Diagnostic bronchoscopy</t>
  </si>
  <si>
    <t>3206</t>
  </si>
  <si>
    <t>Microscopic examination of tympanic membrane incl. Microsuction</t>
  </si>
  <si>
    <t>3209</t>
  </si>
  <si>
    <t>Myringotomy: Bilateral</t>
  </si>
  <si>
    <t>3211</t>
  </si>
  <si>
    <t>Unilateral myringotomy with insertion of ventilation tube</t>
  </si>
  <si>
    <t>3213</t>
  </si>
  <si>
    <t>Bilateral myringotomy with insertion of bilateral ventilation tube</t>
  </si>
  <si>
    <t>3215</t>
  </si>
  <si>
    <t>Meatus atresia: Repair of stenosis of cartilaginous portion</t>
  </si>
  <si>
    <t>3221</t>
  </si>
  <si>
    <t>Meatus atresia: Removal of osteoma from meatus: Multiple</t>
  </si>
  <si>
    <t>3237</t>
  </si>
  <si>
    <t>Exploratory tympanotomy</t>
  </si>
  <si>
    <t>3245</t>
  </si>
  <si>
    <t>Functional reconstruction of tympanic membrane</t>
  </si>
  <si>
    <t>3249</t>
  </si>
  <si>
    <t>Stapedotomy and stapedectomy</t>
  </si>
  <si>
    <t>3264</t>
  </si>
  <si>
    <t>Tympanomastoidectomy</t>
  </si>
  <si>
    <t>3275</t>
  </si>
  <si>
    <t>3276</t>
  </si>
  <si>
    <t>Impedance audiometry (stapedial reflex)</t>
  </si>
  <si>
    <t>3277</t>
  </si>
  <si>
    <t>Speech audiometry: Inclusive fee</t>
  </si>
  <si>
    <t>Hospital Consultation</t>
  </si>
  <si>
    <t>Consultation</t>
  </si>
  <si>
    <t>Units</t>
  </si>
  <si>
    <t>R</t>
  </si>
  <si>
    <t>1043</t>
  </si>
  <si>
    <t>Disclaimer:</t>
  </si>
  <si>
    <t>See the Notes below for All Tariffs</t>
  </si>
  <si>
    <t>Note:</t>
  </si>
  <si>
    <t>Tonsillectomy (dissection of the tonsils)</t>
  </si>
  <si>
    <t xml:space="preserve">The above schedule is based on information avaiable to HealthMan and HealthMan will NOT be held responsible for any losses incurred by practitioners resulting from the use of this schedule. </t>
  </si>
  <si>
    <t>Terminology</t>
  </si>
  <si>
    <t>Profmed 
RCF</t>
  </si>
  <si>
    <t>Legend:</t>
  </si>
  <si>
    <t>DPA = Direct Payment Arrangement</t>
  </si>
  <si>
    <t>Prem = Premier</t>
  </si>
  <si>
    <t>R = Rand</t>
  </si>
  <si>
    <t>RCF = Rand Conversion Factor (Rand Value per Unit)</t>
  </si>
  <si>
    <t>VAT = Value Added Tax</t>
  </si>
  <si>
    <t>COMPARATIVE TARIFFS</t>
  </si>
  <si>
    <t>HealthMan</t>
  </si>
  <si>
    <t>BankMed</t>
  </si>
  <si>
    <t>Bonitas</t>
  </si>
  <si>
    <t>Discovery</t>
  </si>
  <si>
    <t>FedHealth</t>
  </si>
  <si>
    <t>GEMS</t>
  </si>
  <si>
    <t>KeyHealth</t>
  </si>
  <si>
    <t>POLMED</t>
  </si>
  <si>
    <t>Other</t>
  </si>
  <si>
    <t>RCF</t>
  </si>
  <si>
    <t>Base 
Rate</t>
  </si>
  <si>
    <t>Base
Rate</t>
  </si>
  <si>
    <t>DPA</t>
  </si>
  <si>
    <t>KeyCare</t>
  </si>
  <si>
    <t>Prem A 
(IH)</t>
  </si>
  <si>
    <t>Prem A 
(OH)</t>
  </si>
  <si>
    <t>Prem B</t>
  </si>
  <si>
    <t>Classic Rate</t>
  </si>
  <si>
    <t>Exec Rate</t>
  </si>
  <si>
    <t>Non-Contracted
RCF</t>
  </si>
  <si>
    <t>Contracted Base Rate</t>
  </si>
  <si>
    <t>Contracted
RCF</t>
  </si>
  <si>
    <t>Base Rate</t>
  </si>
  <si>
    <t>POLMED 
DPA</t>
  </si>
  <si>
    <t>BestMed Base Rate</t>
  </si>
  <si>
    <t>BestMed
RCF</t>
  </si>
  <si>
    <t>Medihelp Base Rate</t>
  </si>
  <si>
    <t>Medihelp RCF</t>
  </si>
  <si>
    <t>Profmed
Base Rate</t>
  </si>
  <si>
    <t>0017</t>
  </si>
  <si>
    <t>Conults</t>
  </si>
  <si>
    <t>GP Consults</t>
  </si>
  <si>
    <t>2614 (New)</t>
  </si>
  <si>
    <t>2615 (New)</t>
  </si>
  <si>
    <t>MPS (Obs Potrion)</t>
  </si>
  <si>
    <t>Ave Deliveies p/a</t>
  </si>
  <si>
    <t>Schem Units
2614</t>
  </si>
  <si>
    <t>Schem Units
2615</t>
  </si>
  <si>
    <t>SAMA Units 2614</t>
  </si>
  <si>
    <t>SAMA Units 2615</t>
  </si>
  <si>
    <t>Clin. Pro</t>
  </si>
  <si>
    <t>Radiology</t>
  </si>
  <si>
    <t>Clin. Path</t>
  </si>
  <si>
    <t>Ultra</t>
  </si>
  <si>
    <t>Anat. Cy</t>
  </si>
  <si>
    <t>Bankmed</t>
  </si>
  <si>
    <t>Discovery - GP Network</t>
  </si>
  <si>
    <t>GEMS (non) - GP</t>
  </si>
  <si>
    <t>GEMS (non) - Paeds</t>
  </si>
  <si>
    <t>GEMS (non) - Gyn</t>
  </si>
  <si>
    <t>GEMS (Con) - GP</t>
  </si>
  <si>
    <t>GEMS (Con) - Paeds</t>
  </si>
  <si>
    <t>GEMS (Con) - Gyn</t>
  </si>
  <si>
    <t>GEMS (Con)
- 17 
-18
- 19
- 20
- 21
- 31</t>
  </si>
  <si>
    <t>Bestmed</t>
  </si>
  <si>
    <t>Medihelp</t>
  </si>
  <si>
    <t>ProfMed</t>
  </si>
  <si>
    <t>HealthMan - Specialists</t>
  </si>
  <si>
    <t>HealthMan - Psychiatry</t>
  </si>
  <si>
    <t>HealthMan - GP</t>
  </si>
  <si>
    <t>New &amp; Updated Procedures (Coding Changes)</t>
  </si>
  <si>
    <t>Hypophysectomy or excision of pituitary tumour: Transnasal/transseptal approach (total procedure)</t>
  </si>
  <si>
    <t>Repair of CSF leak: Ethmoid region, transnasal endoscopic approach (modifier 0069 not applicable)</t>
  </si>
  <si>
    <t>Repair of CSF leak: Sphenoid region, transnasal endoscopic approach (modifier 0069 not applicable)</t>
  </si>
  <si>
    <t>Transnasal endoscopic decompression: Transnasal endoscopic optic nerve (modifier 0069 not applicable)</t>
  </si>
  <si>
    <t>Endonasal frontal sinus drainage, with or without removal of tissue (modifier 0069 not applicable)</t>
  </si>
  <si>
    <t>Removal of foreign body: Pharynx</t>
  </si>
  <si>
    <t>Removal of embedded foreign body: Vestibule of mouth, simple</t>
  </si>
  <si>
    <t>Removal of embedded foreign body: Vestibule of mouth; complicated</t>
  </si>
  <si>
    <t>Removal of embedded foreign body: Dentoalveolar structures, soft tissues</t>
  </si>
  <si>
    <t>Internal auditory canal: Decompression, middle cranial fossa approach (total procedure)</t>
  </si>
  <si>
    <t>Facial nerve decompression: Drilling out the mastoid cavity or combined transmastoid and middle fossa approach requiring excision of a piece of temporal bone, and decompression of the medial to the geniculate ganglion, intratemporal (total procedure)</t>
  </si>
  <si>
    <t>Vestibular nerve section: Translabyrinthine approach (total procedure)</t>
  </si>
  <si>
    <t>Facial nerve: Suture, with/without graft or decompression, includes medial to geniculate ganglion, intratemporal</t>
  </si>
  <si>
    <t>Nerve section: Vestibular, transcranial approach</t>
  </si>
  <si>
    <t>Removal of tumour: Temporal bone</t>
  </si>
  <si>
    <t>Resection of temporal bone: External approach by elevating the auricle with superior flap</t>
  </si>
  <si>
    <t>Petrous apicectomy: Includes radical mastoidectomy through postaural or endaural incision</t>
  </si>
  <si>
    <t>Transoral approach: Skull base, brain stem or upper spinal cord for biopsy, decompression/excision of lesion and tracheostomy</t>
  </si>
  <si>
    <t>Transoral approach: Skull base, brain stem or upper spinal cord for biopsy, decompression or excision of lesion.
Includes requiring splitting of tongue and/or mandible and tracheostomy</t>
  </si>
  <si>
    <t>Middle cranial fossa: Pre-auricular approach, Infratemporal , (parapharyngeal space, infratemporal and midline skull base, nasopharynx), with/without disarticulation of the mandible, includes parotidectomy, craniotomy, decompression and/or mobilisation of the facial nerve and/or petrous carotid artery</t>
  </si>
  <si>
    <t>Middle cranial fossa: Post-auricular approach, Infratemporal, middle cranial fossa (internal auditory meatus, petrous apex, tentorium, cavernous sinus, parasellar area, infratemporal fossa), includes mastoidectomy, resection of sigmoid sinus, with/without decompression and/or mobilisation of contents of auditory canal or petrous carotid artery</t>
  </si>
  <si>
    <t xml:space="preserve">1. Codes, Descriptors and Unit Values have been extracted from the SAMA Electronic Medical Doctors Coding Manual (eMDCM) previously known as the SAMA Doctors Billing Manual (DBM).  </t>
  </si>
  <si>
    <t>7. The Healthman tariff for codes that relate to equipment have been retained at Profmed rate*</t>
  </si>
  <si>
    <t>9. All Fees marked in "Green" have not been published by the particular Scheme, the tariffs were calculated based on the relvant RCF, e.g. Consulting RCF (please refer to the Disclaimer)</t>
  </si>
  <si>
    <t>Non-Network
Base Rate</t>
  </si>
  <si>
    <t>Non-Network
RCF</t>
  </si>
  <si>
    <t>Unique 
ICU RCF</t>
  </si>
  <si>
    <t>Bonitas - Network</t>
  </si>
  <si>
    <t>BestMed Network</t>
  </si>
  <si>
    <t>Bonitas - non Network</t>
  </si>
  <si>
    <t>Discovery ICU - Non Network</t>
  </si>
  <si>
    <t>Discovery ICU - Network</t>
  </si>
  <si>
    <t>Code/Scheme</t>
  </si>
  <si>
    <t>Units --&gt;</t>
  </si>
  <si>
    <t>8.9 (GP) /13.4 (S)</t>
  </si>
  <si>
    <t xml:space="preserve">GEMS (non)
- Physician Fraternity
   - 17, 18, 19, 20, 21, 31
- Surgical Fraternity
  - 24, 26, 28, 30, 36, 42, 44, 46, 114  
</t>
  </si>
  <si>
    <t xml:space="preserve">GEMS (Con) - Surgeons
- Surgical Fraternity
  - 24, 26, 28, 30, 36, 42, 44, 46, 114 </t>
  </si>
  <si>
    <t>8. All Tariffs are inlcusive of VAT (15%)</t>
  </si>
  <si>
    <t>0193</t>
  </si>
  <si>
    <t xml:space="preserve">10. The new and updated procedure codes were approved by the applicable Mangement Group, Society, SAPPF and SAMA in 2015.  We encourage practitioners to use it. </t>
  </si>
  <si>
    <t>11. Applicable to Governance Project Participants (only)</t>
  </si>
  <si>
    <t>Setting of sterile tray</t>
  </si>
  <si>
    <t>Drainage of major hand or foot infection: Drainage of major abscess with necrosis of tissue</t>
  </si>
  <si>
    <t>Reconstructive procedures (including all stages) and skin graft by myo-cutaneous or fascio-cutaneous flap</t>
  </si>
  <si>
    <t>Contour grafts (excluding cost of material)</t>
  </si>
  <si>
    <t>Local skin flaps (large, complicated)</t>
  </si>
  <si>
    <t>Major debridement of wound, sloughectomy or secondary suture</t>
  </si>
  <si>
    <t>Excision and repair by direct suture; excision nail fold or other minor procedures of similar magnitude</t>
  </si>
  <si>
    <t>Extensive resection for malignant soft tissue tumour including muscle</t>
  </si>
  <si>
    <t>Requiring repair by small skin graft or small local flap or other procedures of similar magnitude</t>
  </si>
  <si>
    <t>Local flap and skin graft</t>
  </si>
  <si>
    <t>Grafts to cysts: Cartilage graft</t>
  </si>
  <si>
    <t>Manipulation: Immobilisation and follow-up of fractured nose</t>
  </si>
  <si>
    <t>Mandibulectomy</t>
  </si>
  <si>
    <t>Maxillectomy or excision zygoma for malignant tunours</t>
  </si>
  <si>
    <t>Repair of perforated septum: Any method</t>
  </si>
  <si>
    <t>Insertion of silastic obturator into nasal septum perforation (excluding material)</t>
  </si>
  <si>
    <t>Autogenous nasal bone transplant: Bone removal included</t>
  </si>
  <si>
    <t>Diathermy to nose or pharynx exclusive of consultation item, uni- or bilateral: Under local anaesthetic</t>
  </si>
  <si>
    <t>Control severe epistaxis requiring hospitalisation: Anterior plugging (unilateral)</t>
  </si>
  <si>
    <t>Caldwell-Luc operation: Unilateral</t>
  </si>
  <si>
    <t>Ligation of internal maxillary artery</t>
  </si>
  <si>
    <t>External frontal ethmoidectomy</t>
  </si>
  <si>
    <t>External ethmoidectomy and/or sphenoidectomy (unilateral)</t>
  </si>
  <si>
    <t>Sublabial transseptal sphenoidotomy</t>
  </si>
  <si>
    <t>Obliteration of frontal sinus</t>
  </si>
  <si>
    <t>Excision nasolabial cyst</t>
  </si>
  <si>
    <t>Choanal atresia: Intranasal approach</t>
  </si>
  <si>
    <t>Total reconstruction of the nose: Including reconstruction of nasal septum (septum plasty), nasal pyramid (osteotomy) and nasal tip</t>
  </si>
  <si>
    <t>Post tonsillectomy or adenoidectomy haemorrhage</t>
  </si>
  <si>
    <t>Pharyngeal pouch operation</t>
  </si>
  <si>
    <t>Laryngeal stroboscopy with video capture</t>
  </si>
  <si>
    <t>Laryngectomy without block dissection of the neck</t>
  </si>
  <si>
    <t>Post laryngectomy for voice restoration</t>
  </si>
  <si>
    <t>Tracheotomy</t>
  </si>
  <si>
    <t>Endolaryngeal operations</t>
  </si>
  <si>
    <t>External laryngeal operation, e.g. laryngeal stenosis, laryngocele, abductor, paralysis, laryngocele-fissure</t>
  </si>
  <si>
    <t>Direct laryngoscopy plus foreign body removal</t>
  </si>
  <si>
    <t>Nebulisation in rooms (inhalants not included)</t>
  </si>
  <si>
    <t>Excision of lymph node for biopsy: Neck or axilla</t>
  </si>
  <si>
    <t>Radical excision of lymph nodes of neck: Total: Unilateral</t>
  </si>
  <si>
    <t>Radical excision of lymph nodes of neck: Total: Suprahyoid unilateral</t>
  </si>
  <si>
    <t>Surgical biopsy of tongue or palate: Under general anaesthetic</t>
  </si>
  <si>
    <t>Local excision of mucosal lesion of oral cavity</t>
  </si>
  <si>
    <t>Resection of malignant lesion of buccal mucosa including radical neck dissection (Commando operation), but not including reconstructive plastic procedure</t>
  </si>
  <si>
    <t>Partial glossectomy</t>
  </si>
  <si>
    <t>Local excision of lesion of tongue</t>
  </si>
  <si>
    <t>Wide excision of lesion of palate</t>
  </si>
  <si>
    <t>Excision of ranula</t>
  </si>
  <si>
    <t>Excision of sublingual salivary gland</t>
  </si>
  <si>
    <t>Excision of submandibular salivary gland</t>
  </si>
  <si>
    <t>Excision of submandibular salivary gland with radical neck dissection</t>
  </si>
  <si>
    <t>Partial parotidectomy</t>
  </si>
  <si>
    <t>Total parotidectomy with preservation of facial nerve</t>
  </si>
  <si>
    <t>Total parotidectomy</t>
  </si>
  <si>
    <t>Oesophagoscopy with rigid instrument: First and subsequent</t>
  </si>
  <si>
    <t>Oesophagoscopy with dilatation of stricture</t>
  </si>
  <si>
    <t>Electro-cochleography: Bilateral</t>
  </si>
  <si>
    <t>Overnight polysomnogram and sleep staging: Equipment hire</t>
  </si>
  <si>
    <t>Overnight polysomnogram and sleep staging: Interpretation</t>
  </si>
  <si>
    <t>Overnight continuous positive airways pressure (CPAP) titration</t>
  </si>
  <si>
    <t>Procedures for pain relief: Peripheral nerve block</t>
  </si>
  <si>
    <t>Neurolysis: Major</t>
  </si>
  <si>
    <t>Cranioplasty: Skull defect =&lt;5 cm diameter: With/without prosthesis</t>
  </si>
  <si>
    <t>Craniectomy/trephination (bone flap craniotomy): With excision of supratentorial meningioma</t>
  </si>
  <si>
    <t>Craniotomy: Repair of dural/cerebrospinal fluid (CSF) leak. Includes surgery for rhinorrhea/otorrhea</t>
  </si>
  <si>
    <t>Stereotactic biopsy, aspiration, or excision (includes burr hole(s): Intracranial lesion.Includes computed tomography (CT) and/or magnetic resonance (MRI) guidance</t>
  </si>
  <si>
    <t>Lobectomy: Total</t>
  </si>
  <si>
    <t>Thyroidectomy: Total</t>
  </si>
  <si>
    <t xml:space="preserve">Parathyroid: Exploration for hyperparathroidism, INCLUDES removal of parathyroid glands or lesions </t>
  </si>
  <si>
    <t>External ear canal: Removal of foreign body: Under general anaesthetic</t>
  </si>
  <si>
    <t>Myringotomy: Unilateral</t>
  </si>
  <si>
    <t>Bilateral myringotomy with insertion of unilateral ventilation tube</t>
  </si>
  <si>
    <t>Reconstruction of middle ear ossicles (ossiculoplasty)</t>
  </si>
  <si>
    <t>Remove impacted wax (one or both ears) with the use of a microscope (excludes loupe) - not to be used combined with item 3206</t>
  </si>
  <si>
    <t>Meatus atresia: Removal of osteoma from meatus: Solitary</t>
  </si>
  <si>
    <t>Electroneurography (ENOG)</t>
  </si>
  <si>
    <t>Exploration of facial nerve: Exploration of tympanomastoid segment</t>
  </si>
  <si>
    <t>Facial nerve decompression: Drilling out the mastoid cavity or combined transmastoid and middle fossa approach requiring excision of a piece of temporal bone</t>
  </si>
  <si>
    <t>Exploration of facial nerve: Extratemporal grafting of the facial nerve</t>
  </si>
  <si>
    <t>Cochlear implant surgery</t>
  </si>
  <si>
    <t>Otoacoustic emission performed as a screening test</t>
  </si>
  <si>
    <t>Otoacoustic emission (high risk patients only)</t>
  </si>
  <si>
    <t>Video nystagmoscopy (binocular)</t>
  </si>
  <si>
    <t>Cortical mastoidectomy</t>
  </si>
  <si>
    <t>Otolith repositioning manoeuvre</t>
  </si>
  <si>
    <t>Radical mastoidectomy (excluding minor procedures)</t>
  </si>
  <si>
    <t>Muscle grafting to mastoid cavity without tympanoplasty</t>
  </si>
  <si>
    <t>Autogenous bone graft to mastoid cavity</t>
  </si>
  <si>
    <t>Reconstruction of posterior canal wall, following radical mastoid</t>
  </si>
  <si>
    <t>Gentamycin steroids instillation into the middle ear for Ménière's disease (myringotomy and cost of material excluded)</t>
  </si>
  <si>
    <t>Excision of complicated pre-auricular fistula</t>
  </si>
  <si>
    <t>Pure tone audiometry (air conduction)</t>
  </si>
  <si>
    <t>Pure tone audiometry (bone conduction with masking)</t>
  </si>
  <si>
    <t>Endoscopy: Sinus/nasal, with maxillary antrostomy</t>
  </si>
  <si>
    <t>Endoscopy: Sinus/nasal, with maxillary antrostomy and removal of tissue</t>
  </si>
  <si>
    <t>Resection/excision of neoplastic, vascular or infectious lesion: Base of posterior cranial fossa/jugular foramen/foramen magnum or C1-C3 vertebral bodies</t>
  </si>
  <si>
    <t>Surgical laser apparatus: Hire of own equipment</t>
  </si>
  <si>
    <t>0202</t>
  </si>
  <si>
    <t>0257</t>
  </si>
  <si>
    <t>0290</t>
  </si>
  <si>
    <t>0293</t>
  </si>
  <si>
    <t>0295</t>
  </si>
  <si>
    <t>0307</t>
  </si>
  <si>
    <t>0304</t>
  </si>
  <si>
    <t>0313</t>
  </si>
  <si>
    <t>0315</t>
  </si>
  <si>
    <t>0363</t>
  </si>
  <si>
    <t>0503</t>
  </si>
  <si>
    <t>0130</t>
  </si>
  <si>
    <t>Telephone consultation (all hours)</t>
  </si>
  <si>
    <t>0133</t>
  </si>
  <si>
    <t>Writing of special motivations</t>
  </si>
  <si>
    <t>0126</t>
  </si>
  <si>
    <t xml:space="preserve">Unscheduled consultation (cons.room) </t>
  </si>
  <si>
    <t xml:space="preserve">Emergency consultation (cons.room) </t>
  </si>
  <si>
    <t>Emergency consultation (not cons.room)</t>
  </si>
  <si>
    <t>Polmed Network</t>
  </si>
  <si>
    <t>Polmed Non Network</t>
  </si>
  <si>
    <t>2. Tariffs may differ due to rounding.</t>
  </si>
  <si>
    <t>3. The above codes are the most frequently used codes per discipline and is not an all-inclusive list of all the codes used.</t>
  </si>
  <si>
    <t>6. Other DPAs</t>
  </si>
  <si>
    <t>6.1 We wish to remind you that Bankmed now has one of two Specialist DPA's (Prestige A &amp; B) to choose from.</t>
  </si>
  <si>
    <t xml:space="preserve">6.2 For the Discovery Classic DPA OH consultation you may Bill above the network base rate as per our schedule’s rate.  </t>
  </si>
  <si>
    <t>6.3 Please note that Discovery ICU coding has separate RCFs  since 2017.</t>
  </si>
  <si>
    <t xml:space="preserve">6.4. In general payment arrangement rates have NOT been split between In-Hospital &amp; Out-Hospital, as both are published by schemes.  Use as appropriate for the procedure.  </t>
  </si>
  <si>
    <t xml:space="preserve">        HealthMan, PsychMg and SASOP will communicate to the members as soon as they are being accepted and published by funders.</t>
  </si>
  <si>
    <t>HEALTHMAN ENT COSTING GUIDE 2022</t>
  </si>
  <si>
    <t>CAMAF Base Rate</t>
  </si>
  <si>
    <t>CAMAF RCF</t>
  </si>
  <si>
    <t>Network Base Rate</t>
  </si>
  <si>
    <t>Network
RCF</t>
  </si>
  <si>
    <t>Non-Contracted Base Rate</t>
  </si>
  <si>
    <t>Ethical 
Tariff</t>
  </si>
  <si>
    <t>Please refer to the Notes and Disclaimer on the Digital version of this document before use</t>
  </si>
  <si>
    <t xml:space="preserve">    Please note that many of the descriptors are shortened versions.  For the full descriptors please refer to the 2021/22 SAMA eMDCM.</t>
  </si>
  <si>
    <t xml:space="preserve">4. The HealthMan Rate increased by 6.0% (equal to our current assessment of medical inflation). </t>
  </si>
  <si>
    <t>5. GEMS</t>
  </si>
  <si>
    <t xml:space="preserve">5.1 Please familiarise yourself with the changes in GEMS  </t>
  </si>
  <si>
    <t>5.2 GEMS implemented a differential increase between Network and Non-Network base rates</t>
  </si>
  <si>
    <t>5.3 The Network rate increased with 4.4% and 4.15% compared to the Non-Network that increased only 3.9%.    </t>
  </si>
  <si>
    <t xml:space="preserve">6.5 Please note that Fedhealth has a Gynae Network rate for codes 2614 and 2615 at 165% for the lower options, instead of the usual scheme rate. </t>
  </si>
  <si>
    <t>13. The changes in Psychiatry coding effective 2021 has not yet been accepted by many Funders and should be coded as usual - except where communicated</t>
  </si>
  <si>
    <t>12. Please note the SAMA 2022 eMDCM has not yet been published as of 31 January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</si>
</sst>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.000_ ;_ * \-#,##0.000_ ;_ * &quot;-&quot;??_ ;_ @_ "/>
    <numFmt numFmtId="166" formatCode="[$R-1C09]\ #,##0.00"/>
    <numFmt numFmtId="167" formatCode="_(* #,##0.000_);_(* \(#,##0.000\);_(* &quot;-&quot;??_);_(@_)"/>
  </numFmts>
  <fonts count="45" x14ac:knownFonts="1">
    <font>
      <sz val="10"/>
      <name val="Arial"/>
    </font>
    <font>
      <sz val="10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i/>
      <u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u/>
      <sz val="10"/>
      <color indexed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u/>
      <sz val="10"/>
      <color indexed="8"/>
      <name val="Calibri"/>
      <family val="2"/>
      <scheme val="minor"/>
    </font>
    <font>
      <b/>
      <u/>
      <sz val="10"/>
      <color rgb="FFFF0000"/>
      <name val="Calibri"/>
      <family val="2"/>
      <scheme val="minor"/>
    </font>
    <font>
      <i/>
      <sz val="10"/>
      <color rgb="FF0000FF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i/>
      <sz val="10"/>
      <color rgb="FF00B050"/>
      <name val="Calibri"/>
      <family val="2"/>
      <scheme val="minor"/>
    </font>
    <font>
      <sz val="10"/>
      <color theme="5" tint="-0.249977111117893"/>
      <name val="Calibri"/>
      <family val="2"/>
      <scheme val="minor"/>
    </font>
    <font>
      <b/>
      <i/>
      <sz val="10"/>
      <color rgb="FF7030A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0"/>
      <color rgb="FFC00000"/>
      <name val="Calibri"/>
      <family val="2"/>
      <scheme val="minor"/>
    </font>
    <font>
      <sz val="10"/>
      <color rgb="FF7030A0"/>
      <name val="Calibri"/>
      <family val="2"/>
      <scheme val="minor"/>
    </font>
    <font>
      <b/>
      <i/>
      <sz val="10"/>
      <color theme="5" tint="-0.249977111117893"/>
      <name val="Calibri"/>
      <family val="2"/>
      <scheme val="minor"/>
    </font>
    <font>
      <b/>
      <sz val="10"/>
      <color rgb="FF3333CC"/>
      <name val="Calibri"/>
      <family val="2"/>
      <scheme val="minor"/>
    </font>
    <font>
      <b/>
      <sz val="10"/>
      <color indexed="63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1"/>
      <color rgb="FFC00000"/>
      <name val="Calibri"/>
      <family val="2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i/>
      <u/>
      <sz val="10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8">
    <xf numFmtId="0" fontId="0" fillId="0" borderId="0" xfId="0"/>
    <xf numFmtId="0" fontId="2" fillId="3" borderId="2" xfId="0" applyFont="1" applyFill="1" applyBorder="1" applyAlignment="1" applyProtection="1">
      <protection hidden="1"/>
    </xf>
    <xf numFmtId="0" fontId="2" fillId="3" borderId="3" xfId="0" applyFont="1" applyFill="1" applyBorder="1" applyAlignment="1" applyProtection="1">
      <protection hidden="1"/>
    </xf>
    <xf numFmtId="0" fontId="2" fillId="3" borderId="7" xfId="0" applyFont="1" applyFill="1" applyBorder="1" applyAlignment="1" applyProtection="1">
      <protection hidden="1"/>
    </xf>
    <xf numFmtId="0" fontId="3" fillId="2" borderId="0" xfId="0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center" wrapText="1"/>
      <protection hidden="1"/>
    </xf>
    <xf numFmtId="0" fontId="7" fillId="4" borderId="1" xfId="1" applyNumberFormat="1" applyFont="1" applyFill="1" applyBorder="1" applyAlignment="1" applyProtection="1">
      <alignment horizontal="center" wrapText="1"/>
      <protection hidden="1"/>
    </xf>
    <xf numFmtId="164" fontId="7" fillId="4" borderId="1" xfId="1" applyFont="1" applyFill="1" applyBorder="1" applyAlignment="1" applyProtection="1">
      <alignment horizontal="center" wrapText="1"/>
      <protection hidden="1"/>
    </xf>
    <xf numFmtId="165" fontId="7" fillId="4" borderId="1" xfId="1" applyNumberFormat="1" applyFont="1" applyFill="1" applyBorder="1" applyAlignment="1" applyProtection="1">
      <alignment horizontal="center" wrapText="1"/>
      <protection hidden="1"/>
    </xf>
    <xf numFmtId="0" fontId="7" fillId="4" borderId="1" xfId="0" applyFont="1" applyFill="1" applyBorder="1" applyAlignment="1" applyProtection="1">
      <alignment horizontal="center" wrapText="1"/>
      <protection hidden="1"/>
    </xf>
    <xf numFmtId="0" fontId="7" fillId="2" borderId="0" xfId="0" applyFont="1" applyFill="1" applyBorder="1" applyAlignment="1" applyProtection="1">
      <alignment horizontal="center" wrapText="1"/>
      <protection hidden="1"/>
    </xf>
    <xf numFmtId="0" fontId="7" fillId="5" borderId="1" xfId="1" applyNumberFormat="1" applyFont="1" applyFill="1" applyBorder="1" applyAlignment="1" applyProtection="1">
      <alignment horizontal="center" wrapText="1"/>
      <protection hidden="1"/>
    </xf>
    <xf numFmtId="164" fontId="7" fillId="5" borderId="1" xfId="1" applyFont="1" applyFill="1" applyBorder="1" applyAlignment="1" applyProtection="1">
      <alignment horizontal="center" wrapText="1"/>
      <protection hidden="1"/>
    </xf>
    <xf numFmtId="165" fontId="7" fillId="5" borderId="1" xfId="1" applyNumberFormat="1" applyFont="1" applyFill="1" applyBorder="1" applyAlignment="1" applyProtection="1">
      <alignment wrapText="1"/>
      <protection hidden="1"/>
    </xf>
    <xf numFmtId="165" fontId="7" fillId="5" borderId="1" xfId="1" applyNumberFormat="1" applyFont="1" applyFill="1" applyBorder="1" applyAlignment="1" applyProtection="1">
      <alignment horizontal="center" wrapText="1"/>
      <protection hidden="1"/>
    </xf>
    <xf numFmtId="9" fontId="7" fillId="5" borderId="1" xfId="0" applyNumberFormat="1" applyFont="1" applyFill="1" applyBorder="1" applyAlignment="1" applyProtection="1">
      <alignment horizontal="center" wrapText="1"/>
      <protection hidden="1"/>
    </xf>
    <xf numFmtId="9" fontId="7" fillId="5" borderId="1" xfId="2" applyFont="1" applyFill="1" applyBorder="1" applyAlignment="1" applyProtection="1">
      <alignment horizontal="center" wrapText="1"/>
      <protection hidden="1"/>
    </xf>
    <xf numFmtId="0" fontId="8" fillId="2" borderId="0" xfId="0" applyFont="1" applyFill="1" applyBorder="1" applyAlignment="1" applyProtection="1">
      <alignment horizontal="center" wrapText="1"/>
      <protection hidden="1"/>
    </xf>
    <xf numFmtId="0" fontId="8" fillId="4" borderId="1" xfId="1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/>
      <protection hidden="1"/>
    </xf>
    <xf numFmtId="0" fontId="9" fillId="3" borderId="3" xfId="0" applyFont="1" applyFill="1" applyBorder="1" applyAlignment="1" applyProtection="1">
      <alignment horizontal="left" wrapText="1"/>
      <protection hidden="1"/>
    </xf>
    <xf numFmtId="0" fontId="3" fillId="3" borderId="3" xfId="1" applyNumberFormat="1" applyFont="1" applyFill="1" applyBorder="1" applyProtection="1">
      <protection hidden="1"/>
    </xf>
    <xf numFmtId="164" fontId="3" fillId="3" borderId="3" xfId="1" applyFont="1" applyFill="1" applyBorder="1" applyProtection="1">
      <protection hidden="1"/>
    </xf>
    <xf numFmtId="165" fontId="3" fillId="3" borderId="3" xfId="1" applyNumberFormat="1" applyFont="1" applyFill="1" applyBorder="1" applyProtection="1">
      <protection hidden="1"/>
    </xf>
    <xf numFmtId="164" fontId="7" fillId="3" borderId="3" xfId="1" applyFont="1" applyFill="1" applyBorder="1" applyProtection="1">
      <protection hidden="1"/>
    </xf>
    <xf numFmtId="9" fontId="7" fillId="3" borderId="3" xfId="0" applyNumberFormat="1" applyFont="1" applyFill="1" applyBorder="1" applyProtection="1">
      <protection hidden="1"/>
    </xf>
    <xf numFmtId="0" fontId="7" fillId="3" borderId="3" xfId="0" applyFont="1" applyFill="1" applyBorder="1" applyProtection="1">
      <protection hidden="1"/>
    </xf>
    <xf numFmtId="164" fontId="3" fillId="3" borderId="7" xfId="1" applyFont="1" applyFill="1" applyBorder="1" applyProtection="1">
      <protection hidden="1"/>
    </xf>
    <xf numFmtId="0" fontId="9" fillId="2" borderId="16" xfId="0" applyFont="1" applyFill="1" applyBorder="1" applyAlignment="1" applyProtection="1">
      <alignment horizontal="left" wrapText="1"/>
      <protection hidden="1"/>
    </xf>
    <xf numFmtId="164" fontId="10" fillId="2" borderId="19" xfId="1" applyFont="1" applyFill="1" applyBorder="1" applyProtection="1">
      <protection hidden="1"/>
    </xf>
    <xf numFmtId="164" fontId="7" fillId="2" borderId="19" xfId="1" applyFont="1" applyFill="1" applyBorder="1" applyProtection="1">
      <protection hidden="1"/>
    </xf>
    <xf numFmtId="0" fontId="11" fillId="2" borderId="17" xfId="0" applyFont="1" applyFill="1" applyBorder="1" applyAlignment="1" applyProtection="1">
      <alignment horizontal="left" wrapText="1"/>
      <protection hidden="1"/>
    </xf>
    <xf numFmtId="0" fontId="7" fillId="2" borderId="17" xfId="0" applyFont="1" applyFill="1" applyBorder="1" applyAlignment="1" applyProtection="1">
      <alignment wrapText="1"/>
      <protection hidden="1"/>
    </xf>
    <xf numFmtId="0" fontId="12" fillId="2" borderId="17" xfId="0" applyFont="1" applyFill="1" applyBorder="1" applyAlignment="1" applyProtection="1">
      <alignment wrapText="1"/>
      <protection hidden="1"/>
    </xf>
    <xf numFmtId="0" fontId="12" fillId="2" borderId="18" xfId="0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Protection="1">
      <protection hidden="1"/>
    </xf>
    <xf numFmtId="0" fontId="13" fillId="2" borderId="16" xfId="0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Protection="1">
      <protection hidden="1"/>
    </xf>
    <xf numFmtId="164" fontId="7" fillId="2" borderId="19" xfId="1" applyNumberFormat="1" applyFont="1" applyFill="1" applyBorder="1" applyProtection="1">
      <protection hidden="1"/>
    </xf>
    <xf numFmtId="49" fontId="7" fillId="2" borderId="5" xfId="0" applyNumberFormat="1" applyFont="1" applyFill="1" applyBorder="1" applyProtection="1">
      <protection hidden="1"/>
    </xf>
    <xf numFmtId="49" fontId="7" fillId="2" borderId="17" xfId="0" applyNumberFormat="1" applyFont="1" applyFill="1" applyBorder="1" applyAlignment="1" applyProtection="1">
      <alignment wrapText="1"/>
      <protection hidden="1"/>
    </xf>
    <xf numFmtId="49" fontId="7" fillId="2" borderId="17" xfId="0" applyNumberFormat="1" applyFont="1" applyFill="1" applyBorder="1" applyAlignment="1" applyProtection="1">
      <alignment horizontal="left" wrapText="1"/>
      <protection hidden="1"/>
    </xf>
    <xf numFmtId="0" fontId="7" fillId="2" borderId="0" xfId="0" applyFont="1" applyFill="1" applyBorder="1" applyProtection="1">
      <protection hidden="1"/>
    </xf>
    <xf numFmtId="0" fontId="3" fillId="2" borderId="12" xfId="0" applyFont="1" applyFill="1" applyBorder="1" applyAlignment="1" applyProtection="1">
      <alignment wrapText="1"/>
      <protection hidden="1"/>
    </xf>
    <xf numFmtId="0" fontId="3" fillId="2" borderId="12" xfId="1" applyNumberFormat="1" applyFont="1" applyFill="1" applyBorder="1" applyAlignment="1" applyProtection="1">
      <alignment wrapText="1"/>
      <protection hidden="1"/>
    </xf>
    <xf numFmtId="164" fontId="3" fillId="2" borderId="12" xfId="1" applyFont="1" applyFill="1" applyBorder="1" applyAlignment="1" applyProtection="1">
      <alignment wrapText="1"/>
      <protection hidden="1"/>
    </xf>
    <xf numFmtId="165" fontId="3" fillId="2" borderId="12" xfId="1" applyNumberFormat="1" applyFont="1" applyFill="1" applyBorder="1" applyAlignment="1" applyProtection="1">
      <alignment wrapText="1"/>
      <protection hidden="1"/>
    </xf>
    <xf numFmtId="165" fontId="3" fillId="2" borderId="13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alignment wrapText="1"/>
      <protection hidden="1"/>
    </xf>
    <xf numFmtId="164" fontId="3" fillId="2" borderId="0" xfId="1" applyFont="1" applyFill="1" applyBorder="1" applyAlignment="1" applyProtection="1">
      <alignment wrapText="1"/>
      <protection hidden="1"/>
    </xf>
    <xf numFmtId="165" fontId="3" fillId="2" borderId="0" xfId="1" applyNumberFormat="1" applyFont="1" applyFill="1" applyBorder="1" applyAlignment="1" applyProtection="1">
      <alignment wrapText="1"/>
      <protection hidden="1"/>
    </xf>
    <xf numFmtId="165" fontId="3" fillId="2" borderId="10" xfId="1" applyNumberFormat="1" applyFont="1" applyFill="1" applyBorder="1" applyAlignment="1" applyProtection="1">
      <alignment wrapText="1"/>
      <protection hidden="1"/>
    </xf>
    <xf numFmtId="164" fontId="16" fillId="2" borderId="0" xfId="1" applyFont="1" applyFill="1" applyBorder="1" applyAlignment="1" applyProtection="1">
      <alignment wrapText="1"/>
      <protection hidden="1"/>
    </xf>
    <xf numFmtId="165" fontId="16" fillId="2" borderId="0" xfId="1" applyNumberFormat="1" applyFont="1" applyFill="1" applyBorder="1" applyAlignment="1" applyProtection="1">
      <alignment wrapText="1"/>
      <protection hidden="1"/>
    </xf>
    <xf numFmtId="165" fontId="16" fillId="2" borderId="10" xfId="1" applyNumberFormat="1" applyFont="1" applyFill="1" applyBorder="1" applyAlignment="1" applyProtection="1">
      <alignment wrapText="1"/>
      <protection hidden="1"/>
    </xf>
    <xf numFmtId="0" fontId="8" fillId="4" borderId="11" xfId="0" applyFont="1" applyFill="1" applyBorder="1" applyProtection="1">
      <protection hidden="1"/>
    </xf>
    <xf numFmtId="0" fontId="3" fillId="4" borderId="12" xfId="0" applyFont="1" applyFill="1" applyBorder="1" applyAlignment="1" applyProtection="1">
      <alignment wrapText="1"/>
      <protection hidden="1"/>
    </xf>
    <xf numFmtId="0" fontId="3" fillId="4" borderId="12" xfId="1" applyNumberFormat="1" applyFont="1" applyFill="1" applyBorder="1" applyAlignment="1" applyProtection="1">
      <alignment wrapText="1"/>
      <protection hidden="1"/>
    </xf>
    <xf numFmtId="164" fontId="3" fillId="4" borderId="12" xfId="1" applyFont="1" applyFill="1" applyBorder="1" applyAlignment="1" applyProtection="1">
      <alignment wrapText="1"/>
      <protection hidden="1"/>
    </xf>
    <xf numFmtId="165" fontId="3" fillId="4" borderId="12" xfId="1" applyNumberFormat="1" applyFont="1" applyFill="1" applyBorder="1" applyAlignment="1" applyProtection="1">
      <alignment wrapText="1"/>
      <protection hidden="1"/>
    </xf>
    <xf numFmtId="165" fontId="3" fillId="4" borderId="13" xfId="1" applyNumberFormat="1" applyFont="1" applyFill="1" applyBorder="1" applyAlignment="1" applyProtection="1">
      <alignment wrapText="1"/>
      <protection hidden="1"/>
    </xf>
    <xf numFmtId="0" fontId="17" fillId="4" borderId="10" xfId="0" applyFont="1" applyFill="1" applyBorder="1" applyAlignment="1" applyProtection="1">
      <alignment wrapText="1"/>
      <protection hidden="1"/>
    </xf>
    <xf numFmtId="0" fontId="3" fillId="4" borderId="14" xfId="0" applyFont="1" applyFill="1" applyBorder="1" applyProtection="1">
      <protection hidden="1"/>
    </xf>
    <xf numFmtId="0" fontId="3" fillId="4" borderId="9" xfId="0" applyFont="1" applyFill="1" applyBorder="1" applyAlignment="1" applyProtection="1">
      <alignment wrapText="1"/>
      <protection hidden="1"/>
    </xf>
    <xf numFmtId="0" fontId="3" fillId="4" borderId="9" xfId="1" applyNumberFormat="1" applyFont="1" applyFill="1" applyBorder="1" applyAlignment="1" applyProtection="1">
      <alignment wrapText="1"/>
      <protection hidden="1"/>
    </xf>
    <xf numFmtId="164" fontId="3" fillId="4" borderId="9" xfId="1" applyFont="1" applyFill="1" applyBorder="1" applyAlignment="1" applyProtection="1">
      <alignment wrapText="1"/>
      <protection hidden="1"/>
    </xf>
    <xf numFmtId="165" fontId="3" fillId="4" borderId="9" xfId="1" applyNumberFormat="1" applyFont="1" applyFill="1" applyBorder="1" applyAlignment="1" applyProtection="1">
      <alignment wrapText="1"/>
      <protection hidden="1"/>
    </xf>
    <xf numFmtId="165" fontId="3" fillId="4" borderId="15" xfId="1" applyNumberFormat="1" applyFont="1" applyFill="1" applyBorder="1" applyAlignment="1" applyProtection="1">
      <alignment wrapText="1"/>
      <protection hidden="1"/>
    </xf>
    <xf numFmtId="165" fontId="3" fillId="3" borderId="3" xfId="1" applyNumberFormat="1" applyFont="1" applyFill="1" applyBorder="1" applyAlignment="1" applyProtection="1">
      <alignment wrapText="1"/>
      <protection hidden="1"/>
    </xf>
    <xf numFmtId="9" fontId="7" fillId="6" borderId="19" xfId="0" applyNumberFormat="1" applyFont="1" applyFill="1" applyBorder="1" applyAlignment="1" applyProtection="1">
      <alignment wrapText="1"/>
      <protection hidden="1"/>
    </xf>
    <xf numFmtId="166" fontId="7" fillId="6" borderId="20" xfId="0" applyNumberFormat="1" applyFont="1" applyFill="1" applyBorder="1" applyAlignment="1" applyProtection="1">
      <alignment wrapText="1"/>
      <protection hidden="1"/>
    </xf>
    <xf numFmtId="164" fontId="7" fillId="6" borderId="20" xfId="0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Protection="1">
      <protection hidden="1"/>
    </xf>
    <xf numFmtId="165" fontId="7" fillId="6" borderId="19" xfId="1" applyNumberFormat="1" applyFont="1" applyFill="1" applyBorder="1" applyProtection="1">
      <protection hidden="1"/>
    </xf>
    <xf numFmtId="0" fontId="6" fillId="3" borderId="2" xfId="0" applyFont="1" applyFill="1" applyBorder="1" applyAlignment="1" applyProtection="1">
      <protection hidden="1"/>
    </xf>
    <xf numFmtId="0" fontId="6" fillId="3" borderId="3" xfId="0" applyFont="1" applyFill="1" applyBorder="1" applyAlignment="1" applyProtection="1">
      <protection hidden="1"/>
    </xf>
    <xf numFmtId="0" fontId="6" fillId="3" borderId="7" xfId="0" applyFont="1" applyFill="1" applyBorder="1" applyAlignment="1" applyProtection="1">
      <protection hidden="1"/>
    </xf>
    <xf numFmtId="164" fontId="2" fillId="3" borderId="3" xfId="1" applyFont="1" applyFill="1" applyBorder="1" applyAlignment="1" applyProtection="1">
      <protection hidden="1"/>
    </xf>
    <xf numFmtId="164" fontId="6" fillId="3" borderId="3" xfId="1" applyFont="1" applyFill="1" applyBorder="1" applyAlignment="1" applyProtection="1">
      <protection hidden="1"/>
    </xf>
    <xf numFmtId="164" fontId="7" fillId="5" borderId="1" xfId="1" applyFont="1" applyFill="1" applyBorder="1" applyAlignment="1" applyProtection="1">
      <alignment wrapText="1"/>
      <protection hidden="1"/>
    </xf>
    <xf numFmtId="164" fontId="17" fillId="4" borderId="0" xfId="1" applyFont="1" applyFill="1" applyBorder="1" applyAlignment="1" applyProtection="1">
      <alignment wrapText="1"/>
      <protection hidden="1"/>
    </xf>
    <xf numFmtId="0" fontId="6" fillId="3" borderId="2" xfId="0" applyFont="1" applyFill="1" applyBorder="1" applyAlignment="1" applyProtection="1">
      <alignment horizontal="center"/>
      <protection hidden="1"/>
    </xf>
    <xf numFmtId="0" fontId="6" fillId="3" borderId="3" xfId="0" applyFont="1" applyFill="1" applyBorder="1" applyAlignment="1" applyProtection="1">
      <alignment horizontal="center"/>
      <protection hidden="1"/>
    </xf>
    <xf numFmtId="49" fontId="7" fillId="4" borderId="1" xfId="0" applyNumberFormat="1" applyFont="1" applyFill="1" applyBorder="1" applyAlignment="1" applyProtection="1">
      <alignment horizontal="center" wrapText="1"/>
      <protection hidden="1"/>
    </xf>
    <xf numFmtId="49" fontId="7" fillId="3" borderId="2" xfId="0" applyNumberFormat="1" applyFont="1" applyFill="1" applyBorder="1" applyAlignment="1" applyProtection="1">
      <alignment horizontal="center" wrapText="1"/>
      <protection hidden="1"/>
    </xf>
    <xf numFmtId="0" fontId="3" fillId="3" borderId="3" xfId="1" applyNumberFormat="1" applyFont="1" applyFill="1" applyBorder="1" applyAlignment="1" applyProtection="1">
      <alignment wrapText="1"/>
      <protection hidden="1"/>
    </xf>
    <xf numFmtId="164" fontId="3" fillId="3" borderId="3" xfId="1" applyFont="1" applyFill="1" applyBorder="1" applyAlignment="1" applyProtection="1">
      <alignment wrapText="1"/>
      <protection hidden="1"/>
    </xf>
    <xf numFmtId="164" fontId="7" fillId="3" borderId="3" xfId="1" applyFont="1" applyFill="1" applyBorder="1" applyAlignment="1" applyProtection="1">
      <alignment wrapText="1"/>
      <protection hidden="1"/>
    </xf>
    <xf numFmtId="9" fontId="7" fillId="3" borderId="3" xfId="0" applyNumberFormat="1" applyFont="1" applyFill="1" applyBorder="1" applyAlignment="1" applyProtection="1">
      <alignment wrapText="1"/>
      <protection hidden="1"/>
    </xf>
    <xf numFmtId="0" fontId="7" fillId="3" borderId="3" xfId="0" applyFont="1" applyFill="1" applyBorder="1" applyAlignment="1" applyProtection="1">
      <alignment wrapText="1"/>
      <protection hidden="1"/>
    </xf>
    <xf numFmtId="164" fontId="3" fillId="3" borderId="7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horizontal="center" wrapText="1"/>
      <protection hidden="1"/>
    </xf>
    <xf numFmtId="164" fontId="5" fillId="2" borderId="19" xfId="1" applyFont="1" applyFill="1" applyBorder="1" applyAlignment="1" applyProtection="1">
      <alignment wrapText="1"/>
      <protection hidden="1"/>
    </xf>
    <xf numFmtId="165" fontId="5" fillId="2" borderId="19" xfId="1" applyNumberFormat="1" applyFont="1" applyFill="1" applyBorder="1" applyAlignment="1" applyProtection="1">
      <alignment wrapText="1"/>
      <protection hidden="1"/>
    </xf>
    <xf numFmtId="164" fontId="10" fillId="2" borderId="19" xfId="1" applyFont="1" applyFill="1" applyBorder="1" applyAlignment="1" applyProtection="1">
      <alignment wrapText="1"/>
      <protection hidden="1"/>
    </xf>
    <xf numFmtId="164" fontId="3" fillId="2" borderId="19" xfId="1" applyNumberFormat="1" applyFont="1" applyFill="1" applyBorder="1" applyAlignment="1" applyProtection="1">
      <alignment wrapText="1"/>
      <protection hidden="1"/>
    </xf>
    <xf numFmtId="164" fontId="3" fillId="2" borderId="19" xfId="1" applyFont="1" applyFill="1" applyBorder="1" applyAlignment="1" applyProtection="1">
      <alignment wrapText="1"/>
      <protection hidden="1"/>
    </xf>
    <xf numFmtId="164" fontId="7" fillId="2" borderId="19" xfId="1" applyFont="1" applyFill="1" applyBorder="1" applyAlignment="1" applyProtection="1">
      <alignment wrapText="1"/>
      <protection hidden="1"/>
    </xf>
    <xf numFmtId="165" fontId="3" fillId="2" borderId="19" xfId="1" applyNumberFormat="1" applyFont="1" applyFill="1" applyBorder="1" applyAlignment="1" applyProtection="1">
      <alignment wrapText="1"/>
      <protection hidden="1"/>
    </xf>
    <xf numFmtId="164" fontId="10" fillId="6" borderId="19" xfId="1" applyFont="1" applyFill="1" applyBorder="1" applyAlignment="1" applyProtection="1">
      <alignment wrapText="1"/>
      <protection hidden="1"/>
    </xf>
    <xf numFmtId="164" fontId="3" fillId="6" borderId="19" xfId="1" applyFont="1" applyFill="1" applyBorder="1" applyAlignment="1" applyProtection="1">
      <alignment wrapText="1"/>
      <protection hidden="1"/>
    </xf>
    <xf numFmtId="49" fontId="10" fillId="2" borderId="5" xfId="0" applyNumberFormat="1" applyFont="1" applyFill="1" applyBorder="1" applyAlignment="1" applyProtection="1">
      <alignment horizontal="center" wrapText="1"/>
      <protection hidden="1"/>
    </xf>
    <xf numFmtId="164" fontId="5" fillId="2" borderId="20" xfId="1" applyFont="1" applyFill="1" applyBorder="1" applyAlignment="1" applyProtection="1">
      <alignment wrapText="1"/>
      <protection hidden="1"/>
    </xf>
    <xf numFmtId="165" fontId="7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Font="1" applyFill="1" applyBorder="1" applyAlignment="1" applyProtection="1">
      <alignment wrapText="1"/>
      <protection hidden="1"/>
    </xf>
    <xf numFmtId="164" fontId="18" fillId="2" borderId="20" xfId="1" applyFont="1" applyFill="1" applyBorder="1" applyAlignment="1" applyProtection="1">
      <alignment wrapText="1"/>
      <protection hidden="1"/>
    </xf>
    <xf numFmtId="165" fontId="5" fillId="2" borderId="20" xfId="1" applyNumberFormat="1" applyFont="1" applyFill="1" applyBorder="1" applyAlignment="1" applyProtection="1">
      <alignment wrapText="1"/>
      <protection hidden="1"/>
    </xf>
    <xf numFmtId="164" fontId="7" fillId="2" borderId="20" xfId="1" applyNumberFormat="1" applyFont="1" applyFill="1" applyBorder="1" applyAlignment="1" applyProtection="1">
      <alignment wrapText="1"/>
      <protection hidden="1"/>
    </xf>
    <xf numFmtId="164" fontId="10" fillId="2" borderId="20" xfId="1" applyFont="1" applyFill="1" applyBorder="1" applyAlignment="1" applyProtection="1">
      <alignment wrapText="1"/>
      <protection hidden="1"/>
    </xf>
    <xf numFmtId="164" fontId="7" fillId="6" borderId="20" xfId="1" applyFont="1" applyFill="1" applyBorder="1" applyAlignment="1" applyProtection="1">
      <alignment wrapText="1"/>
      <protection hidden="1"/>
    </xf>
    <xf numFmtId="49" fontId="12" fillId="2" borderId="5" xfId="0" applyNumberFormat="1" applyFont="1" applyFill="1" applyBorder="1" applyAlignment="1" applyProtection="1">
      <alignment wrapText="1"/>
      <protection hidden="1"/>
    </xf>
    <xf numFmtId="165" fontId="7" fillId="0" borderId="20" xfId="1" applyNumberFormat="1" applyFont="1" applyFill="1" applyBorder="1" applyAlignment="1" applyProtection="1">
      <alignment wrapText="1"/>
      <protection hidden="1"/>
    </xf>
    <xf numFmtId="164" fontId="7" fillId="0" borderId="20" xfId="1" applyFont="1" applyFill="1" applyBorder="1" applyAlignment="1" applyProtection="1">
      <alignment wrapText="1"/>
      <protection hidden="1"/>
    </xf>
    <xf numFmtId="164" fontId="7" fillId="0" borderId="20" xfId="1" applyNumberFormat="1" applyFont="1" applyFill="1" applyBorder="1" applyAlignment="1" applyProtection="1">
      <alignment wrapText="1"/>
      <protection hidden="1"/>
    </xf>
    <xf numFmtId="165" fontId="18" fillId="0" borderId="20" xfId="1" applyNumberFormat="1" applyFont="1" applyFill="1" applyBorder="1" applyAlignment="1" applyProtection="1">
      <alignment wrapText="1"/>
      <protection hidden="1"/>
    </xf>
    <xf numFmtId="49" fontId="7" fillId="2" borderId="6" xfId="0" applyNumberFormat="1" applyFont="1" applyFill="1" applyBorder="1" applyAlignment="1" applyProtection="1">
      <alignment wrapText="1"/>
      <protection hidden="1"/>
    </xf>
    <xf numFmtId="164" fontId="7" fillId="2" borderId="21" xfId="1" applyFont="1" applyFill="1" applyBorder="1" applyAlignment="1" applyProtection="1">
      <alignment wrapText="1"/>
      <protection hidden="1"/>
    </xf>
    <xf numFmtId="165" fontId="7" fillId="2" borderId="21" xfId="1" applyNumberFormat="1" applyFont="1" applyFill="1" applyBorder="1" applyAlignment="1" applyProtection="1">
      <alignment wrapText="1"/>
      <protection hidden="1"/>
    </xf>
    <xf numFmtId="164" fontId="7" fillId="2" borderId="21" xfId="1" applyNumberFormat="1" applyFont="1" applyFill="1" applyBorder="1" applyAlignment="1" applyProtection="1">
      <alignment wrapText="1"/>
      <protection hidden="1"/>
    </xf>
    <xf numFmtId="165" fontId="7" fillId="6" borderId="21" xfId="1" applyNumberFormat="1" applyFont="1" applyFill="1" applyBorder="1" applyAlignment="1" applyProtection="1">
      <alignment wrapText="1"/>
      <protection hidden="1"/>
    </xf>
    <xf numFmtId="164" fontId="10" fillId="6" borderId="21" xfId="1" applyFont="1" applyFill="1" applyBorder="1" applyAlignment="1" applyProtection="1">
      <alignment wrapText="1"/>
      <protection hidden="1"/>
    </xf>
    <xf numFmtId="49" fontId="7" fillId="2" borderId="4" xfId="0" applyNumberFormat="1" applyFont="1" applyFill="1" applyBorder="1" applyAlignment="1" applyProtection="1">
      <alignment wrapText="1"/>
      <protection hidden="1"/>
    </xf>
    <xf numFmtId="165" fontId="7" fillId="2" borderId="19" xfId="1" applyNumberFormat="1" applyFont="1" applyFill="1" applyBorder="1" applyAlignment="1" applyProtection="1">
      <alignment wrapText="1"/>
      <protection hidden="1"/>
    </xf>
    <xf numFmtId="164" fontId="7" fillId="2" borderId="19" xfId="1" applyNumberFormat="1" applyFont="1" applyFill="1" applyBorder="1" applyAlignment="1" applyProtection="1">
      <alignment wrapText="1"/>
      <protection hidden="1"/>
    </xf>
    <xf numFmtId="165" fontId="7" fillId="6" borderId="19" xfId="1" applyNumberFormat="1" applyFont="1" applyFill="1" applyBorder="1" applyAlignment="1" applyProtection="1">
      <alignment wrapText="1"/>
      <protection hidden="1"/>
    </xf>
    <xf numFmtId="49" fontId="7" fillId="2" borderId="5" xfId="0" applyNumberFormat="1" applyFont="1" applyFill="1" applyBorder="1" applyAlignment="1" applyProtection="1">
      <alignment wrapText="1"/>
      <protection hidden="1"/>
    </xf>
    <xf numFmtId="0" fontId="7" fillId="2" borderId="0" xfId="0" applyFont="1" applyFill="1" applyBorder="1" applyAlignment="1" applyProtection="1">
      <alignment wrapText="1"/>
      <protection hidden="1"/>
    </xf>
    <xf numFmtId="49" fontId="7" fillId="2" borderId="5" xfId="0" quotePrefix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Border="1" applyAlignment="1" applyProtection="1">
      <protection hidden="1"/>
    </xf>
    <xf numFmtId="0" fontId="4" fillId="2" borderId="0" xfId="0" applyFont="1" applyFill="1" applyBorder="1" applyAlignment="1" applyProtection="1">
      <protection hidden="1"/>
    </xf>
    <xf numFmtId="164" fontId="5" fillId="2" borderId="0" xfId="1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164" fontId="5" fillId="2" borderId="0" xfId="1" applyNumberFormat="1" applyFont="1" applyFill="1" applyBorder="1" applyAlignment="1" applyProtection="1">
      <protection hidden="1"/>
    </xf>
    <xf numFmtId="164" fontId="7" fillId="2" borderId="21" xfId="1" applyFont="1" applyFill="1" applyBorder="1" applyAlignment="1" applyProtection="1">
      <protection hidden="1"/>
    </xf>
    <xf numFmtId="165" fontId="7" fillId="2" borderId="21" xfId="1" applyNumberFormat="1" applyFont="1" applyFill="1" applyBorder="1" applyAlignment="1" applyProtection="1">
      <protection hidden="1"/>
    </xf>
    <xf numFmtId="165" fontId="7" fillId="6" borderId="21" xfId="1" applyNumberFormat="1" applyFont="1" applyFill="1" applyBorder="1" applyAlignment="1" applyProtection="1">
      <protection hidden="1"/>
    </xf>
    <xf numFmtId="0" fontId="3" fillId="2" borderId="6" xfId="0" applyFont="1" applyFill="1" applyBorder="1" applyAlignment="1" applyProtection="1">
      <protection hidden="1"/>
    </xf>
    <xf numFmtId="0" fontId="3" fillId="2" borderId="18" xfId="0" applyFont="1" applyFill="1" applyBorder="1" applyAlignment="1" applyProtection="1">
      <protection hidden="1"/>
    </xf>
    <xf numFmtId="164" fontId="5" fillId="2" borderId="21" xfId="1" applyFont="1" applyFill="1" applyBorder="1" applyAlignment="1" applyProtection="1">
      <protection hidden="1"/>
    </xf>
    <xf numFmtId="165" fontId="5" fillId="2" borderId="21" xfId="1" applyNumberFormat="1" applyFont="1" applyFill="1" applyBorder="1" applyAlignment="1" applyProtection="1">
      <protection hidden="1"/>
    </xf>
    <xf numFmtId="165" fontId="3" fillId="2" borderId="21" xfId="1" applyNumberFormat="1" applyFont="1" applyFill="1" applyBorder="1" applyAlignment="1" applyProtection="1">
      <protection hidden="1"/>
    </xf>
    <xf numFmtId="164" fontId="5" fillId="2" borderId="21" xfId="1" applyNumberFormat="1" applyFont="1" applyFill="1" applyBorder="1" applyAlignment="1" applyProtection="1">
      <protection hidden="1"/>
    </xf>
    <xf numFmtId="164" fontId="5" fillId="6" borderId="21" xfId="1" applyFont="1" applyFill="1" applyBorder="1" applyAlignment="1" applyProtection="1">
      <protection hidden="1"/>
    </xf>
    <xf numFmtId="165" fontId="5" fillId="6" borderId="21" xfId="1" applyNumberFormat="1" applyFont="1" applyFill="1" applyBorder="1" applyAlignment="1" applyProtection="1">
      <protection hidden="1"/>
    </xf>
    <xf numFmtId="164" fontId="8" fillId="4" borderId="22" xfId="1" applyFont="1" applyFill="1" applyBorder="1" applyAlignment="1" applyProtection="1">
      <alignment horizontal="center" wrapText="1"/>
      <protection hidden="1"/>
    </xf>
    <xf numFmtId="165" fontId="8" fillId="4" borderId="22" xfId="1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Protection="1">
      <protection hidden="1"/>
    </xf>
    <xf numFmtId="49" fontId="7" fillId="2" borderId="23" xfId="0" applyNumberFormat="1" applyFont="1" applyFill="1" applyBorder="1" applyProtection="1">
      <protection hidden="1"/>
    </xf>
    <xf numFmtId="49" fontId="7" fillId="2" borderId="24" xfId="0" applyNumberFormat="1" applyFont="1" applyFill="1" applyBorder="1" applyAlignment="1" applyProtection="1">
      <alignment wrapText="1"/>
      <protection hidden="1"/>
    </xf>
    <xf numFmtId="164" fontId="7" fillId="2" borderId="25" xfId="1" applyFont="1" applyFill="1" applyBorder="1" applyProtection="1">
      <protection hidden="1"/>
    </xf>
    <xf numFmtId="165" fontId="18" fillId="0" borderId="25" xfId="1" applyNumberFormat="1" applyFont="1" applyFill="1" applyBorder="1" applyProtection="1">
      <protection hidden="1"/>
    </xf>
    <xf numFmtId="164" fontId="22" fillId="2" borderId="25" xfId="1" applyFont="1" applyFill="1" applyBorder="1" applyProtection="1">
      <protection hidden="1"/>
    </xf>
    <xf numFmtId="165" fontId="22" fillId="0" borderId="25" xfId="1" applyNumberFormat="1" applyFont="1" applyFill="1" applyBorder="1" applyProtection="1">
      <protection hidden="1"/>
    </xf>
    <xf numFmtId="164" fontId="22" fillId="6" borderId="25" xfId="1" applyFont="1" applyFill="1" applyBorder="1" applyProtection="1">
      <protection hidden="1"/>
    </xf>
    <xf numFmtId="165" fontId="7" fillId="2" borderId="25" xfId="1" applyNumberFormat="1" applyFont="1" applyFill="1" applyBorder="1" applyProtection="1">
      <protection hidden="1"/>
    </xf>
    <xf numFmtId="49" fontId="7" fillId="2" borderId="26" xfId="0" applyNumberFormat="1" applyFont="1" applyFill="1" applyBorder="1" applyProtection="1">
      <protection hidden="1"/>
    </xf>
    <xf numFmtId="0" fontId="12" fillId="2" borderId="27" xfId="0" applyFont="1" applyFill="1" applyBorder="1" applyAlignment="1" applyProtection="1">
      <alignment wrapText="1"/>
      <protection hidden="1"/>
    </xf>
    <xf numFmtId="164" fontId="17" fillId="2" borderId="0" xfId="1" applyFont="1" applyFill="1" applyBorder="1" applyAlignment="1" applyProtection="1">
      <alignment wrapText="1"/>
      <protection hidden="1"/>
    </xf>
    <xf numFmtId="165" fontId="17" fillId="2" borderId="0" xfId="1" applyNumberFormat="1" applyFont="1" applyFill="1" applyBorder="1" applyAlignment="1" applyProtection="1">
      <alignment wrapText="1"/>
      <protection hidden="1"/>
    </xf>
    <xf numFmtId="0" fontId="17" fillId="2" borderId="10" xfId="0" applyFont="1" applyFill="1" applyBorder="1" applyAlignment="1" applyProtection="1">
      <alignment wrapText="1"/>
      <protection hidden="1"/>
    </xf>
    <xf numFmtId="0" fontId="17" fillId="2" borderId="8" xfId="0" applyFont="1" applyFill="1" applyBorder="1" applyAlignment="1" applyProtection="1">
      <alignment horizontal="left"/>
      <protection hidden="1"/>
    </xf>
    <xf numFmtId="164" fontId="24" fillId="2" borderId="0" xfId="1" applyFont="1" applyFill="1" applyBorder="1" applyAlignment="1" applyProtection="1">
      <alignment wrapText="1"/>
      <protection hidden="1"/>
    </xf>
    <xf numFmtId="165" fontId="24" fillId="2" borderId="0" xfId="1" applyNumberFormat="1" applyFont="1" applyFill="1" applyBorder="1" applyAlignment="1" applyProtection="1">
      <alignment wrapText="1"/>
      <protection hidden="1"/>
    </xf>
    <xf numFmtId="165" fontId="24" fillId="2" borderId="10" xfId="1" applyNumberFormat="1" applyFont="1" applyFill="1" applyBorder="1" applyAlignment="1" applyProtection="1">
      <alignment wrapText="1"/>
      <protection hidden="1"/>
    </xf>
    <xf numFmtId="165" fontId="17" fillId="4" borderId="0" xfId="1" applyNumberFormat="1" applyFont="1" applyFill="1" applyBorder="1" applyAlignment="1" applyProtection="1">
      <alignment wrapText="1"/>
      <protection hidden="1"/>
    </xf>
    <xf numFmtId="164" fontId="26" fillId="2" borderId="20" xfId="1" applyFont="1" applyFill="1" applyBorder="1" applyAlignment="1" applyProtection="1">
      <alignment wrapText="1"/>
      <protection hidden="1"/>
    </xf>
    <xf numFmtId="164" fontId="22" fillId="2" borderId="20" xfId="1" applyFont="1" applyFill="1" applyBorder="1" applyAlignment="1" applyProtection="1">
      <alignment wrapText="1"/>
      <protection hidden="1"/>
    </xf>
    <xf numFmtId="165" fontId="22" fillId="0" borderId="20" xfId="1" applyNumberFormat="1" applyFont="1" applyFill="1" applyBorder="1" applyAlignment="1" applyProtection="1">
      <alignment wrapText="1"/>
      <protection hidden="1"/>
    </xf>
    <xf numFmtId="164" fontId="22" fillId="6" borderId="20" xfId="0" applyNumberFormat="1" applyFont="1" applyFill="1" applyBorder="1" applyAlignment="1" applyProtection="1">
      <alignment wrapText="1"/>
      <protection hidden="1"/>
    </xf>
    <xf numFmtId="164" fontId="22" fillId="6" borderId="20" xfId="1" applyFont="1" applyFill="1" applyBorder="1" applyAlignment="1" applyProtection="1">
      <alignment wrapText="1"/>
      <protection hidden="1"/>
    </xf>
    <xf numFmtId="49" fontId="3" fillId="2" borderId="8" xfId="0" applyNumberFormat="1" applyFont="1" applyFill="1" applyBorder="1" applyAlignment="1" applyProtection="1">
      <protection hidden="1"/>
    </xf>
    <xf numFmtId="165" fontId="5" fillId="2" borderId="10" xfId="1" applyNumberFormat="1" applyFont="1" applyFill="1" applyBorder="1" applyAlignment="1" applyProtection="1">
      <protection hidden="1"/>
    </xf>
    <xf numFmtId="49" fontId="7" fillId="2" borderId="8" xfId="0" applyNumberFormat="1" applyFont="1" applyFill="1" applyBorder="1" applyAlignment="1" applyProtection="1">
      <alignment horizontal="center" wrapText="1"/>
      <protection hidden="1"/>
    </xf>
    <xf numFmtId="49" fontId="8" fillId="2" borderId="8" xfId="0" applyNumberFormat="1" applyFont="1" applyFill="1" applyBorder="1" applyAlignment="1" applyProtection="1">
      <alignment horizontal="center" wrapText="1"/>
      <protection hidden="1"/>
    </xf>
    <xf numFmtId="165" fontId="3" fillId="3" borderId="7" xfId="1" applyNumberFormat="1" applyFont="1" applyFill="1" applyBorder="1" applyAlignment="1" applyProtection="1">
      <alignment wrapText="1"/>
      <protection hidden="1"/>
    </xf>
    <xf numFmtId="0" fontId="19" fillId="7" borderId="1" xfId="0" applyFont="1" applyFill="1" applyBorder="1" applyProtection="1">
      <protection hidden="1"/>
    </xf>
    <xf numFmtId="0" fontId="19" fillId="7" borderId="1" xfId="0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Alignment="1" applyProtection="1">
      <alignment horizontal="center"/>
      <protection hidden="1"/>
    </xf>
    <xf numFmtId="165" fontId="20" fillId="7" borderId="1" xfId="1" applyNumberFormat="1" applyFont="1" applyFill="1" applyBorder="1" applyProtection="1">
      <protection hidden="1"/>
    </xf>
    <xf numFmtId="165" fontId="20" fillId="7" borderId="1" xfId="1" applyNumberFormat="1" applyFont="1" applyFill="1" applyBorder="1" applyAlignment="1" applyProtection="1">
      <alignment horizontal="center" wrapText="1"/>
      <protection hidden="1"/>
    </xf>
    <xf numFmtId="165" fontId="20" fillId="0" borderId="1" xfId="1" applyNumberFormat="1" applyFont="1" applyFill="1" applyBorder="1" applyAlignment="1" applyProtection="1">
      <alignment horizontal="center"/>
      <protection hidden="1"/>
    </xf>
    <xf numFmtId="165" fontId="20" fillId="0" borderId="1" xfId="1" applyNumberFormat="1" applyFont="1" applyFill="1" applyBorder="1" applyProtection="1">
      <protection hidden="1"/>
    </xf>
    <xf numFmtId="165" fontId="20" fillId="0" borderId="1" xfId="1" applyNumberFormat="1" applyFont="1" applyFill="1" applyBorder="1" applyAlignment="1" applyProtection="1">
      <alignment horizontal="center" wrapText="1"/>
      <protection hidden="1"/>
    </xf>
    <xf numFmtId="0" fontId="19" fillId="7" borderId="1" xfId="0" applyFont="1" applyFill="1" applyBorder="1" applyAlignment="1" applyProtection="1">
      <alignment wrapText="1"/>
      <protection hidden="1"/>
    </xf>
    <xf numFmtId="0" fontId="20" fillId="7" borderId="1" xfId="0" applyFont="1" applyFill="1" applyBorder="1" applyAlignment="1" applyProtection="1">
      <alignment horizontal="center"/>
      <protection hidden="1"/>
    </xf>
    <xf numFmtId="165" fontId="21" fillId="7" borderId="1" xfId="1" applyNumberFormat="1" applyFont="1" applyFill="1" applyBorder="1" applyProtection="1">
      <protection hidden="1"/>
    </xf>
    <xf numFmtId="165" fontId="21" fillId="0" borderId="1" xfId="1" applyNumberFormat="1" applyFont="1" applyFill="1" applyBorder="1" applyProtection="1">
      <protection hidden="1"/>
    </xf>
    <xf numFmtId="165" fontId="20" fillId="0" borderId="0" xfId="1" applyNumberFormat="1" applyFont="1" applyFill="1" applyAlignment="1" applyProtection="1">
      <alignment horizontal="center"/>
      <protection hidden="1"/>
    </xf>
    <xf numFmtId="0" fontId="19" fillId="8" borderId="1" xfId="0" applyFont="1" applyFill="1" applyBorder="1" applyProtection="1">
      <protection hidden="1"/>
    </xf>
    <xf numFmtId="0" fontId="19" fillId="8" borderId="1" xfId="0" applyFont="1" applyFill="1" applyBorder="1" applyAlignment="1" applyProtection="1">
      <alignment horizontal="center"/>
      <protection hidden="1"/>
    </xf>
    <xf numFmtId="0" fontId="20" fillId="8" borderId="1" xfId="0" applyFont="1" applyFill="1" applyBorder="1" applyAlignment="1" applyProtection="1">
      <alignment horizontal="center"/>
      <protection hidden="1"/>
    </xf>
    <xf numFmtId="165" fontId="21" fillId="8" borderId="1" xfId="1" applyNumberFormat="1" applyFont="1" applyFill="1" applyBorder="1" applyProtection="1">
      <protection hidden="1"/>
    </xf>
    <xf numFmtId="0" fontId="19" fillId="8" borderId="0" xfId="0" applyFont="1" applyFill="1" applyProtection="1">
      <protection hidden="1"/>
    </xf>
    <xf numFmtId="0" fontId="19" fillId="8" borderId="0" xfId="0" applyFont="1" applyFill="1" applyAlignment="1" applyProtection="1">
      <alignment horizontal="center"/>
      <protection hidden="1"/>
    </xf>
    <xf numFmtId="0" fontId="20" fillId="8" borderId="0" xfId="0" applyFont="1" applyFill="1" applyAlignment="1" applyProtection="1">
      <alignment horizontal="center"/>
      <protection hidden="1"/>
    </xf>
    <xf numFmtId="165" fontId="20" fillId="8" borderId="0" xfId="1" applyNumberFormat="1" applyFont="1" applyFill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19" fillId="0" borderId="0" xfId="0" applyFont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19" fillId="0" borderId="1" xfId="0" applyFont="1" applyBorder="1" applyProtection="1">
      <protection hidden="1"/>
    </xf>
    <xf numFmtId="0" fontId="19" fillId="0" borderId="1" xfId="0" applyFont="1" applyBorder="1" applyAlignment="1" applyProtection="1">
      <alignment horizontal="center"/>
      <protection hidden="1"/>
    </xf>
    <xf numFmtId="0" fontId="19" fillId="0" borderId="1" xfId="0" applyFont="1" applyBorder="1" applyAlignment="1" applyProtection="1">
      <alignment wrapText="1"/>
      <protection hidden="1"/>
    </xf>
    <xf numFmtId="165" fontId="21" fillId="7" borderId="1" xfId="1" applyNumberFormat="1" applyFont="1" applyFill="1" applyBorder="1" applyAlignment="1" applyProtection="1">
      <alignment wrapText="1"/>
      <protection hidden="1"/>
    </xf>
    <xf numFmtId="0" fontId="20" fillId="0" borderId="1" xfId="0" applyFont="1" applyBorder="1" applyAlignment="1" applyProtection="1">
      <alignment horizontal="center"/>
      <protection hidden="1"/>
    </xf>
    <xf numFmtId="165" fontId="27" fillId="10" borderId="1" xfId="1" applyNumberFormat="1" applyFont="1" applyFill="1" applyBorder="1" applyAlignment="1" applyProtection="1">
      <alignment wrapText="1"/>
      <protection hidden="1"/>
    </xf>
    <xf numFmtId="165" fontId="27" fillId="9" borderId="1" xfId="1" applyNumberFormat="1" applyFont="1" applyFill="1" applyBorder="1" applyAlignment="1" applyProtection="1">
      <alignment wrapText="1"/>
      <protection hidden="1"/>
    </xf>
    <xf numFmtId="165" fontId="20" fillId="8" borderId="1" xfId="1" applyNumberFormat="1" applyFont="1" applyFill="1" applyBorder="1" applyProtection="1">
      <protection hidden="1"/>
    </xf>
    <xf numFmtId="165" fontId="21" fillId="8" borderId="1" xfId="1" applyNumberFormat="1" applyFont="1" applyFill="1" applyBorder="1" applyAlignment="1" applyProtection="1">
      <alignment wrapText="1"/>
      <protection hidden="1"/>
    </xf>
    <xf numFmtId="165" fontId="20" fillId="8" borderId="0" xfId="1" applyNumberFormat="1" applyFont="1" applyFill="1" applyProtection="1">
      <protection hidden="1"/>
    </xf>
    <xf numFmtId="165" fontId="20" fillId="8" borderId="0" xfId="1" applyNumberFormat="1" applyFont="1" applyFill="1" applyAlignment="1" applyProtection="1">
      <alignment horizontal="center" wrapText="1"/>
      <protection hidden="1"/>
    </xf>
    <xf numFmtId="0" fontId="19" fillId="0" borderId="0" xfId="0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165" fontId="20" fillId="0" borderId="0" xfId="1" applyNumberFormat="1" applyFont="1" applyFill="1" applyProtection="1">
      <protection hidden="1"/>
    </xf>
    <xf numFmtId="165" fontId="20" fillId="0" borderId="0" xfId="1" applyNumberFormat="1" applyFont="1" applyFill="1" applyAlignment="1" applyProtection="1">
      <alignment horizontal="center" wrapText="1"/>
      <protection hidden="1"/>
    </xf>
    <xf numFmtId="49" fontId="22" fillId="2" borderId="5" xfId="0" applyNumberFormat="1" applyFont="1" applyFill="1" applyBorder="1" applyAlignment="1" applyProtection="1">
      <alignment wrapText="1"/>
      <protection hidden="1"/>
    </xf>
    <xf numFmtId="0" fontId="22" fillId="2" borderId="17" xfId="0" applyFont="1" applyFill="1" applyBorder="1" applyAlignment="1" applyProtection="1">
      <alignment wrapText="1"/>
      <protection hidden="1"/>
    </xf>
    <xf numFmtId="164" fontId="22" fillId="0" borderId="20" xfId="1" applyFont="1" applyFill="1" applyBorder="1" applyAlignment="1" applyProtection="1">
      <alignment wrapText="1"/>
      <protection hidden="1"/>
    </xf>
    <xf numFmtId="165" fontId="22" fillId="2" borderId="20" xfId="1" applyNumberFormat="1" applyFont="1" applyFill="1" applyBorder="1" applyAlignment="1" applyProtection="1">
      <alignment wrapText="1"/>
      <protection hidden="1"/>
    </xf>
    <xf numFmtId="164" fontId="22" fillId="0" borderId="20" xfId="1" applyNumberFormat="1" applyFont="1" applyFill="1" applyBorder="1" applyAlignment="1" applyProtection="1">
      <alignment wrapText="1"/>
      <protection hidden="1"/>
    </xf>
    <xf numFmtId="0" fontId="31" fillId="2" borderId="0" xfId="0" applyFont="1" applyFill="1" applyBorder="1" applyAlignment="1" applyProtection="1">
      <alignment wrapText="1"/>
      <protection hidden="1"/>
    </xf>
    <xf numFmtId="0" fontId="14" fillId="2" borderId="11" xfId="0" applyFont="1" applyFill="1" applyBorder="1" applyProtection="1">
      <protection hidden="1"/>
    </xf>
    <xf numFmtId="0" fontId="17" fillId="2" borderId="8" xfId="0" applyFont="1" applyFill="1" applyBorder="1" applyProtection="1">
      <protection hidden="1"/>
    </xf>
    <xf numFmtId="0" fontId="17" fillId="2" borderId="0" xfId="0" applyFont="1" applyFill="1" applyProtection="1">
      <protection hidden="1"/>
    </xf>
    <xf numFmtId="0" fontId="17" fillId="2" borderId="0" xfId="0" applyFont="1" applyFill="1" applyAlignment="1" applyProtection="1">
      <alignment wrapText="1"/>
      <protection hidden="1"/>
    </xf>
    <xf numFmtId="0" fontId="17" fillId="2" borderId="0" xfId="0" applyFont="1" applyFill="1" applyAlignment="1" applyProtection="1">
      <alignment horizontal="left" wrapText="1"/>
      <protection hidden="1"/>
    </xf>
    <xf numFmtId="0" fontId="3" fillId="2" borderId="0" xfId="0" applyFont="1" applyFill="1" applyAlignment="1" applyProtection="1">
      <alignment wrapText="1"/>
      <protection hidden="1"/>
    </xf>
    <xf numFmtId="0" fontId="30" fillId="2" borderId="8" xfId="0" applyFont="1" applyFill="1" applyBorder="1" applyProtection="1">
      <protection hidden="1"/>
    </xf>
    <xf numFmtId="0" fontId="15" fillId="2" borderId="8" xfId="0" applyFont="1" applyFill="1" applyBorder="1" applyProtection="1">
      <protection hidden="1"/>
    </xf>
    <xf numFmtId="0" fontId="16" fillId="2" borderId="0" xfId="0" applyFont="1" applyFill="1" applyAlignment="1" applyProtection="1">
      <alignment wrapText="1"/>
      <protection hidden="1"/>
    </xf>
    <xf numFmtId="0" fontId="23" fillId="2" borderId="8" xfId="0" applyFont="1" applyFill="1" applyBorder="1" applyProtection="1">
      <protection hidden="1"/>
    </xf>
    <xf numFmtId="0" fontId="25" fillId="2" borderId="8" xfId="0" applyFont="1" applyFill="1" applyBorder="1" applyProtection="1">
      <protection hidden="1"/>
    </xf>
    <xf numFmtId="0" fontId="24" fillId="2" borderId="0" xfId="0" applyFont="1" applyFill="1" applyAlignment="1" applyProtection="1">
      <alignment wrapText="1"/>
      <protection hidden="1"/>
    </xf>
    <xf numFmtId="0" fontId="32" fillId="2" borderId="8" xfId="0" applyFont="1" applyFill="1" applyBorder="1" applyProtection="1">
      <protection hidden="1"/>
    </xf>
    <xf numFmtId="0" fontId="17" fillId="4" borderId="8" xfId="0" applyFont="1" applyFill="1" applyBorder="1" applyProtection="1">
      <protection hidden="1"/>
    </xf>
    <xf numFmtId="0" fontId="17" fillId="4" borderId="0" xfId="0" applyFont="1" applyFill="1" applyAlignment="1" applyProtection="1">
      <alignment wrapText="1"/>
      <protection hidden="1"/>
    </xf>
    <xf numFmtId="164" fontId="17" fillId="4" borderId="0" xfId="0" applyNumberFormat="1" applyFont="1" applyFill="1" applyAlignment="1" applyProtection="1">
      <alignment wrapText="1"/>
      <protection hidden="1"/>
    </xf>
    <xf numFmtId="164" fontId="33" fillId="2" borderId="20" xfId="1" applyFont="1" applyFill="1" applyBorder="1" applyAlignment="1" applyProtection="1">
      <alignment wrapText="1"/>
      <protection hidden="1"/>
    </xf>
    <xf numFmtId="165" fontId="33" fillId="0" borderId="20" xfId="1" applyNumberFormat="1" applyFont="1" applyFill="1" applyBorder="1" applyAlignment="1" applyProtection="1">
      <alignment wrapText="1"/>
      <protection hidden="1"/>
    </xf>
    <xf numFmtId="49" fontId="33" fillId="2" borderId="5" xfId="0" applyNumberFormat="1" applyFont="1" applyFill="1" applyBorder="1" applyAlignment="1" applyProtection="1">
      <alignment wrapText="1"/>
      <protection hidden="1"/>
    </xf>
    <xf numFmtId="49" fontId="7" fillId="2" borderId="5" xfId="0" applyNumberFormat="1" applyFont="1" applyFill="1" applyBorder="1" applyAlignment="1" applyProtection="1">
      <alignment horizontal="left"/>
      <protection hidden="1"/>
    </xf>
    <xf numFmtId="0" fontId="34" fillId="2" borderId="17" xfId="0" applyFont="1" applyFill="1" applyBorder="1" applyAlignment="1" applyProtection="1">
      <alignment wrapText="1"/>
      <protection hidden="1"/>
    </xf>
    <xf numFmtId="0" fontId="7" fillId="2" borderId="20" xfId="1" applyNumberFormat="1" applyFont="1" applyFill="1" applyBorder="1" applyProtection="1">
      <protection hidden="1"/>
    </xf>
    <xf numFmtId="49" fontId="12" fillId="2" borderId="5" xfId="0" applyNumberFormat="1" applyFont="1" applyFill="1" applyBorder="1" applyProtection="1">
      <protection hidden="1"/>
    </xf>
    <xf numFmtId="0" fontId="7" fillId="2" borderId="17" xfId="0" applyFont="1" applyFill="1" applyBorder="1" applyProtection="1">
      <protection hidden="1"/>
    </xf>
    <xf numFmtId="49" fontId="22" fillId="2" borderId="5" xfId="0" applyNumberFormat="1" applyFont="1" applyFill="1" applyBorder="1" applyProtection="1">
      <protection hidden="1"/>
    </xf>
    <xf numFmtId="0" fontId="22" fillId="2" borderId="17" xfId="0" applyFont="1" applyFill="1" applyBorder="1" applyAlignment="1" applyProtection="1">
      <alignment horizontal="left" wrapText="1"/>
      <protection hidden="1"/>
    </xf>
    <xf numFmtId="0" fontId="22" fillId="2" borderId="20" xfId="1" applyNumberFormat="1" applyFont="1" applyFill="1" applyBorder="1" applyProtection="1">
      <protection hidden="1"/>
    </xf>
    <xf numFmtId="0" fontId="7" fillId="2" borderId="17" xfId="0" applyFont="1" applyFill="1" applyBorder="1" applyAlignment="1" applyProtection="1">
      <alignment horizontal="left" wrapText="1"/>
      <protection hidden="1"/>
    </xf>
    <xf numFmtId="165" fontId="20" fillId="11" borderId="1" xfId="1" applyNumberFormat="1" applyFont="1" applyFill="1" applyBorder="1" applyAlignment="1" applyProtection="1">
      <alignment horizontal="center"/>
      <protection hidden="1"/>
    </xf>
    <xf numFmtId="167" fontId="20" fillId="0" borderId="1" xfId="1" applyNumberFormat="1" applyFont="1" applyBorder="1" applyAlignment="1" applyProtection="1">
      <alignment horizontal="center"/>
      <protection hidden="1"/>
    </xf>
    <xf numFmtId="164" fontId="26" fillId="0" borderId="20" xfId="1" applyFont="1" applyFill="1" applyBorder="1" applyAlignment="1" applyProtection="1">
      <alignment wrapText="1"/>
      <protection hidden="1"/>
    </xf>
    <xf numFmtId="165" fontId="26" fillId="2" borderId="20" xfId="1" applyNumberFormat="1" applyFont="1" applyFill="1" applyBorder="1" applyAlignment="1" applyProtection="1">
      <alignment wrapText="1"/>
      <protection hidden="1"/>
    </xf>
    <xf numFmtId="165" fontId="26" fillId="0" borderId="20" xfId="1" applyNumberFormat="1" applyFont="1" applyFill="1" applyBorder="1" applyAlignment="1" applyProtection="1">
      <alignment wrapText="1"/>
      <protection hidden="1"/>
    </xf>
    <xf numFmtId="0" fontId="3" fillId="2" borderId="0" xfId="0" applyFont="1" applyFill="1" applyProtection="1">
      <protection hidden="1"/>
    </xf>
    <xf numFmtId="0" fontId="35" fillId="2" borderId="8" xfId="0" applyFont="1" applyFill="1" applyBorder="1" applyProtection="1">
      <protection hidden="1"/>
    </xf>
    <xf numFmtId="0" fontId="36" fillId="0" borderId="0" xfId="0" applyFont="1"/>
    <xf numFmtId="0" fontId="37" fillId="2" borderId="0" xfId="0" applyFont="1" applyFill="1"/>
    <xf numFmtId="0" fontId="36" fillId="2" borderId="0" xfId="0" applyFont="1" applyFill="1" applyAlignment="1">
      <alignment vertical="center"/>
    </xf>
    <xf numFmtId="0" fontId="37" fillId="0" borderId="0" xfId="0" applyFont="1"/>
    <xf numFmtId="0" fontId="38" fillId="0" borderId="0" xfId="0" applyFont="1"/>
    <xf numFmtId="0" fontId="24" fillId="2" borderId="0" xfId="0" applyFont="1" applyFill="1" applyProtection="1">
      <protection hidden="1"/>
    </xf>
    <xf numFmtId="0" fontId="37" fillId="0" borderId="0" xfId="0" applyFont="1" applyAlignment="1">
      <alignment vertical="center"/>
    </xf>
    <xf numFmtId="0" fontId="39" fillId="2" borderId="8" xfId="0" applyFont="1" applyFill="1" applyBorder="1" applyProtection="1">
      <protection hidden="1"/>
    </xf>
    <xf numFmtId="0" fontId="18" fillId="2" borderId="0" xfId="0" applyFont="1" applyFill="1" applyAlignment="1" applyProtection="1">
      <alignment wrapText="1"/>
      <protection hidden="1"/>
    </xf>
    <xf numFmtId="164" fontId="18" fillId="2" borderId="0" xfId="1" applyFont="1" applyFill="1" applyBorder="1" applyAlignment="1" applyProtection="1">
      <alignment wrapText="1"/>
      <protection hidden="1"/>
    </xf>
    <xf numFmtId="165" fontId="18" fillId="2" borderId="0" xfId="1" applyNumberFormat="1" applyFont="1" applyFill="1" applyBorder="1" applyAlignment="1" applyProtection="1">
      <alignment wrapText="1"/>
      <protection hidden="1"/>
    </xf>
    <xf numFmtId="165" fontId="18" fillId="2" borderId="10" xfId="1" applyNumberFormat="1" applyFont="1" applyFill="1" applyBorder="1" applyAlignment="1" applyProtection="1">
      <alignment wrapText="1"/>
      <protection hidden="1"/>
    </xf>
    <xf numFmtId="0" fontId="18" fillId="2" borderId="0" xfId="0" applyFont="1" applyFill="1" applyProtection="1">
      <protection hidden="1"/>
    </xf>
    <xf numFmtId="0" fontId="40" fillId="2" borderId="8" xfId="0" applyFont="1" applyFill="1" applyBorder="1" applyProtection="1">
      <protection hidden="1"/>
    </xf>
    <xf numFmtId="0" fontId="16" fillId="2" borderId="0" xfId="0" applyFont="1" applyFill="1" applyProtection="1">
      <protection hidden="1"/>
    </xf>
    <xf numFmtId="49" fontId="41" fillId="12" borderId="8" xfId="0" applyNumberFormat="1" applyFont="1" applyFill="1" applyBorder="1" applyProtection="1">
      <protection hidden="1"/>
    </xf>
    <xf numFmtId="0" fontId="42" fillId="12" borderId="0" xfId="0" applyFont="1" applyFill="1" applyProtection="1">
      <protection hidden="1"/>
    </xf>
    <xf numFmtId="165" fontId="42" fillId="12" borderId="0" xfId="1" applyNumberFormat="1" applyFont="1" applyFill="1" applyBorder="1" applyProtection="1">
      <protection hidden="1"/>
    </xf>
    <xf numFmtId="164" fontId="42" fillId="12" borderId="0" xfId="1" applyFont="1" applyFill="1" applyBorder="1" applyProtection="1">
      <protection hidden="1"/>
    </xf>
    <xf numFmtId="165" fontId="41" fillId="12" borderId="0" xfId="1" applyNumberFormat="1" applyFont="1" applyFill="1" applyBorder="1" applyProtection="1">
      <protection hidden="1"/>
    </xf>
    <xf numFmtId="166" fontId="42" fillId="12" borderId="0" xfId="0" applyNumberFormat="1" applyFont="1" applyFill="1" applyProtection="1">
      <protection hidden="1"/>
    </xf>
    <xf numFmtId="165" fontId="42" fillId="12" borderId="0" xfId="0" applyNumberFormat="1" applyFont="1" applyFill="1" applyProtection="1">
      <protection hidden="1"/>
    </xf>
    <xf numFmtId="164" fontId="41" fillId="12" borderId="0" xfId="1" applyFont="1" applyFill="1" applyBorder="1" applyProtection="1">
      <protection hidden="1"/>
    </xf>
    <xf numFmtId="165" fontId="41" fillId="12" borderId="10" xfId="1" applyNumberFormat="1" applyFont="1" applyFill="1" applyBorder="1" applyProtection="1">
      <protection hidden="1"/>
    </xf>
    <xf numFmtId="0" fontId="2" fillId="3" borderId="3" xfId="1" applyNumberFormat="1" applyFont="1" applyFill="1" applyBorder="1" applyAlignment="1" applyProtection="1">
      <protection hidden="1"/>
    </xf>
    <xf numFmtId="0" fontId="4" fillId="2" borderId="0" xfId="1" applyNumberFormat="1" applyFont="1" applyFill="1" applyBorder="1" applyAlignment="1" applyProtection="1">
      <protection hidden="1"/>
    </xf>
    <xf numFmtId="0" fontId="6" fillId="3" borderId="3" xfId="1" applyNumberFormat="1" applyFont="1" applyFill="1" applyBorder="1" applyAlignment="1" applyProtection="1">
      <protection hidden="1"/>
    </xf>
    <xf numFmtId="0" fontId="6" fillId="3" borderId="9" xfId="1" applyNumberFormat="1" applyFont="1" applyFill="1" applyBorder="1" applyAlignment="1" applyProtection="1">
      <alignment horizontal="center" wrapText="1"/>
      <protection hidden="1"/>
    </xf>
    <xf numFmtId="0" fontId="3" fillId="2" borderId="19" xfId="1" applyNumberFormat="1" applyFont="1" applyFill="1" applyBorder="1" applyAlignment="1" applyProtection="1">
      <alignment wrapText="1"/>
      <protection hidden="1"/>
    </xf>
    <xf numFmtId="0" fontId="5" fillId="2" borderId="20" xfId="1" applyNumberFormat="1" applyFont="1" applyFill="1" applyBorder="1" applyAlignment="1" applyProtection="1">
      <alignment wrapText="1"/>
      <protection hidden="1"/>
    </xf>
    <xf numFmtId="0" fontId="7" fillId="2" borderId="20" xfId="1" applyNumberFormat="1" applyFont="1" applyFill="1" applyBorder="1" applyAlignment="1" applyProtection="1">
      <alignment wrapText="1"/>
      <protection hidden="1"/>
    </xf>
    <xf numFmtId="0" fontId="22" fillId="2" borderId="20" xfId="1" applyNumberFormat="1" applyFont="1" applyFill="1" applyBorder="1" applyAlignment="1" applyProtection="1">
      <alignment wrapText="1"/>
      <protection hidden="1"/>
    </xf>
    <xf numFmtId="0" fontId="7" fillId="2" borderId="21" xfId="1" applyNumberFormat="1" applyFont="1" applyFill="1" applyBorder="1" applyAlignment="1" applyProtection="1">
      <alignment wrapText="1"/>
      <protection hidden="1"/>
    </xf>
    <xf numFmtId="0" fontId="12" fillId="2" borderId="19" xfId="1" applyNumberFormat="1" applyFont="1" applyFill="1" applyBorder="1" applyAlignment="1" applyProtection="1">
      <alignment wrapText="1"/>
      <protection hidden="1"/>
    </xf>
    <xf numFmtId="0" fontId="3" fillId="2" borderId="21" xfId="1" applyNumberFormat="1" applyFont="1" applyFill="1" applyBorder="1" applyAlignment="1" applyProtection="1">
      <protection hidden="1"/>
    </xf>
    <xf numFmtId="0" fontId="12" fillId="2" borderId="19" xfId="1" applyNumberFormat="1" applyFont="1" applyFill="1" applyBorder="1" applyProtection="1">
      <protection hidden="1"/>
    </xf>
    <xf numFmtId="0" fontId="12" fillId="2" borderId="28" xfId="1" applyNumberFormat="1" applyFont="1" applyFill="1" applyBorder="1" applyProtection="1">
      <protection hidden="1"/>
    </xf>
    <xf numFmtId="0" fontId="7" fillId="2" borderId="25" xfId="1" applyNumberFormat="1" applyFont="1" applyFill="1" applyBorder="1" applyProtection="1">
      <protection hidden="1"/>
    </xf>
    <xf numFmtId="0" fontId="3" fillId="2" borderId="0" xfId="1" applyNumberFormat="1" applyFont="1" applyFill="1" applyBorder="1" applyAlignment="1" applyProtection="1">
      <protection hidden="1"/>
    </xf>
    <xf numFmtId="0" fontId="27" fillId="10" borderId="1" xfId="0" applyFont="1" applyFill="1" applyBorder="1" applyProtection="1">
      <protection hidden="1"/>
    </xf>
    <xf numFmtId="0" fontId="27" fillId="10" borderId="1" xfId="0" applyFont="1" applyFill="1" applyBorder="1" applyAlignment="1" applyProtection="1">
      <alignment horizontal="center"/>
      <protection hidden="1"/>
    </xf>
    <xf numFmtId="0" fontId="27" fillId="10" borderId="1" xfId="0" quotePrefix="1" applyFont="1" applyFill="1" applyBorder="1" applyAlignment="1" applyProtection="1">
      <alignment horizontal="center"/>
      <protection hidden="1"/>
    </xf>
    <xf numFmtId="165" fontId="27" fillId="10" borderId="1" xfId="1" applyNumberFormat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Alignment="1" applyProtection="1">
      <alignment horizontal="center"/>
      <protection hidden="1"/>
    </xf>
    <xf numFmtId="0" fontId="27" fillId="10" borderId="1" xfId="0" applyFont="1" applyFill="1" applyBorder="1" applyAlignment="1" applyProtection="1">
      <alignment wrapText="1"/>
      <protection hidden="1"/>
    </xf>
    <xf numFmtId="0" fontId="27" fillId="10" borderId="1" xfId="0" applyFont="1" applyFill="1" applyBorder="1" applyAlignment="1" applyProtection="1">
      <alignment horizontal="center" wrapText="1"/>
      <protection hidden="1"/>
    </xf>
    <xf numFmtId="0" fontId="27" fillId="10" borderId="1" xfId="0" quotePrefix="1" applyFont="1" applyFill="1" applyBorder="1" applyAlignment="1" applyProtection="1">
      <alignment horizontal="center" wrapText="1"/>
      <protection hidden="1"/>
    </xf>
    <xf numFmtId="165" fontId="27" fillId="10" borderId="1" xfId="1" applyNumberFormat="1" applyFont="1" applyFill="1" applyBorder="1" applyProtection="1">
      <protection hidden="1"/>
    </xf>
    <xf numFmtId="167" fontId="20" fillId="7" borderId="1" xfId="1" applyNumberFormat="1" applyFont="1" applyFill="1" applyBorder="1" applyAlignment="1" applyProtection="1">
      <alignment horizontal="center"/>
      <protection hidden="1"/>
    </xf>
    <xf numFmtId="167" fontId="20" fillId="0" borderId="1" xfId="1" applyNumberFormat="1" applyFont="1" applyFill="1" applyBorder="1" applyAlignment="1" applyProtection="1">
      <alignment horizontal="center"/>
      <protection hidden="1"/>
    </xf>
    <xf numFmtId="164" fontId="18" fillId="0" borderId="20" xfId="1" applyFont="1" applyFill="1" applyBorder="1" applyAlignment="1" applyProtection="1">
      <alignment wrapText="1"/>
      <protection hidden="1"/>
    </xf>
    <xf numFmtId="164" fontId="17" fillId="2" borderId="0" xfId="1" applyFont="1" applyFill="1" applyAlignment="1" applyProtection="1">
      <alignment wrapText="1"/>
      <protection hidden="1"/>
    </xf>
    <xf numFmtId="164" fontId="17" fillId="4" borderId="0" xfId="1" applyFont="1" applyFill="1" applyAlignment="1" applyProtection="1">
      <alignment wrapText="1"/>
      <protection hidden="1"/>
    </xf>
    <xf numFmtId="0" fontId="43" fillId="10" borderId="11" xfId="0" applyFont="1" applyFill="1" applyBorder="1" applyProtection="1">
      <protection hidden="1"/>
    </xf>
    <xf numFmtId="0" fontId="42" fillId="10" borderId="12" xfId="0" applyFont="1" applyFill="1" applyBorder="1" applyAlignment="1" applyProtection="1">
      <alignment wrapText="1"/>
      <protection hidden="1"/>
    </xf>
    <xf numFmtId="0" fontId="42" fillId="10" borderId="12" xfId="1" applyNumberFormat="1" applyFont="1" applyFill="1" applyBorder="1" applyAlignment="1" applyProtection="1">
      <alignment wrapText="1"/>
      <protection hidden="1"/>
    </xf>
    <xf numFmtId="164" fontId="42" fillId="10" borderId="12" xfId="1" applyFont="1" applyFill="1" applyBorder="1" applyAlignment="1" applyProtection="1">
      <alignment wrapText="1"/>
      <protection hidden="1"/>
    </xf>
    <xf numFmtId="165" fontId="42" fillId="10" borderId="12" xfId="1" applyNumberFormat="1" applyFont="1" applyFill="1" applyBorder="1" applyAlignment="1" applyProtection="1">
      <alignment wrapText="1"/>
      <protection hidden="1"/>
    </xf>
    <xf numFmtId="165" fontId="42" fillId="10" borderId="13" xfId="1" applyNumberFormat="1" applyFont="1" applyFill="1" applyBorder="1" applyAlignment="1" applyProtection="1">
      <alignment wrapText="1"/>
      <protection hidden="1"/>
    </xf>
    <xf numFmtId="0" fontId="44" fillId="10" borderId="8" xfId="0" applyFont="1" applyFill="1" applyBorder="1" applyProtection="1">
      <protection hidden="1"/>
    </xf>
    <xf numFmtId="0" fontId="44" fillId="10" borderId="0" xfId="0" applyFont="1" applyFill="1" applyAlignment="1" applyProtection="1">
      <alignment wrapText="1"/>
      <protection hidden="1"/>
    </xf>
    <xf numFmtId="164" fontId="44" fillId="10" borderId="0" xfId="1" applyFont="1" applyFill="1" applyBorder="1" applyAlignment="1" applyProtection="1">
      <alignment wrapText="1"/>
      <protection hidden="1"/>
    </xf>
    <xf numFmtId="164" fontId="44" fillId="10" borderId="0" xfId="0" applyNumberFormat="1" applyFont="1" applyFill="1" applyAlignment="1" applyProtection="1">
      <alignment wrapText="1"/>
      <protection hidden="1"/>
    </xf>
    <xf numFmtId="164" fontId="44" fillId="10" borderId="0" xfId="1" applyFont="1" applyFill="1" applyAlignment="1" applyProtection="1">
      <alignment wrapText="1"/>
      <protection hidden="1"/>
    </xf>
    <xf numFmtId="165" fontId="44" fillId="10" borderId="0" xfId="1" applyNumberFormat="1" applyFont="1" applyFill="1" applyBorder="1" applyAlignment="1" applyProtection="1">
      <alignment wrapText="1"/>
      <protection hidden="1"/>
    </xf>
    <xf numFmtId="0" fontId="44" fillId="10" borderId="10" xfId="0" applyFont="1" applyFill="1" applyBorder="1" applyAlignment="1" applyProtection="1">
      <alignment wrapText="1"/>
      <protection hidden="1"/>
    </xf>
    <xf numFmtId="0" fontId="42" fillId="10" borderId="8" xfId="0" applyFont="1" applyFill="1" applyBorder="1" applyProtection="1">
      <protection hidden="1"/>
    </xf>
    <xf numFmtId="0" fontId="42" fillId="10" borderId="0" xfId="0" applyFont="1" applyFill="1" applyAlignment="1" applyProtection="1">
      <alignment wrapText="1"/>
      <protection hidden="1"/>
    </xf>
    <xf numFmtId="0" fontId="42" fillId="10" borderId="0" xfId="1" applyNumberFormat="1" applyFont="1" applyFill="1" applyBorder="1" applyAlignment="1" applyProtection="1">
      <alignment wrapText="1"/>
      <protection hidden="1"/>
    </xf>
    <xf numFmtId="164" fontId="42" fillId="10" borderId="0" xfId="1" applyFont="1" applyFill="1" applyBorder="1" applyAlignment="1" applyProtection="1">
      <alignment wrapText="1"/>
      <protection hidden="1"/>
    </xf>
    <xf numFmtId="165" fontId="42" fillId="10" borderId="0" xfId="1" applyNumberFormat="1" applyFont="1" applyFill="1" applyBorder="1" applyAlignment="1" applyProtection="1">
      <alignment wrapText="1"/>
      <protection hidden="1"/>
    </xf>
    <xf numFmtId="165" fontId="42" fillId="10" borderId="10" xfId="1" applyNumberFormat="1" applyFont="1" applyFill="1" applyBorder="1" applyAlignment="1" applyProtection="1">
      <alignment wrapText="1"/>
      <protection hidden="1"/>
    </xf>
    <xf numFmtId="0" fontId="6" fillId="0" borderId="14" xfId="0" applyFont="1" applyFill="1" applyBorder="1" applyAlignment="1" applyProtection="1">
      <alignment horizontal="center"/>
      <protection hidden="1"/>
    </xf>
    <xf numFmtId="0" fontId="6" fillId="0" borderId="9" xfId="0" applyFont="1" applyFill="1" applyBorder="1" applyAlignment="1" applyProtection="1">
      <alignment horizontal="center"/>
      <protection hidden="1"/>
    </xf>
    <xf numFmtId="0" fontId="6" fillId="0" borderId="15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164" fontId="6" fillId="2" borderId="14" xfId="1" applyFont="1" applyFill="1" applyBorder="1" applyAlignment="1" applyProtection="1">
      <alignment horizontal="center"/>
      <protection hidden="1"/>
    </xf>
    <xf numFmtId="164" fontId="6" fillId="2" borderId="9" xfId="1" applyFont="1" applyFill="1" applyBorder="1" applyAlignment="1" applyProtection="1">
      <alignment horizontal="center"/>
      <protection hidden="1"/>
    </xf>
    <xf numFmtId="164" fontId="6" fillId="2" borderId="15" xfId="1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313272</xdr:colOff>
      <xdr:row>4</xdr:row>
      <xdr:rowOff>50796</xdr:rowOff>
    </xdr:from>
    <xdr:to>
      <xdr:col>1</xdr:col>
      <xdr:colOff>4038605</xdr:colOff>
      <xdr:row>4</xdr:row>
      <xdr:rowOff>922971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2872" y="721356"/>
          <a:ext cx="3725333" cy="8721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Dewald/Local%20Settings/Temporary%20Internet%20Files/Content.IE5/TFZJTDCA/PSYCHIATRY%20CMS%20MODEL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 Items"/>
      <sheetName val="Labour"/>
      <sheetName val="Standard Equipment"/>
      <sheetName val="Special Equipment"/>
      <sheetName val="Overheads"/>
      <sheetName val="Responsibility Values"/>
      <sheetName val="Parameters"/>
      <sheetName val="Surve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0">
          <cell r="C20">
            <v>0.14000000000000001</v>
          </cell>
        </row>
        <row r="38">
          <cell r="C38">
            <v>5.7141124834168489</v>
          </cell>
        </row>
        <row r="45">
          <cell r="C45">
            <v>9.1992054483541423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228"/>
  <sheetViews>
    <sheetView tabSelected="1" zoomScale="80" zoomScaleNormal="8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9.140625" defaultRowHeight="12.75" x14ac:dyDescent="0.2"/>
  <cols>
    <col min="1" max="1" width="8.85546875" style="128" bestFit="1" customWidth="1"/>
    <col min="2" max="2" width="65.42578125" style="128" bestFit="1" customWidth="1"/>
    <col min="3" max="3" width="11.7109375" style="293" bestFit="1" customWidth="1"/>
    <col min="4" max="4" width="10.5703125" style="130" bestFit="1" customWidth="1"/>
    <col min="5" max="5" width="7.85546875" style="131" bestFit="1" customWidth="1"/>
    <col min="6" max="6" width="10.5703125" style="130" bestFit="1" customWidth="1"/>
    <col min="7" max="7" width="8.7109375" style="131" customWidth="1"/>
    <col min="8" max="8" width="10.5703125" style="130" bestFit="1" customWidth="1"/>
    <col min="9" max="9" width="8.42578125" style="131" bestFit="1" customWidth="1"/>
    <col min="10" max="12" width="10.5703125" style="131" bestFit="1" customWidth="1"/>
    <col min="13" max="13" width="13.140625" style="131" bestFit="1" customWidth="1"/>
    <col min="14" max="14" width="13.42578125" style="131" customWidth="1"/>
    <col min="15" max="16" width="10.5703125" style="131" bestFit="1" customWidth="1"/>
    <col min="17" max="17" width="10.5703125" style="130" bestFit="1" customWidth="1"/>
    <col min="18" max="18" width="7.85546875" style="131" bestFit="1" customWidth="1"/>
    <col min="19" max="20" width="10.5703125" style="131" bestFit="1" customWidth="1"/>
    <col min="21" max="21" width="10.5703125" style="130" bestFit="1" customWidth="1"/>
    <col min="22" max="22" width="9.28515625" style="131" customWidth="1"/>
    <col min="23" max="23" width="10.5703125" style="130" bestFit="1" customWidth="1"/>
    <col min="24" max="24" width="8.42578125" style="131" customWidth="1"/>
    <col min="25" max="30" width="10.5703125" style="130" bestFit="1" customWidth="1"/>
    <col min="31" max="31" width="10.5703125" style="132" bestFit="1" customWidth="1"/>
    <col min="32" max="32" width="7.85546875" style="131" bestFit="1" customWidth="1"/>
    <col min="33" max="34" width="10.5703125" style="131" bestFit="1" customWidth="1"/>
    <col min="35" max="35" width="10.5703125" style="131" hidden="1" customWidth="1"/>
    <col min="36" max="36" width="10.5703125" style="130" bestFit="1" customWidth="1"/>
    <col min="37" max="37" width="11.140625" style="131" customWidth="1"/>
    <col min="38" max="38" width="10.5703125" style="130" bestFit="1" customWidth="1"/>
    <col min="39" max="39" width="10.140625" style="131" bestFit="1" customWidth="1"/>
    <col min="40" max="40" width="10.5703125" style="130" bestFit="1" customWidth="1"/>
    <col min="41" max="41" width="7.85546875" style="131" bestFit="1" customWidth="1"/>
    <col min="42" max="42" width="10.5703125" style="131" bestFit="1" customWidth="1"/>
    <col min="43" max="43" width="10.5703125" style="130" bestFit="1" customWidth="1"/>
    <col min="44" max="44" width="7.85546875" style="131" bestFit="1" customWidth="1"/>
    <col min="45" max="47" width="10.5703125" style="131" bestFit="1" customWidth="1"/>
    <col min="48" max="48" width="8.42578125" style="131" bestFit="1" customWidth="1"/>
    <col min="49" max="49" width="8.42578125" style="130" customWidth="1"/>
    <col min="50" max="50" width="8.42578125" style="131" customWidth="1"/>
    <col min="51" max="51" width="10.5703125" style="131" bestFit="1" customWidth="1"/>
    <col min="52" max="52" width="12.140625" style="131" bestFit="1" customWidth="1"/>
    <col min="53" max="53" width="10.5703125" style="131" bestFit="1" customWidth="1"/>
    <col min="54" max="54" width="8.28515625" style="131" bestFit="1" customWidth="1"/>
    <col min="55" max="16384" width="9.140625" style="128"/>
  </cols>
  <sheetData>
    <row r="1" spans="1:54" ht="23.45" customHeight="1" x14ac:dyDescent="0.35">
      <c r="A1" s="1" t="s">
        <v>343</v>
      </c>
      <c r="B1" s="2"/>
      <c r="C1" s="279"/>
      <c r="D1" s="2"/>
      <c r="E1" s="2"/>
      <c r="F1" s="77"/>
      <c r="G1" s="2"/>
      <c r="H1" s="77"/>
      <c r="I1" s="2"/>
      <c r="J1" s="2"/>
      <c r="K1" s="2"/>
      <c r="L1" s="2"/>
      <c r="M1" s="2"/>
      <c r="N1" s="2"/>
      <c r="O1" s="2"/>
      <c r="P1" s="2"/>
      <c r="Q1" s="77"/>
      <c r="R1" s="2"/>
      <c r="S1" s="2"/>
      <c r="T1" s="2"/>
      <c r="U1" s="77"/>
      <c r="V1" s="2"/>
      <c r="W1" s="77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3"/>
      <c r="AJ1" s="2"/>
      <c r="AK1" s="2"/>
      <c r="AL1" s="2"/>
      <c r="AM1" s="2"/>
      <c r="AN1" s="77"/>
      <c r="AO1" s="2"/>
      <c r="AP1" s="3"/>
      <c r="AQ1" s="77"/>
      <c r="AR1" s="2"/>
      <c r="AS1" s="2"/>
      <c r="AT1" s="2"/>
      <c r="AU1" s="2"/>
      <c r="AV1" s="2"/>
      <c r="AW1" s="77"/>
      <c r="AX1" s="2"/>
      <c r="AY1" s="2"/>
      <c r="AZ1" s="2"/>
      <c r="BA1" s="2"/>
      <c r="BB1" s="3"/>
    </row>
    <row r="2" spans="1:54" x14ac:dyDescent="0.2">
      <c r="A2" s="170"/>
      <c r="B2" s="129"/>
      <c r="C2" s="280"/>
      <c r="BB2" s="171"/>
    </row>
    <row r="3" spans="1:54" ht="15.75" x14ac:dyDescent="0.25">
      <c r="A3" s="74" t="s">
        <v>114</v>
      </c>
      <c r="B3" s="75"/>
      <c r="C3" s="281"/>
      <c r="D3" s="75"/>
      <c r="E3" s="75"/>
      <c r="F3" s="78"/>
      <c r="G3" s="75"/>
      <c r="H3" s="78"/>
      <c r="I3" s="75"/>
      <c r="J3" s="75"/>
      <c r="K3" s="75"/>
      <c r="L3" s="75"/>
      <c r="M3" s="75"/>
      <c r="N3" s="75"/>
      <c r="O3" s="75"/>
      <c r="P3" s="75"/>
      <c r="Q3" s="78"/>
      <c r="R3" s="75"/>
      <c r="S3" s="75"/>
      <c r="T3" s="75"/>
      <c r="U3" s="78"/>
      <c r="V3" s="75"/>
      <c r="W3" s="78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6"/>
      <c r="AJ3" s="75"/>
      <c r="AK3" s="75"/>
      <c r="AL3" s="75"/>
      <c r="AM3" s="75"/>
      <c r="AN3" s="78"/>
      <c r="AO3" s="75"/>
      <c r="AP3" s="76"/>
      <c r="AQ3" s="78"/>
      <c r="AR3" s="75"/>
      <c r="AS3" s="75"/>
      <c r="AT3" s="75"/>
      <c r="AU3" s="75"/>
      <c r="AV3" s="75"/>
      <c r="AW3" s="78"/>
      <c r="AX3" s="75"/>
      <c r="AY3" s="75"/>
      <c r="AZ3" s="75"/>
      <c r="BA3" s="75"/>
      <c r="BB3" s="76"/>
    </row>
    <row r="4" spans="1:54" ht="15.75" x14ac:dyDescent="0.25">
      <c r="A4" s="81"/>
      <c r="B4" s="82"/>
      <c r="C4" s="282"/>
      <c r="D4" s="327" t="s">
        <v>115</v>
      </c>
      <c r="E4" s="329"/>
      <c r="F4" s="335" t="s">
        <v>116</v>
      </c>
      <c r="G4" s="336"/>
      <c r="H4" s="336"/>
      <c r="I4" s="336"/>
      <c r="J4" s="336"/>
      <c r="K4" s="336"/>
      <c r="L4" s="336"/>
      <c r="M4" s="336"/>
      <c r="N4" s="336"/>
      <c r="O4" s="336"/>
      <c r="P4" s="337"/>
      <c r="Q4" s="327" t="s">
        <v>117</v>
      </c>
      <c r="R4" s="328"/>
      <c r="S4" s="328"/>
      <c r="T4" s="329"/>
      <c r="U4" s="327" t="s">
        <v>118</v>
      </c>
      <c r="V4" s="328"/>
      <c r="W4" s="328"/>
      <c r="X4" s="328"/>
      <c r="Y4" s="328"/>
      <c r="Z4" s="328"/>
      <c r="AA4" s="328"/>
      <c r="AB4" s="328"/>
      <c r="AC4" s="328"/>
      <c r="AD4" s="329"/>
      <c r="AE4" s="327" t="s">
        <v>119</v>
      </c>
      <c r="AF4" s="328"/>
      <c r="AG4" s="328"/>
      <c r="AH4" s="328"/>
      <c r="AI4" s="329"/>
      <c r="AJ4" s="327" t="s">
        <v>120</v>
      </c>
      <c r="AK4" s="328"/>
      <c r="AL4" s="328"/>
      <c r="AM4" s="329"/>
      <c r="AN4" s="327" t="s">
        <v>121</v>
      </c>
      <c r="AO4" s="328"/>
      <c r="AP4" s="329"/>
      <c r="AQ4" s="330" t="s">
        <v>122</v>
      </c>
      <c r="AR4" s="331"/>
      <c r="AS4" s="331"/>
      <c r="AT4" s="331"/>
      <c r="AU4" s="332" t="s">
        <v>123</v>
      </c>
      <c r="AV4" s="333"/>
      <c r="AW4" s="333"/>
      <c r="AX4" s="333"/>
      <c r="AY4" s="333"/>
      <c r="AZ4" s="333"/>
      <c r="BA4" s="333"/>
      <c r="BB4" s="334"/>
    </row>
    <row r="5" spans="1:54" s="48" customFormat="1" ht="84" customHeight="1" x14ac:dyDescent="0.2">
      <c r="A5" s="83" t="s">
        <v>0</v>
      </c>
      <c r="B5" s="5" t="s">
        <v>106</v>
      </c>
      <c r="C5" s="6" t="s">
        <v>1</v>
      </c>
      <c r="D5" s="7" t="s">
        <v>349</v>
      </c>
      <c r="E5" s="8" t="s">
        <v>124</v>
      </c>
      <c r="F5" s="7" t="s">
        <v>200</v>
      </c>
      <c r="G5" s="7" t="s">
        <v>201</v>
      </c>
      <c r="H5" s="7" t="s">
        <v>346</v>
      </c>
      <c r="I5" s="7" t="s">
        <v>347</v>
      </c>
      <c r="J5" s="8" t="s">
        <v>127</v>
      </c>
      <c r="K5" s="8" t="s">
        <v>127</v>
      </c>
      <c r="L5" s="8" t="s">
        <v>127</v>
      </c>
      <c r="M5" s="8" t="s">
        <v>127</v>
      </c>
      <c r="N5" s="8" t="s">
        <v>127</v>
      </c>
      <c r="O5" s="8" t="s">
        <v>127</v>
      </c>
      <c r="P5" s="8" t="s">
        <v>127</v>
      </c>
      <c r="Q5" s="7" t="s">
        <v>126</v>
      </c>
      <c r="R5" s="8" t="s">
        <v>124</v>
      </c>
      <c r="S5" s="8" t="s">
        <v>127</v>
      </c>
      <c r="T5" s="8" t="s">
        <v>127</v>
      </c>
      <c r="U5" s="7" t="s">
        <v>200</v>
      </c>
      <c r="V5" s="8" t="s">
        <v>201</v>
      </c>
      <c r="W5" s="7" t="s">
        <v>346</v>
      </c>
      <c r="X5" s="7" t="s">
        <v>347</v>
      </c>
      <c r="Y5" s="9" t="s">
        <v>128</v>
      </c>
      <c r="Z5" s="9" t="s">
        <v>129</v>
      </c>
      <c r="AA5" s="9" t="s">
        <v>130</v>
      </c>
      <c r="AB5" s="9" t="s">
        <v>131</v>
      </c>
      <c r="AC5" s="9" t="s">
        <v>132</v>
      </c>
      <c r="AD5" s="9" t="s">
        <v>133</v>
      </c>
      <c r="AE5" s="7" t="s">
        <v>125</v>
      </c>
      <c r="AF5" s="7" t="s">
        <v>124</v>
      </c>
      <c r="AG5" s="7" t="s">
        <v>127</v>
      </c>
      <c r="AH5" s="7" t="s">
        <v>127</v>
      </c>
      <c r="AI5" s="7" t="s">
        <v>127</v>
      </c>
      <c r="AJ5" s="7" t="s">
        <v>348</v>
      </c>
      <c r="AK5" s="7" t="s">
        <v>134</v>
      </c>
      <c r="AL5" s="7" t="s">
        <v>135</v>
      </c>
      <c r="AM5" s="7" t="s">
        <v>136</v>
      </c>
      <c r="AN5" s="7" t="s">
        <v>137</v>
      </c>
      <c r="AO5" s="8" t="s">
        <v>124</v>
      </c>
      <c r="AP5" s="8" t="s">
        <v>127</v>
      </c>
      <c r="AQ5" s="7" t="s">
        <v>135</v>
      </c>
      <c r="AR5" s="8" t="s">
        <v>124</v>
      </c>
      <c r="AS5" s="7" t="s">
        <v>138</v>
      </c>
      <c r="AT5" s="7" t="s">
        <v>138</v>
      </c>
      <c r="AU5" s="7" t="s">
        <v>139</v>
      </c>
      <c r="AV5" s="7" t="s">
        <v>140</v>
      </c>
      <c r="AW5" s="7" t="s">
        <v>344</v>
      </c>
      <c r="AX5" s="7" t="s">
        <v>345</v>
      </c>
      <c r="AY5" s="7" t="s">
        <v>141</v>
      </c>
      <c r="AZ5" s="8" t="s">
        <v>142</v>
      </c>
      <c r="BA5" s="7" t="s">
        <v>143</v>
      </c>
      <c r="BB5" s="8" t="s">
        <v>107</v>
      </c>
    </row>
    <row r="6" spans="1:54" s="48" customFormat="1" ht="13.5" customHeight="1" x14ac:dyDescent="0.2">
      <c r="A6" s="172"/>
      <c r="B6" s="10"/>
      <c r="C6" s="11"/>
      <c r="D6" s="12"/>
      <c r="E6" s="13"/>
      <c r="F6" s="79"/>
      <c r="G6" s="13"/>
      <c r="H6" s="79"/>
      <c r="I6" s="13"/>
      <c r="J6" s="16">
        <v>1.1000000000000001</v>
      </c>
      <c r="K6" s="16">
        <v>1.37</v>
      </c>
      <c r="L6" s="16">
        <v>1.47</v>
      </c>
      <c r="M6" s="16">
        <v>1.62</v>
      </c>
      <c r="N6" s="16">
        <v>2</v>
      </c>
      <c r="O6" s="16">
        <v>2.15</v>
      </c>
      <c r="P6" s="16">
        <v>3</v>
      </c>
      <c r="Q6" s="79"/>
      <c r="R6" s="13"/>
      <c r="S6" s="16">
        <v>1.3</v>
      </c>
      <c r="T6" s="16">
        <v>1.5</v>
      </c>
      <c r="U6" s="12"/>
      <c r="V6" s="14"/>
      <c r="W6" s="12"/>
      <c r="X6" s="14"/>
      <c r="Y6" s="15">
        <v>1.1000000000000001</v>
      </c>
      <c r="Z6" s="15">
        <v>1.37</v>
      </c>
      <c r="AA6" s="15">
        <v>1.62</v>
      </c>
      <c r="AB6" s="15">
        <v>1.47</v>
      </c>
      <c r="AC6" s="15">
        <v>2.17</v>
      </c>
      <c r="AD6" s="15">
        <v>3</v>
      </c>
      <c r="AE6" s="12"/>
      <c r="AF6" s="12"/>
      <c r="AG6" s="16">
        <v>1.65</v>
      </c>
      <c r="AH6" s="16">
        <v>2.1</v>
      </c>
      <c r="AI6" s="16">
        <v>3</v>
      </c>
      <c r="AJ6" s="12"/>
      <c r="AK6" s="14"/>
      <c r="AL6" s="12"/>
      <c r="AM6" s="14"/>
      <c r="AN6" s="79"/>
      <c r="AO6" s="13"/>
      <c r="AP6" s="16">
        <v>1.5</v>
      </c>
      <c r="AQ6" s="12"/>
      <c r="AR6" s="12"/>
      <c r="AS6" s="16">
        <v>1.3</v>
      </c>
      <c r="AT6" s="16">
        <v>1.45</v>
      </c>
      <c r="AU6" s="12"/>
      <c r="AV6" s="12"/>
      <c r="AW6" s="12"/>
      <c r="AX6" s="12"/>
      <c r="AY6" s="12"/>
      <c r="AZ6" s="14"/>
      <c r="BA6" s="13"/>
      <c r="BB6" s="13"/>
    </row>
    <row r="7" spans="1:54" s="48" customFormat="1" ht="13.5" customHeight="1" x14ac:dyDescent="0.2">
      <c r="A7" s="173"/>
      <c r="B7" s="17"/>
      <c r="C7" s="18" t="s">
        <v>98</v>
      </c>
      <c r="D7" s="144" t="s">
        <v>99</v>
      </c>
      <c r="E7" s="145" t="s">
        <v>99</v>
      </c>
      <c r="F7" s="144" t="s">
        <v>99</v>
      </c>
      <c r="G7" s="145" t="s">
        <v>99</v>
      </c>
      <c r="H7" s="144" t="s">
        <v>99</v>
      </c>
      <c r="I7" s="145" t="s">
        <v>99</v>
      </c>
      <c r="J7" s="145" t="s">
        <v>99</v>
      </c>
      <c r="K7" s="145" t="s">
        <v>99</v>
      </c>
      <c r="L7" s="145" t="s">
        <v>99</v>
      </c>
      <c r="M7" s="145" t="s">
        <v>99</v>
      </c>
      <c r="N7" s="145" t="s">
        <v>99</v>
      </c>
      <c r="O7" s="145" t="s">
        <v>99</v>
      </c>
      <c r="P7" s="145" t="s">
        <v>99</v>
      </c>
      <c r="Q7" s="145" t="s">
        <v>99</v>
      </c>
      <c r="R7" s="145" t="s">
        <v>99</v>
      </c>
      <c r="S7" s="145" t="s">
        <v>99</v>
      </c>
      <c r="T7" s="145" t="s">
        <v>99</v>
      </c>
      <c r="U7" s="145" t="s">
        <v>99</v>
      </c>
      <c r="V7" s="145" t="s">
        <v>99</v>
      </c>
      <c r="W7" s="145" t="s">
        <v>99</v>
      </c>
      <c r="X7" s="145" t="s">
        <v>99</v>
      </c>
      <c r="Y7" s="145" t="s">
        <v>99</v>
      </c>
      <c r="Z7" s="145" t="s">
        <v>99</v>
      </c>
      <c r="AA7" s="145" t="s">
        <v>99</v>
      </c>
      <c r="AB7" s="145" t="s">
        <v>99</v>
      </c>
      <c r="AC7" s="145" t="s">
        <v>99</v>
      </c>
      <c r="AD7" s="145" t="s">
        <v>99</v>
      </c>
      <c r="AE7" s="145" t="s">
        <v>99</v>
      </c>
      <c r="AF7" s="145" t="s">
        <v>99</v>
      </c>
      <c r="AG7" s="145" t="s">
        <v>99</v>
      </c>
      <c r="AH7" s="145" t="s">
        <v>99</v>
      </c>
      <c r="AI7" s="145" t="s">
        <v>99</v>
      </c>
      <c r="AJ7" s="145" t="s">
        <v>99</v>
      </c>
      <c r="AK7" s="145" t="s">
        <v>99</v>
      </c>
      <c r="AL7" s="145" t="s">
        <v>99</v>
      </c>
      <c r="AM7" s="145" t="s">
        <v>99</v>
      </c>
      <c r="AN7" s="144" t="s">
        <v>99</v>
      </c>
      <c r="AO7" s="145" t="s">
        <v>99</v>
      </c>
      <c r="AP7" s="145" t="s">
        <v>99</v>
      </c>
      <c r="AQ7" s="144" t="s">
        <v>99</v>
      </c>
      <c r="AR7" s="145" t="s">
        <v>99</v>
      </c>
      <c r="AS7" s="145" t="s">
        <v>99</v>
      </c>
      <c r="AT7" s="145" t="s">
        <v>99</v>
      </c>
      <c r="AU7" s="144" t="s">
        <v>99</v>
      </c>
      <c r="AV7" s="145" t="s">
        <v>99</v>
      </c>
      <c r="AW7" s="144" t="s">
        <v>99</v>
      </c>
      <c r="AX7" s="145" t="s">
        <v>99</v>
      </c>
      <c r="AY7" s="144" t="s">
        <v>99</v>
      </c>
      <c r="AZ7" s="145" t="s">
        <v>99</v>
      </c>
      <c r="BA7" s="145" t="s">
        <v>99</v>
      </c>
      <c r="BB7" s="145" t="s">
        <v>99</v>
      </c>
    </row>
    <row r="8" spans="1:54" s="48" customFormat="1" x14ac:dyDescent="0.2">
      <c r="A8" s="84"/>
      <c r="B8" s="20" t="s">
        <v>2</v>
      </c>
      <c r="C8" s="85"/>
      <c r="D8" s="86"/>
      <c r="E8" s="68"/>
      <c r="F8" s="86"/>
      <c r="G8" s="68"/>
      <c r="H8" s="86"/>
      <c r="I8" s="68"/>
      <c r="J8" s="68"/>
      <c r="K8" s="68"/>
      <c r="L8" s="68"/>
      <c r="M8" s="68"/>
      <c r="N8" s="68"/>
      <c r="O8" s="68"/>
      <c r="P8" s="68"/>
      <c r="Q8" s="87"/>
      <c r="R8" s="68"/>
      <c r="S8" s="68"/>
      <c r="T8" s="68"/>
      <c r="U8" s="87"/>
      <c r="V8" s="68"/>
      <c r="W8" s="87"/>
      <c r="X8" s="68"/>
      <c r="Y8" s="88"/>
      <c r="Z8" s="88"/>
      <c r="AA8" s="89"/>
      <c r="AB8" s="89"/>
      <c r="AC8" s="89"/>
      <c r="AD8" s="89"/>
      <c r="AE8" s="87"/>
      <c r="AF8" s="68"/>
      <c r="AG8" s="86"/>
      <c r="AH8" s="86"/>
      <c r="AI8" s="90"/>
      <c r="AJ8" s="86"/>
      <c r="AK8" s="86"/>
      <c r="AL8" s="86"/>
      <c r="AM8" s="86"/>
      <c r="AN8" s="86"/>
      <c r="AO8" s="86"/>
      <c r="AP8" s="90"/>
      <c r="AQ8" s="86"/>
      <c r="AR8" s="86"/>
      <c r="AS8" s="86"/>
      <c r="AT8" s="86"/>
      <c r="AU8" s="68"/>
      <c r="AV8" s="68"/>
      <c r="AW8" s="86"/>
      <c r="AX8" s="68"/>
      <c r="AY8" s="68"/>
      <c r="AZ8" s="68"/>
      <c r="BA8" s="68"/>
      <c r="BB8" s="174"/>
    </row>
    <row r="9" spans="1:54" s="48" customFormat="1" x14ac:dyDescent="0.2">
      <c r="A9" s="91"/>
      <c r="B9" s="28"/>
      <c r="C9" s="283"/>
      <c r="D9" s="92"/>
      <c r="E9" s="93"/>
      <c r="F9" s="92"/>
      <c r="G9" s="93"/>
      <c r="H9" s="92"/>
      <c r="I9" s="93"/>
      <c r="J9" s="69"/>
      <c r="K9" s="69"/>
      <c r="L9" s="69"/>
      <c r="M9" s="69"/>
      <c r="N9" s="69"/>
      <c r="O9" s="69"/>
      <c r="P9" s="69"/>
      <c r="Q9" s="94"/>
      <c r="R9" s="93"/>
      <c r="S9" s="69"/>
      <c r="T9" s="69"/>
      <c r="U9" s="94"/>
      <c r="V9" s="93"/>
      <c r="W9" s="94"/>
      <c r="X9" s="93"/>
      <c r="Y9" s="99"/>
      <c r="Z9" s="99"/>
      <c r="AA9" s="99"/>
      <c r="AB9" s="99"/>
      <c r="AC9" s="99"/>
      <c r="AD9" s="99"/>
      <c r="AE9" s="95"/>
      <c r="AF9" s="96"/>
      <c r="AG9" s="100"/>
      <c r="AH9" s="100"/>
      <c r="AI9" s="100"/>
      <c r="AJ9" s="94"/>
      <c r="AK9" s="93"/>
      <c r="AL9" s="94"/>
      <c r="AM9" s="93"/>
      <c r="AN9" s="92"/>
      <c r="AO9" s="93"/>
      <c r="AP9" s="100"/>
      <c r="AQ9" s="92"/>
      <c r="AR9" s="93"/>
      <c r="AS9" s="100"/>
      <c r="AT9" s="100"/>
      <c r="AU9" s="97"/>
      <c r="AV9" s="98"/>
      <c r="AW9" s="96"/>
      <c r="AX9" s="98"/>
      <c r="AY9" s="97"/>
      <c r="AZ9" s="98"/>
      <c r="BA9" s="97"/>
      <c r="BB9" s="98"/>
    </row>
    <row r="10" spans="1:54" s="48" customFormat="1" x14ac:dyDescent="0.2">
      <c r="A10" s="101"/>
      <c r="B10" s="31" t="s">
        <v>102</v>
      </c>
      <c r="C10" s="284"/>
      <c r="D10" s="102"/>
      <c r="E10" s="103"/>
      <c r="F10" s="104"/>
      <c r="G10" s="103"/>
      <c r="H10" s="104"/>
      <c r="I10" s="103"/>
      <c r="J10" s="70"/>
      <c r="K10" s="70"/>
      <c r="L10" s="70"/>
      <c r="M10" s="70"/>
      <c r="N10" s="70"/>
      <c r="O10" s="70"/>
      <c r="P10" s="70"/>
      <c r="Q10" s="105"/>
      <c r="R10" s="106"/>
      <c r="S10" s="70"/>
      <c r="T10" s="70"/>
      <c r="U10" s="105"/>
      <c r="V10" s="106"/>
      <c r="W10" s="105"/>
      <c r="X10" s="106"/>
      <c r="Y10" s="109"/>
      <c r="Z10" s="109"/>
      <c r="AA10" s="109"/>
      <c r="AB10" s="109"/>
      <c r="AC10" s="109"/>
      <c r="AD10" s="109"/>
      <c r="AE10" s="107"/>
      <c r="AF10" s="103"/>
      <c r="AG10" s="109"/>
      <c r="AH10" s="109"/>
      <c r="AI10" s="109"/>
      <c r="AJ10" s="104"/>
      <c r="AK10" s="103"/>
      <c r="AL10" s="104"/>
      <c r="AM10" s="103"/>
      <c r="AN10" s="104"/>
      <c r="AO10" s="103"/>
      <c r="AP10" s="109"/>
      <c r="AQ10" s="104"/>
      <c r="AR10" s="103"/>
      <c r="AS10" s="109"/>
      <c r="AT10" s="109"/>
      <c r="AU10" s="108"/>
      <c r="AV10" s="103"/>
      <c r="AW10" s="104"/>
      <c r="AX10" s="103"/>
      <c r="AY10" s="108"/>
      <c r="AZ10" s="103"/>
      <c r="BA10" s="108"/>
      <c r="BB10" s="103"/>
    </row>
    <row r="11" spans="1:54" s="48" customFormat="1" x14ac:dyDescent="0.2">
      <c r="A11" s="110" t="s">
        <v>3</v>
      </c>
      <c r="B11" s="32" t="s">
        <v>22</v>
      </c>
      <c r="C11" s="285">
        <v>15</v>
      </c>
      <c r="D11" s="104">
        <f t="shared" ref="D11:D29" si="0">ROUND(E11*C11,1)</f>
        <v>892.8</v>
      </c>
      <c r="E11" s="111">
        <f>RCFs!C$43</f>
        <v>59.519182319999999</v>
      </c>
      <c r="F11" s="112">
        <f t="shared" ref="F11:F29" si="1">ROUNDDOWN((H11/1.039),1)</f>
        <v>359.2</v>
      </c>
      <c r="G11" s="103">
        <f>F11/C11</f>
        <v>23.946666666666665</v>
      </c>
      <c r="H11" s="112">
        <v>373.3</v>
      </c>
      <c r="I11" s="103">
        <f>H11/C11</f>
        <v>24.886666666666667</v>
      </c>
      <c r="J11" s="71">
        <f t="shared" ref="J11:P19" si="2">ROUND($C11*$I11*J$6,1)</f>
        <v>410.6</v>
      </c>
      <c r="K11" s="71">
        <f t="shared" si="2"/>
        <v>511.4</v>
      </c>
      <c r="L11" s="71">
        <f t="shared" si="2"/>
        <v>548.79999999999995</v>
      </c>
      <c r="M11" s="71">
        <f t="shared" si="2"/>
        <v>604.70000000000005</v>
      </c>
      <c r="N11" s="71">
        <f t="shared" si="2"/>
        <v>746.6</v>
      </c>
      <c r="O11" s="71">
        <f t="shared" si="2"/>
        <v>802.6</v>
      </c>
      <c r="P11" s="71">
        <f t="shared" si="2"/>
        <v>1119.9000000000001</v>
      </c>
      <c r="Q11" s="112">
        <v>378.2</v>
      </c>
      <c r="R11" s="103">
        <f>Q11/C11</f>
        <v>25.213333333333331</v>
      </c>
      <c r="S11" s="71">
        <f>ROUNDDOWN($Q11*S$6,1)</f>
        <v>491.6</v>
      </c>
      <c r="T11" s="71">
        <f>ROUNDDOWN($Q11*T$6,1)</f>
        <v>567.29999999999995</v>
      </c>
      <c r="U11" s="112">
        <v>251.7</v>
      </c>
      <c r="V11" s="103">
        <f t="shared" ref="V11:V29" si="3">U11/C11</f>
        <v>16.779999999999998</v>
      </c>
      <c r="W11" s="112">
        <v>268.2</v>
      </c>
      <c r="X11" s="103">
        <f t="shared" ref="X11:X19" si="4">W11/C11</f>
        <v>17.88</v>
      </c>
      <c r="Y11" s="109">
        <f>ROUNDDOWN($W11*Y$6,1)</f>
        <v>295</v>
      </c>
      <c r="Z11" s="109">
        <f t="shared" ref="Z11:AD28" si="5">ROUNDDOWN($W11*Z$6,1)</f>
        <v>367.4</v>
      </c>
      <c r="AA11" s="109">
        <f t="shared" si="5"/>
        <v>434.4</v>
      </c>
      <c r="AB11" s="109">
        <f t="shared" si="5"/>
        <v>394.2</v>
      </c>
      <c r="AC11" s="109">
        <f t="shared" si="5"/>
        <v>581.9</v>
      </c>
      <c r="AD11" s="109">
        <f t="shared" si="5"/>
        <v>804.6</v>
      </c>
      <c r="AE11" s="104">
        <v>377.8</v>
      </c>
      <c r="AF11" s="111">
        <f>AE11/$C11</f>
        <v>25.186666666666667</v>
      </c>
      <c r="AG11" s="109">
        <f t="shared" ref="AG11:AI29" si="6">ROUND($AE11*AG$6,1)</f>
        <v>623.4</v>
      </c>
      <c r="AH11" s="109">
        <f t="shared" si="6"/>
        <v>793.4</v>
      </c>
      <c r="AI11" s="109">
        <f t="shared" si="6"/>
        <v>1133.4000000000001</v>
      </c>
      <c r="AJ11" s="113">
        <v>375.4</v>
      </c>
      <c r="AK11" s="111">
        <f>AJ11/$C11</f>
        <v>25.026666666666664</v>
      </c>
      <c r="AL11" s="113">
        <v>501.5</v>
      </c>
      <c r="AM11" s="111">
        <f>AL11/$C11</f>
        <v>33.43333333333333</v>
      </c>
      <c r="AN11" s="165">
        <f t="shared" ref="AN11:AN27" si="7">ROUNDDOWN($C11*AO11,1)</f>
        <v>400.6</v>
      </c>
      <c r="AO11" s="103">
        <f>RCFs!I$33</f>
        <v>26.713000000000001</v>
      </c>
      <c r="AP11" s="109">
        <f>ROUNDDOWN($AN11*AP$6,1)</f>
        <v>600.9</v>
      </c>
      <c r="AQ11" s="104">
        <v>395.5</v>
      </c>
      <c r="AR11" s="111">
        <f>AQ11/$C11</f>
        <v>26.366666666666667</v>
      </c>
      <c r="AS11" s="109">
        <f>ROUNDDOWN($AQ11*AS$6,1)</f>
        <v>514.1</v>
      </c>
      <c r="AT11" s="109">
        <f>ROUNDDOWN($AQ11*AT$6,1)</f>
        <v>573.4</v>
      </c>
      <c r="AU11" s="104">
        <v>393.9</v>
      </c>
      <c r="AV11" s="111">
        <f>AU11/$C11</f>
        <v>26.259999999999998</v>
      </c>
      <c r="AW11" s="112"/>
      <c r="AX11" s="111"/>
      <c r="AY11" s="105">
        <v>400.7</v>
      </c>
      <c r="AZ11" s="111">
        <f>AY11/$C11</f>
        <v>26.713333333333331</v>
      </c>
      <c r="BA11" s="165">
        <f>ROUNDDOWN($C11*BB11,1)</f>
        <v>382.2</v>
      </c>
      <c r="BB11" s="111">
        <f>RCFs!I$41</f>
        <v>25.48</v>
      </c>
    </row>
    <row r="12" spans="1:54" s="48" customFormat="1" x14ac:dyDescent="0.2">
      <c r="A12" s="110" t="s">
        <v>4</v>
      </c>
      <c r="B12" s="32" t="s">
        <v>5</v>
      </c>
      <c r="C12" s="285">
        <v>15</v>
      </c>
      <c r="D12" s="104">
        <f t="shared" si="0"/>
        <v>892.8</v>
      </c>
      <c r="E12" s="111">
        <f>RCFs!C$43</f>
        <v>59.519182319999999</v>
      </c>
      <c r="F12" s="112">
        <f t="shared" si="1"/>
        <v>359.2</v>
      </c>
      <c r="G12" s="103">
        <f t="shared" ref="G12:G19" si="8">F12/C12</f>
        <v>23.946666666666665</v>
      </c>
      <c r="H12" s="112">
        <v>373.3</v>
      </c>
      <c r="I12" s="103">
        <f t="shared" ref="I12:I29" si="9">H12/C12</f>
        <v>24.886666666666667</v>
      </c>
      <c r="J12" s="71">
        <f t="shared" si="2"/>
        <v>410.6</v>
      </c>
      <c r="K12" s="71">
        <f t="shared" si="2"/>
        <v>511.4</v>
      </c>
      <c r="L12" s="71">
        <f t="shared" si="2"/>
        <v>548.79999999999995</v>
      </c>
      <c r="M12" s="71">
        <f t="shared" si="2"/>
        <v>604.70000000000005</v>
      </c>
      <c r="N12" s="71">
        <f t="shared" si="2"/>
        <v>746.6</v>
      </c>
      <c r="O12" s="71">
        <f t="shared" si="2"/>
        <v>802.6</v>
      </c>
      <c r="P12" s="71">
        <f t="shared" si="2"/>
        <v>1119.9000000000001</v>
      </c>
      <c r="Q12" s="112">
        <v>378.2</v>
      </c>
      <c r="R12" s="103">
        <f t="shared" ref="R12:R29" si="10">Q12/C12</f>
        <v>25.213333333333331</v>
      </c>
      <c r="S12" s="71">
        <f t="shared" ref="S12:T29" si="11">ROUNDDOWN($Q12*S$6,1)</f>
        <v>491.6</v>
      </c>
      <c r="T12" s="71">
        <f t="shared" si="11"/>
        <v>567.29999999999995</v>
      </c>
      <c r="U12" s="112">
        <v>351.3</v>
      </c>
      <c r="V12" s="103">
        <f t="shared" si="3"/>
        <v>23.42</v>
      </c>
      <c r="W12" s="112">
        <v>374.1</v>
      </c>
      <c r="X12" s="103">
        <f t="shared" si="4"/>
        <v>24.94</v>
      </c>
      <c r="Y12" s="109">
        <f t="shared" ref="Y12:Y28" si="12">ROUNDDOWN($W12*Y$6,1)</f>
        <v>411.5</v>
      </c>
      <c r="Z12" s="109">
        <f t="shared" si="5"/>
        <v>512.5</v>
      </c>
      <c r="AA12" s="109">
        <f t="shared" si="5"/>
        <v>606</v>
      </c>
      <c r="AB12" s="109">
        <f t="shared" si="5"/>
        <v>549.9</v>
      </c>
      <c r="AC12" s="109">
        <f t="shared" si="5"/>
        <v>811.7</v>
      </c>
      <c r="AD12" s="109">
        <f t="shared" si="5"/>
        <v>1122.3</v>
      </c>
      <c r="AE12" s="104">
        <v>377.8</v>
      </c>
      <c r="AF12" s="111">
        <f t="shared" ref="AF12:AF29" si="13">AE12/$C12</f>
        <v>25.186666666666667</v>
      </c>
      <c r="AG12" s="109">
        <f t="shared" si="6"/>
        <v>623.4</v>
      </c>
      <c r="AH12" s="109">
        <f t="shared" si="6"/>
        <v>793.4</v>
      </c>
      <c r="AI12" s="109">
        <f t="shared" si="6"/>
        <v>1133.4000000000001</v>
      </c>
      <c r="AJ12" s="113">
        <v>367.6</v>
      </c>
      <c r="AK12" s="111">
        <f t="shared" ref="AK12:AM29" si="14">AJ12/$C12</f>
        <v>24.506666666666668</v>
      </c>
      <c r="AL12" s="113">
        <v>0</v>
      </c>
      <c r="AM12" s="111">
        <f t="shared" si="14"/>
        <v>0</v>
      </c>
      <c r="AN12" s="165">
        <f t="shared" si="7"/>
        <v>400.6</v>
      </c>
      <c r="AO12" s="103">
        <f>RCFs!I$33</f>
        <v>26.713000000000001</v>
      </c>
      <c r="AP12" s="109">
        <f t="shared" ref="AP12:AP29" si="15">ROUNDDOWN($AN12*AP$6,1)</f>
        <v>600.9</v>
      </c>
      <c r="AQ12" s="104">
        <v>395.5</v>
      </c>
      <c r="AR12" s="111">
        <f t="shared" ref="AR12" si="16">AQ12/$C12</f>
        <v>26.366666666666667</v>
      </c>
      <c r="AS12" s="109">
        <f t="shared" ref="AS12:AT29" si="17">ROUNDDOWN($AQ12*AS$6,1)</f>
        <v>514.1</v>
      </c>
      <c r="AT12" s="109">
        <f t="shared" si="17"/>
        <v>573.4</v>
      </c>
      <c r="AU12" s="104">
        <v>393.9</v>
      </c>
      <c r="AV12" s="111">
        <f t="shared" ref="AV12" si="18">AU12/$C12</f>
        <v>26.259999999999998</v>
      </c>
      <c r="AW12" s="112"/>
      <c r="AX12" s="111"/>
      <c r="AY12" s="105">
        <v>400.7</v>
      </c>
      <c r="AZ12" s="111">
        <f t="shared" ref="AZ12" si="19">AY12/$C12</f>
        <v>26.713333333333331</v>
      </c>
      <c r="BA12" s="165">
        <f t="shared" ref="BA12" si="20">ROUNDDOWN($C12*BB12,1)</f>
        <v>382.2</v>
      </c>
      <c r="BB12" s="111">
        <f>RCFs!I$41</f>
        <v>25.48</v>
      </c>
    </row>
    <row r="13" spans="1:54" s="48" customFormat="1" x14ac:dyDescent="0.2">
      <c r="A13" s="239" t="s">
        <v>325</v>
      </c>
      <c r="B13" s="240" t="s">
        <v>326</v>
      </c>
      <c r="C13" s="241">
        <v>12</v>
      </c>
      <c r="D13" s="104">
        <f t="shared" ref="D13" si="21">ROUND(E13*C13,1)</f>
        <v>714.2</v>
      </c>
      <c r="E13" s="111">
        <f>RCFs!C$43</f>
        <v>59.519182319999999</v>
      </c>
      <c r="F13" s="112">
        <f t="shared" si="1"/>
        <v>203.5</v>
      </c>
      <c r="G13" s="103">
        <f t="shared" ref="G13" si="22">F13/C13</f>
        <v>16.958333333333332</v>
      </c>
      <c r="H13" s="112">
        <v>211.5</v>
      </c>
      <c r="I13" s="103">
        <f t="shared" ref="I13" si="23">H13/C13</f>
        <v>17.625</v>
      </c>
      <c r="J13" s="71">
        <f t="shared" si="2"/>
        <v>232.7</v>
      </c>
      <c r="K13" s="71">
        <f t="shared" si="2"/>
        <v>289.8</v>
      </c>
      <c r="L13" s="71">
        <f t="shared" si="2"/>
        <v>310.89999999999998</v>
      </c>
      <c r="M13" s="71">
        <f t="shared" si="2"/>
        <v>342.6</v>
      </c>
      <c r="N13" s="71">
        <f t="shared" si="2"/>
        <v>423</v>
      </c>
      <c r="O13" s="71">
        <f t="shared" si="2"/>
        <v>454.7</v>
      </c>
      <c r="P13" s="71">
        <f t="shared" si="2"/>
        <v>634.5</v>
      </c>
      <c r="Q13" s="112">
        <v>302.60000000000002</v>
      </c>
      <c r="R13" s="103">
        <f t="shared" ref="R13" si="24">Q13/C13</f>
        <v>25.216666666666669</v>
      </c>
      <c r="S13" s="71">
        <f t="shared" si="11"/>
        <v>393.3</v>
      </c>
      <c r="T13" s="71">
        <f t="shared" si="11"/>
        <v>453.9</v>
      </c>
      <c r="U13" s="112">
        <v>224.3</v>
      </c>
      <c r="V13" s="103">
        <f t="shared" ref="V13" si="25">U13/C13</f>
        <v>18.691666666666666</v>
      </c>
      <c r="W13" s="112">
        <v>238.9</v>
      </c>
      <c r="X13" s="103">
        <f t="shared" ref="X13" si="26">W13/C13</f>
        <v>19.908333333333335</v>
      </c>
      <c r="Y13" s="109">
        <f t="shared" si="12"/>
        <v>262.7</v>
      </c>
      <c r="Z13" s="109">
        <f t="shared" si="5"/>
        <v>327.2</v>
      </c>
      <c r="AA13" s="109">
        <f t="shared" si="5"/>
        <v>387</v>
      </c>
      <c r="AB13" s="109">
        <f t="shared" si="5"/>
        <v>351.1</v>
      </c>
      <c r="AC13" s="109">
        <f t="shared" si="5"/>
        <v>518.4</v>
      </c>
      <c r="AD13" s="109">
        <f t="shared" si="5"/>
        <v>716.7</v>
      </c>
      <c r="AE13" s="104">
        <v>302.5</v>
      </c>
      <c r="AF13" s="111">
        <f t="shared" ref="AF13" si="27">AE13/$C13</f>
        <v>25.208333333333332</v>
      </c>
      <c r="AG13" s="109">
        <f t="shared" si="6"/>
        <v>499.1</v>
      </c>
      <c r="AH13" s="109">
        <f t="shared" si="6"/>
        <v>635.29999999999995</v>
      </c>
      <c r="AI13" s="109">
        <f t="shared" si="6"/>
        <v>907.5</v>
      </c>
      <c r="AJ13" s="113">
        <v>292.8</v>
      </c>
      <c r="AK13" s="111">
        <f t="shared" ref="AK13" si="28">AJ13/$C13</f>
        <v>24.400000000000002</v>
      </c>
      <c r="AL13" s="113">
        <v>391.2</v>
      </c>
      <c r="AM13" s="111">
        <f t="shared" ref="AM13" si="29">AL13/$C13</f>
        <v>32.6</v>
      </c>
      <c r="AN13" s="165">
        <f t="shared" ref="AN13" si="30">ROUNDDOWN($C13*AO13,1)</f>
        <v>320.5</v>
      </c>
      <c r="AO13" s="103">
        <f>RCFs!I$33</f>
        <v>26.713000000000001</v>
      </c>
      <c r="AP13" s="109">
        <f t="shared" si="15"/>
        <v>480.7</v>
      </c>
      <c r="AQ13" s="104">
        <v>286.3</v>
      </c>
      <c r="AR13" s="111">
        <f t="shared" ref="AR13" si="31">AQ13/$C13</f>
        <v>23.858333333333334</v>
      </c>
      <c r="AS13" s="109">
        <f t="shared" si="17"/>
        <v>372.1</v>
      </c>
      <c r="AT13" s="109">
        <f t="shared" si="17"/>
        <v>415.1</v>
      </c>
      <c r="AU13" s="104">
        <v>315.2</v>
      </c>
      <c r="AV13" s="111">
        <f t="shared" ref="AV13" si="32">AU13/$C13</f>
        <v>26.266666666666666</v>
      </c>
      <c r="AW13" s="112"/>
      <c r="AX13" s="111"/>
      <c r="AY13" s="105">
        <v>320.5</v>
      </c>
      <c r="AZ13" s="111">
        <f t="shared" ref="AZ13" si="33">AY13/$C13</f>
        <v>26.708333333333332</v>
      </c>
      <c r="BA13" s="165">
        <f t="shared" ref="BA13" si="34">ROUNDDOWN($C13*BB13,1)</f>
        <v>305.7</v>
      </c>
      <c r="BB13" s="111">
        <f>RCFs!I$41</f>
        <v>25.48</v>
      </c>
    </row>
    <row r="14" spans="1:54" s="48" customFormat="1" x14ac:dyDescent="0.2">
      <c r="A14" s="242" t="s">
        <v>6</v>
      </c>
      <c r="B14" s="243" t="s">
        <v>7</v>
      </c>
      <c r="C14" s="241">
        <v>5</v>
      </c>
      <c r="D14" s="104">
        <f t="shared" si="0"/>
        <v>297.60000000000002</v>
      </c>
      <c r="E14" s="111">
        <f>RCFs!C$43</f>
        <v>59.519182319999999</v>
      </c>
      <c r="F14" s="112">
        <f t="shared" si="1"/>
        <v>119.9</v>
      </c>
      <c r="G14" s="103">
        <f t="shared" si="8"/>
        <v>23.98</v>
      </c>
      <c r="H14" s="112">
        <v>124.6</v>
      </c>
      <c r="I14" s="103">
        <f t="shared" si="9"/>
        <v>24.919999999999998</v>
      </c>
      <c r="J14" s="71">
        <f t="shared" si="2"/>
        <v>137.1</v>
      </c>
      <c r="K14" s="71">
        <f t="shared" si="2"/>
        <v>170.7</v>
      </c>
      <c r="L14" s="71">
        <f t="shared" si="2"/>
        <v>183.2</v>
      </c>
      <c r="M14" s="71">
        <f t="shared" si="2"/>
        <v>201.9</v>
      </c>
      <c r="N14" s="71">
        <f t="shared" si="2"/>
        <v>249.2</v>
      </c>
      <c r="O14" s="71">
        <f t="shared" si="2"/>
        <v>267.89999999999998</v>
      </c>
      <c r="P14" s="71">
        <f t="shared" si="2"/>
        <v>373.8</v>
      </c>
      <c r="Q14" s="112">
        <v>126.4</v>
      </c>
      <c r="R14" s="103">
        <f t="shared" si="10"/>
        <v>25.28</v>
      </c>
      <c r="S14" s="71">
        <f t="shared" si="11"/>
        <v>164.3</v>
      </c>
      <c r="T14" s="71">
        <f t="shared" si="11"/>
        <v>189.6</v>
      </c>
      <c r="U14" s="112">
        <v>117</v>
      </c>
      <c r="V14" s="103">
        <f t="shared" si="3"/>
        <v>23.4</v>
      </c>
      <c r="W14" s="112">
        <v>124.5</v>
      </c>
      <c r="X14" s="103">
        <f t="shared" si="4"/>
        <v>24.9</v>
      </c>
      <c r="Y14" s="109">
        <f t="shared" si="12"/>
        <v>136.9</v>
      </c>
      <c r="Z14" s="109">
        <f t="shared" si="5"/>
        <v>170.5</v>
      </c>
      <c r="AA14" s="109">
        <f t="shared" si="5"/>
        <v>201.6</v>
      </c>
      <c r="AB14" s="109">
        <f t="shared" si="5"/>
        <v>183</v>
      </c>
      <c r="AC14" s="109">
        <f t="shared" si="5"/>
        <v>270.10000000000002</v>
      </c>
      <c r="AD14" s="109">
        <f t="shared" si="5"/>
        <v>373.5</v>
      </c>
      <c r="AE14" s="104">
        <v>126.3</v>
      </c>
      <c r="AF14" s="111">
        <f t="shared" si="13"/>
        <v>25.259999999999998</v>
      </c>
      <c r="AG14" s="109">
        <f t="shared" si="6"/>
        <v>208.4</v>
      </c>
      <c r="AH14" s="109">
        <f t="shared" si="6"/>
        <v>265.2</v>
      </c>
      <c r="AI14" s="109">
        <f t="shared" si="6"/>
        <v>378.9</v>
      </c>
      <c r="AJ14" s="113">
        <v>207.4</v>
      </c>
      <c r="AK14" s="111">
        <f t="shared" si="14"/>
        <v>41.480000000000004</v>
      </c>
      <c r="AL14" s="113">
        <v>167.3</v>
      </c>
      <c r="AM14" s="111">
        <f t="shared" si="14"/>
        <v>33.46</v>
      </c>
      <c r="AN14" s="165">
        <f t="shared" si="7"/>
        <v>133.5</v>
      </c>
      <c r="AO14" s="103">
        <f>RCFs!I$33</f>
        <v>26.713000000000001</v>
      </c>
      <c r="AP14" s="109">
        <f t="shared" si="15"/>
        <v>200.2</v>
      </c>
      <c r="AQ14" s="104">
        <v>131.80000000000001</v>
      </c>
      <c r="AR14" s="111">
        <f t="shared" ref="AR14" si="35">AQ14/$C14</f>
        <v>26.360000000000003</v>
      </c>
      <c r="AS14" s="109">
        <f t="shared" si="17"/>
        <v>171.3</v>
      </c>
      <c r="AT14" s="109">
        <f t="shared" si="17"/>
        <v>191.1</v>
      </c>
      <c r="AU14" s="104">
        <v>131.30000000000001</v>
      </c>
      <c r="AV14" s="111">
        <f t="shared" ref="AV14" si="36">AU14/$C14</f>
        <v>26.26</v>
      </c>
      <c r="AW14" s="112"/>
      <c r="AX14" s="111"/>
      <c r="AY14" s="105">
        <v>133.6</v>
      </c>
      <c r="AZ14" s="111">
        <f t="shared" ref="AZ14" si="37">AY14/$C14</f>
        <v>26.72</v>
      </c>
      <c r="BA14" s="165">
        <f t="shared" ref="BA14:BA21" si="38">ROUNDDOWN($C14*BB14,1)</f>
        <v>127.4</v>
      </c>
      <c r="BB14" s="111">
        <f>RCFs!I$41</f>
        <v>25.48</v>
      </c>
    </row>
    <row r="15" spans="1:54" s="48" customFormat="1" x14ac:dyDescent="0.2">
      <c r="A15" s="242" t="s">
        <v>327</v>
      </c>
      <c r="B15" s="32" t="s">
        <v>328</v>
      </c>
      <c r="C15" s="241">
        <v>9</v>
      </c>
      <c r="D15" s="104">
        <f t="shared" ref="D15" si="39">ROUND(E15*C15,1)</f>
        <v>535.70000000000005</v>
      </c>
      <c r="E15" s="111">
        <f>RCFs!C$43</f>
        <v>59.519182319999999</v>
      </c>
      <c r="F15" s="112">
        <f t="shared" si="1"/>
        <v>215.5</v>
      </c>
      <c r="G15" s="103">
        <f t="shared" ref="G15" si="40">F15/C15</f>
        <v>23.944444444444443</v>
      </c>
      <c r="H15" s="112">
        <v>224</v>
      </c>
      <c r="I15" s="103">
        <f t="shared" ref="I15" si="41">H15/C15</f>
        <v>24.888888888888889</v>
      </c>
      <c r="J15" s="71">
        <f t="shared" si="2"/>
        <v>246.4</v>
      </c>
      <c r="K15" s="71">
        <f t="shared" si="2"/>
        <v>306.89999999999998</v>
      </c>
      <c r="L15" s="71">
        <f t="shared" si="2"/>
        <v>329.3</v>
      </c>
      <c r="M15" s="71">
        <f t="shared" si="2"/>
        <v>362.9</v>
      </c>
      <c r="N15" s="71">
        <f t="shared" si="2"/>
        <v>448</v>
      </c>
      <c r="O15" s="71">
        <f t="shared" si="2"/>
        <v>481.6</v>
      </c>
      <c r="P15" s="71">
        <f t="shared" si="2"/>
        <v>672</v>
      </c>
      <c r="Q15" s="112">
        <v>226.8</v>
      </c>
      <c r="R15" s="103">
        <f t="shared" ref="R15" si="42">Q15/C15</f>
        <v>25.200000000000003</v>
      </c>
      <c r="S15" s="71">
        <f t="shared" si="11"/>
        <v>294.8</v>
      </c>
      <c r="T15" s="71">
        <f t="shared" si="11"/>
        <v>340.2</v>
      </c>
      <c r="U15" s="112">
        <v>210.6</v>
      </c>
      <c r="V15" s="103">
        <f t="shared" ref="V15" si="43">U15/C15</f>
        <v>23.4</v>
      </c>
      <c r="W15" s="112">
        <v>224.1</v>
      </c>
      <c r="X15" s="103">
        <f t="shared" ref="X15" si="44">W15/C15</f>
        <v>24.9</v>
      </c>
      <c r="Y15" s="109">
        <f t="shared" si="12"/>
        <v>246.5</v>
      </c>
      <c r="Z15" s="109">
        <f t="shared" si="5"/>
        <v>307</v>
      </c>
      <c r="AA15" s="109">
        <f t="shared" si="5"/>
        <v>363</v>
      </c>
      <c r="AB15" s="109">
        <f t="shared" si="5"/>
        <v>329.4</v>
      </c>
      <c r="AC15" s="109">
        <f t="shared" si="5"/>
        <v>486.2</v>
      </c>
      <c r="AD15" s="109">
        <f t="shared" si="5"/>
        <v>672.3</v>
      </c>
      <c r="AE15" s="104">
        <v>226.6</v>
      </c>
      <c r="AF15" s="111">
        <f t="shared" ref="AF15" si="45">AE15/$C15</f>
        <v>25.177777777777777</v>
      </c>
      <c r="AG15" s="109">
        <f t="shared" si="6"/>
        <v>373.9</v>
      </c>
      <c r="AH15" s="109">
        <f t="shared" si="6"/>
        <v>475.9</v>
      </c>
      <c r="AI15" s="109">
        <f t="shared" si="6"/>
        <v>679.8</v>
      </c>
      <c r="AJ15" s="113">
        <v>125.1</v>
      </c>
      <c r="AK15" s="111">
        <f t="shared" ref="AK15" si="46">AJ15/$C15</f>
        <v>13.899999999999999</v>
      </c>
      <c r="AL15" s="113">
        <v>300.89999999999998</v>
      </c>
      <c r="AM15" s="111">
        <f t="shared" ref="AM15" si="47">AL15/$C15</f>
        <v>33.43333333333333</v>
      </c>
      <c r="AN15" s="165">
        <f t="shared" ref="AN15" si="48">ROUNDDOWN($C15*AO15,1)</f>
        <v>240.4</v>
      </c>
      <c r="AO15" s="103">
        <f>RCFs!I$33</f>
        <v>26.713000000000001</v>
      </c>
      <c r="AP15" s="109">
        <f t="shared" si="15"/>
        <v>360.6</v>
      </c>
      <c r="AQ15" s="104">
        <v>237.5</v>
      </c>
      <c r="AR15" s="111">
        <f t="shared" ref="AR15" si="49">AQ15/$C15</f>
        <v>26.388888888888889</v>
      </c>
      <c r="AS15" s="109">
        <f t="shared" si="17"/>
        <v>308.7</v>
      </c>
      <c r="AT15" s="109">
        <f t="shared" si="17"/>
        <v>344.3</v>
      </c>
      <c r="AU15" s="104">
        <v>236.6</v>
      </c>
      <c r="AV15" s="111">
        <f t="shared" ref="AV15" si="50">AU15/$C15</f>
        <v>26.288888888888888</v>
      </c>
      <c r="AW15" s="112"/>
      <c r="AX15" s="111"/>
      <c r="AY15" s="105">
        <v>240.4</v>
      </c>
      <c r="AZ15" s="111">
        <f t="shared" ref="AZ15" si="51">AY15/$C15</f>
        <v>26.711111111111112</v>
      </c>
      <c r="BA15" s="165">
        <f t="shared" si="38"/>
        <v>229.3</v>
      </c>
      <c r="BB15" s="111">
        <f>RCFs!I$41</f>
        <v>25.48</v>
      </c>
    </row>
    <row r="16" spans="1:54" s="48" customFormat="1" x14ac:dyDescent="0.2">
      <c r="A16" s="244" t="s">
        <v>329</v>
      </c>
      <c r="B16" s="245" t="s">
        <v>330</v>
      </c>
      <c r="C16" s="246">
        <v>8</v>
      </c>
      <c r="D16" s="166">
        <f t="shared" ref="D16" si="52">ROUND(E16*C16,1)</f>
        <v>476.2</v>
      </c>
      <c r="E16" s="167">
        <f>RCFs!C$43</f>
        <v>59.519182319999999</v>
      </c>
      <c r="F16" s="216">
        <f t="shared" si="1"/>
        <v>0</v>
      </c>
      <c r="G16" s="217">
        <f t="shared" ref="G16" si="53">F16/C16</f>
        <v>0</v>
      </c>
      <c r="H16" s="216">
        <v>0</v>
      </c>
      <c r="I16" s="217">
        <f t="shared" ref="I16" si="54">H16/C16</f>
        <v>0</v>
      </c>
      <c r="J16" s="168">
        <f t="shared" si="2"/>
        <v>0</v>
      </c>
      <c r="K16" s="168">
        <f t="shared" si="2"/>
        <v>0</v>
      </c>
      <c r="L16" s="168">
        <f t="shared" si="2"/>
        <v>0</v>
      </c>
      <c r="M16" s="168">
        <f t="shared" si="2"/>
        <v>0</v>
      </c>
      <c r="N16" s="168">
        <f t="shared" si="2"/>
        <v>0</v>
      </c>
      <c r="O16" s="168">
        <f t="shared" si="2"/>
        <v>0</v>
      </c>
      <c r="P16" s="168">
        <f t="shared" si="2"/>
        <v>0</v>
      </c>
      <c r="Q16" s="216">
        <f t="shared" ref="Q16:Q19" si="55">ROUNDDOWN(C16*R16,1)</f>
        <v>201.7</v>
      </c>
      <c r="R16" s="217">
        <f t="shared" ref="R16:R19" si="56">R$11</f>
        <v>25.213333333333331</v>
      </c>
      <c r="S16" s="71">
        <f t="shared" si="11"/>
        <v>262.2</v>
      </c>
      <c r="T16" s="71">
        <f t="shared" si="11"/>
        <v>302.5</v>
      </c>
      <c r="U16" s="216">
        <f>U18</f>
        <v>187.5</v>
      </c>
      <c r="V16" s="103">
        <f t="shared" ref="V16" si="57">U16/C16</f>
        <v>23.4375</v>
      </c>
      <c r="W16" s="216">
        <f>W18</f>
        <v>199.6</v>
      </c>
      <c r="X16" s="103">
        <f t="shared" ref="X16" si="58">W16/C16</f>
        <v>24.95</v>
      </c>
      <c r="Y16" s="109">
        <f t="shared" si="12"/>
        <v>219.5</v>
      </c>
      <c r="Z16" s="109">
        <f t="shared" si="5"/>
        <v>273.39999999999998</v>
      </c>
      <c r="AA16" s="109">
        <f t="shared" si="5"/>
        <v>323.3</v>
      </c>
      <c r="AB16" s="109">
        <f t="shared" si="5"/>
        <v>293.39999999999998</v>
      </c>
      <c r="AC16" s="109">
        <f t="shared" si="5"/>
        <v>433.1</v>
      </c>
      <c r="AD16" s="109">
        <f t="shared" si="5"/>
        <v>598.79999999999995</v>
      </c>
      <c r="AE16" s="166">
        <f>AE18</f>
        <v>201.2</v>
      </c>
      <c r="AF16" s="111">
        <f t="shared" ref="AF16" si="59">AE16/$C16</f>
        <v>25.15</v>
      </c>
      <c r="AG16" s="109">
        <f t="shared" si="6"/>
        <v>332</v>
      </c>
      <c r="AH16" s="109">
        <f t="shared" si="6"/>
        <v>422.5</v>
      </c>
      <c r="AI16" s="109">
        <f t="shared" si="6"/>
        <v>603.6</v>
      </c>
      <c r="AJ16" s="218">
        <v>225.3</v>
      </c>
      <c r="AK16" s="167">
        <f t="shared" ref="AK16" si="60">AJ16/$C16</f>
        <v>28.162500000000001</v>
      </c>
      <c r="AL16" s="218">
        <v>591.20000000000005</v>
      </c>
      <c r="AM16" s="167">
        <f t="shared" ref="AM16" si="61">AL16/$C16</f>
        <v>73.900000000000006</v>
      </c>
      <c r="AN16" s="165">
        <f t="shared" ref="AN16" si="62">ROUNDDOWN($C16*AO16,1)</f>
        <v>213.7</v>
      </c>
      <c r="AO16" s="103">
        <f>RCFs!I$33</f>
        <v>26.713000000000001</v>
      </c>
      <c r="AP16" s="109">
        <f t="shared" si="15"/>
        <v>320.5</v>
      </c>
      <c r="AQ16" s="166">
        <f>AQ18</f>
        <v>211.1</v>
      </c>
      <c r="AR16" s="167">
        <f t="shared" ref="AR16" si="63">AQ16/$C16</f>
        <v>26.387499999999999</v>
      </c>
      <c r="AS16" s="109">
        <f t="shared" si="17"/>
        <v>274.39999999999998</v>
      </c>
      <c r="AT16" s="109">
        <f t="shared" si="17"/>
        <v>306</v>
      </c>
      <c r="AU16" s="104">
        <v>157.6</v>
      </c>
      <c r="AV16" s="111">
        <f t="shared" ref="AV16" si="64">AU16/$C16</f>
        <v>19.7</v>
      </c>
      <c r="AW16" s="112"/>
      <c r="AX16" s="111"/>
      <c r="AY16" s="105">
        <v>0</v>
      </c>
      <c r="AZ16" s="111">
        <f t="shared" ref="AZ16" si="65">AY16/$C16</f>
        <v>0</v>
      </c>
      <c r="BA16" s="165">
        <f t="shared" si="38"/>
        <v>203.8</v>
      </c>
      <c r="BB16" s="111">
        <f>RCFs!I$41</f>
        <v>25.48</v>
      </c>
    </row>
    <row r="17" spans="1:54" s="48" customFormat="1" x14ac:dyDescent="0.2">
      <c r="A17" s="242" t="s">
        <v>8</v>
      </c>
      <c r="B17" s="247" t="s">
        <v>9</v>
      </c>
      <c r="C17" s="241">
        <v>6</v>
      </c>
      <c r="D17" s="104">
        <f t="shared" si="0"/>
        <v>357.1</v>
      </c>
      <c r="E17" s="111">
        <f>RCFs!C$43</f>
        <v>59.519182319999999</v>
      </c>
      <c r="F17" s="112">
        <f t="shared" si="1"/>
        <v>143.6</v>
      </c>
      <c r="G17" s="103">
        <f t="shared" si="8"/>
        <v>23.933333333333334</v>
      </c>
      <c r="H17" s="112">
        <v>149.30000000000001</v>
      </c>
      <c r="I17" s="103">
        <f t="shared" si="9"/>
        <v>24.883333333333336</v>
      </c>
      <c r="J17" s="71">
        <f t="shared" si="2"/>
        <v>164.2</v>
      </c>
      <c r="K17" s="71">
        <f t="shared" si="2"/>
        <v>204.5</v>
      </c>
      <c r="L17" s="71">
        <f t="shared" si="2"/>
        <v>219.5</v>
      </c>
      <c r="M17" s="71">
        <f t="shared" si="2"/>
        <v>241.9</v>
      </c>
      <c r="N17" s="71">
        <f t="shared" si="2"/>
        <v>298.60000000000002</v>
      </c>
      <c r="O17" s="71">
        <f t="shared" si="2"/>
        <v>321</v>
      </c>
      <c r="P17" s="71">
        <f t="shared" si="2"/>
        <v>447.9</v>
      </c>
      <c r="Q17" s="250">
        <f t="shared" si="55"/>
        <v>151.19999999999999</v>
      </c>
      <c r="R17" s="251">
        <f t="shared" si="56"/>
        <v>25.213333333333331</v>
      </c>
      <c r="S17" s="71">
        <f t="shared" si="11"/>
        <v>196.5</v>
      </c>
      <c r="T17" s="71">
        <f t="shared" si="11"/>
        <v>226.8</v>
      </c>
      <c r="U17" s="112">
        <v>140.6</v>
      </c>
      <c r="V17" s="103">
        <f t="shared" si="3"/>
        <v>23.433333333333334</v>
      </c>
      <c r="W17" s="112">
        <v>149.80000000000001</v>
      </c>
      <c r="X17" s="103">
        <f t="shared" si="4"/>
        <v>24.966666666666669</v>
      </c>
      <c r="Y17" s="109">
        <f t="shared" si="12"/>
        <v>164.7</v>
      </c>
      <c r="Z17" s="109">
        <f t="shared" si="5"/>
        <v>205.2</v>
      </c>
      <c r="AA17" s="109">
        <f t="shared" si="5"/>
        <v>242.6</v>
      </c>
      <c r="AB17" s="109">
        <f t="shared" si="5"/>
        <v>220.2</v>
      </c>
      <c r="AC17" s="109">
        <f t="shared" si="5"/>
        <v>325</v>
      </c>
      <c r="AD17" s="109">
        <f t="shared" si="5"/>
        <v>449.4</v>
      </c>
      <c r="AE17" s="112">
        <v>151.30000000000001</v>
      </c>
      <c r="AF17" s="111">
        <f t="shared" si="13"/>
        <v>25.216666666666669</v>
      </c>
      <c r="AG17" s="109">
        <f t="shared" si="6"/>
        <v>249.6</v>
      </c>
      <c r="AH17" s="109">
        <f t="shared" si="6"/>
        <v>317.7</v>
      </c>
      <c r="AI17" s="109">
        <f t="shared" si="6"/>
        <v>453.9</v>
      </c>
      <c r="AJ17" s="113">
        <v>150.1</v>
      </c>
      <c r="AK17" s="111">
        <f t="shared" si="14"/>
        <v>25.016666666666666</v>
      </c>
      <c r="AL17" s="113">
        <v>200.6</v>
      </c>
      <c r="AM17" s="111">
        <f t="shared" si="14"/>
        <v>33.43333333333333</v>
      </c>
      <c r="AN17" s="165">
        <f t="shared" si="7"/>
        <v>160.19999999999999</v>
      </c>
      <c r="AO17" s="103">
        <f>RCFs!I$33</f>
        <v>26.713000000000001</v>
      </c>
      <c r="AP17" s="109">
        <f t="shared" si="15"/>
        <v>240.3</v>
      </c>
      <c r="AQ17" s="250">
        <v>158.4</v>
      </c>
      <c r="AR17" s="252">
        <f t="shared" ref="AR17:AR19" si="66">AR$11</f>
        <v>26.366666666666667</v>
      </c>
      <c r="AS17" s="109">
        <f t="shared" si="17"/>
        <v>205.9</v>
      </c>
      <c r="AT17" s="109">
        <f t="shared" si="17"/>
        <v>229.6</v>
      </c>
      <c r="AU17" s="104">
        <v>210</v>
      </c>
      <c r="AV17" s="111">
        <f t="shared" ref="AV17" si="67">AU17/$C17</f>
        <v>35</v>
      </c>
      <c r="AW17" s="112"/>
      <c r="AX17" s="111"/>
      <c r="AY17" s="105">
        <v>160.27000000000001</v>
      </c>
      <c r="AZ17" s="111">
        <f t="shared" ref="AZ17" si="68">AY17/$C17</f>
        <v>26.71166666666667</v>
      </c>
      <c r="BA17" s="165">
        <f t="shared" si="38"/>
        <v>152.80000000000001</v>
      </c>
      <c r="BB17" s="111">
        <f>RCFs!I$41</f>
        <v>25.48</v>
      </c>
    </row>
    <row r="18" spans="1:54" s="48" customFormat="1" x14ac:dyDescent="0.2">
      <c r="A18" s="242" t="s">
        <v>10</v>
      </c>
      <c r="B18" s="247" t="s">
        <v>331</v>
      </c>
      <c r="C18" s="241">
        <v>8</v>
      </c>
      <c r="D18" s="104">
        <f t="shared" si="0"/>
        <v>476.2</v>
      </c>
      <c r="E18" s="111">
        <f>RCFs!C$43</f>
        <v>59.519182319999999</v>
      </c>
      <c r="F18" s="112">
        <f t="shared" si="1"/>
        <v>191.5</v>
      </c>
      <c r="G18" s="103">
        <f t="shared" si="8"/>
        <v>23.9375</v>
      </c>
      <c r="H18" s="112">
        <v>199</v>
      </c>
      <c r="I18" s="103">
        <f t="shared" si="9"/>
        <v>24.875</v>
      </c>
      <c r="J18" s="71">
        <f t="shared" si="2"/>
        <v>218.9</v>
      </c>
      <c r="K18" s="71">
        <f t="shared" si="2"/>
        <v>272.60000000000002</v>
      </c>
      <c r="L18" s="71">
        <f t="shared" si="2"/>
        <v>292.5</v>
      </c>
      <c r="M18" s="71">
        <f t="shared" si="2"/>
        <v>322.39999999999998</v>
      </c>
      <c r="N18" s="71">
        <f t="shared" si="2"/>
        <v>398</v>
      </c>
      <c r="O18" s="71">
        <f t="shared" si="2"/>
        <v>427.9</v>
      </c>
      <c r="P18" s="71">
        <f t="shared" si="2"/>
        <v>597</v>
      </c>
      <c r="Q18" s="250">
        <f t="shared" si="55"/>
        <v>201.7</v>
      </c>
      <c r="R18" s="251">
        <f t="shared" si="56"/>
        <v>25.213333333333331</v>
      </c>
      <c r="S18" s="71">
        <f t="shared" si="11"/>
        <v>262.2</v>
      </c>
      <c r="T18" s="71">
        <f t="shared" si="11"/>
        <v>302.5</v>
      </c>
      <c r="U18" s="112">
        <v>187.5</v>
      </c>
      <c r="V18" s="103">
        <f t="shared" si="3"/>
        <v>23.4375</v>
      </c>
      <c r="W18" s="112">
        <v>199.6</v>
      </c>
      <c r="X18" s="103">
        <f t="shared" si="4"/>
        <v>24.95</v>
      </c>
      <c r="Y18" s="109">
        <f t="shared" si="12"/>
        <v>219.5</v>
      </c>
      <c r="Z18" s="109">
        <f t="shared" si="5"/>
        <v>273.39999999999998</v>
      </c>
      <c r="AA18" s="109">
        <f t="shared" si="5"/>
        <v>323.3</v>
      </c>
      <c r="AB18" s="109">
        <f t="shared" si="5"/>
        <v>293.39999999999998</v>
      </c>
      <c r="AC18" s="109">
        <f t="shared" si="5"/>
        <v>433.1</v>
      </c>
      <c r="AD18" s="109">
        <f t="shared" si="5"/>
        <v>598.79999999999995</v>
      </c>
      <c r="AE18" s="112">
        <v>201.2</v>
      </c>
      <c r="AF18" s="111">
        <f t="shared" si="13"/>
        <v>25.15</v>
      </c>
      <c r="AG18" s="109">
        <f t="shared" si="6"/>
        <v>332</v>
      </c>
      <c r="AH18" s="109">
        <f t="shared" si="6"/>
        <v>422.5</v>
      </c>
      <c r="AI18" s="109">
        <f t="shared" si="6"/>
        <v>603.6</v>
      </c>
      <c r="AJ18" s="113">
        <v>200.4</v>
      </c>
      <c r="AK18" s="111">
        <f t="shared" si="14"/>
        <v>25.05</v>
      </c>
      <c r="AL18" s="113">
        <v>267.7</v>
      </c>
      <c r="AM18" s="111">
        <f t="shared" si="14"/>
        <v>33.462499999999999</v>
      </c>
      <c r="AN18" s="165">
        <f t="shared" si="7"/>
        <v>213.7</v>
      </c>
      <c r="AO18" s="103">
        <f>RCFs!I$33</f>
        <v>26.713000000000001</v>
      </c>
      <c r="AP18" s="109">
        <f t="shared" si="15"/>
        <v>320.5</v>
      </c>
      <c r="AQ18" s="250">
        <v>211.1</v>
      </c>
      <c r="AR18" s="252">
        <f t="shared" si="66"/>
        <v>26.366666666666667</v>
      </c>
      <c r="AS18" s="109">
        <f t="shared" si="17"/>
        <v>274.39999999999998</v>
      </c>
      <c r="AT18" s="109">
        <f t="shared" si="17"/>
        <v>306</v>
      </c>
      <c r="AU18" s="104">
        <v>367.5</v>
      </c>
      <c r="AV18" s="111">
        <f t="shared" ref="AV18" si="69">AU18/$C18</f>
        <v>45.9375</v>
      </c>
      <c r="AW18" s="112"/>
      <c r="AX18" s="111"/>
      <c r="AY18" s="105">
        <v>213.7</v>
      </c>
      <c r="AZ18" s="111">
        <f t="shared" ref="AZ18" si="70">AY18/$C18</f>
        <v>26.712499999999999</v>
      </c>
      <c r="BA18" s="165">
        <f t="shared" si="38"/>
        <v>203.8</v>
      </c>
      <c r="BB18" s="111">
        <f>RCFs!I$41</f>
        <v>25.48</v>
      </c>
    </row>
    <row r="19" spans="1:54" s="48" customFormat="1" x14ac:dyDescent="0.2">
      <c r="A19" s="242" t="s">
        <v>11</v>
      </c>
      <c r="B19" s="247" t="s">
        <v>332</v>
      </c>
      <c r="C19" s="241">
        <v>14</v>
      </c>
      <c r="D19" s="104">
        <f t="shared" si="0"/>
        <v>833.3</v>
      </c>
      <c r="E19" s="111">
        <f>RCFs!C$43</f>
        <v>59.519182319999999</v>
      </c>
      <c r="F19" s="112">
        <f t="shared" si="1"/>
        <v>335.4</v>
      </c>
      <c r="G19" s="103">
        <f t="shared" si="8"/>
        <v>23.957142857142856</v>
      </c>
      <c r="H19" s="112">
        <v>348.5</v>
      </c>
      <c r="I19" s="103">
        <f t="shared" si="9"/>
        <v>24.892857142857142</v>
      </c>
      <c r="J19" s="71">
        <f t="shared" si="2"/>
        <v>383.4</v>
      </c>
      <c r="K19" s="71">
        <f t="shared" si="2"/>
        <v>477.4</v>
      </c>
      <c r="L19" s="71">
        <f t="shared" si="2"/>
        <v>512.29999999999995</v>
      </c>
      <c r="M19" s="71">
        <f t="shared" si="2"/>
        <v>564.6</v>
      </c>
      <c r="N19" s="71">
        <f t="shared" si="2"/>
        <v>697</v>
      </c>
      <c r="O19" s="71">
        <f t="shared" si="2"/>
        <v>749.3</v>
      </c>
      <c r="P19" s="71">
        <f t="shared" si="2"/>
        <v>1045.5</v>
      </c>
      <c r="Q19" s="250">
        <f t="shared" si="55"/>
        <v>352.9</v>
      </c>
      <c r="R19" s="251">
        <f t="shared" si="56"/>
        <v>25.213333333333331</v>
      </c>
      <c r="S19" s="71">
        <f t="shared" si="11"/>
        <v>458.7</v>
      </c>
      <c r="T19" s="71">
        <f t="shared" si="11"/>
        <v>529.29999999999995</v>
      </c>
      <c r="U19" s="112">
        <v>328.3</v>
      </c>
      <c r="V19" s="103">
        <f t="shared" si="3"/>
        <v>23.45</v>
      </c>
      <c r="W19" s="112">
        <v>349.7</v>
      </c>
      <c r="X19" s="103">
        <f t="shared" si="4"/>
        <v>24.978571428571428</v>
      </c>
      <c r="Y19" s="109">
        <f t="shared" si="12"/>
        <v>384.6</v>
      </c>
      <c r="Z19" s="109">
        <f t="shared" si="5"/>
        <v>479</v>
      </c>
      <c r="AA19" s="109">
        <f t="shared" si="5"/>
        <v>566.5</v>
      </c>
      <c r="AB19" s="109">
        <f t="shared" si="5"/>
        <v>514</v>
      </c>
      <c r="AC19" s="109">
        <f t="shared" si="5"/>
        <v>758.8</v>
      </c>
      <c r="AD19" s="109">
        <f t="shared" si="5"/>
        <v>1049.0999999999999</v>
      </c>
      <c r="AE19" s="112">
        <v>352.8</v>
      </c>
      <c r="AF19" s="111">
        <f t="shared" si="13"/>
        <v>25.2</v>
      </c>
      <c r="AG19" s="109">
        <f t="shared" si="6"/>
        <v>582.1</v>
      </c>
      <c r="AH19" s="109">
        <f t="shared" si="6"/>
        <v>740.9</v>
      </c>
      <c r="AI19" s="109">
        <f t="shared" si="6"/>
        <v>1058.4000000000001</v>
      </c>
      <c r="AJ19" s="113">
        <v>350.4</v>
      </c>
      <c r="AK19" s="111">
        <f t="shared" si="14"/>
        <v>25.028571428571428</v>
      </c>
      <c r="AL19" s="113">
        <v>468.2</v>
      </c>
      <c r="AM19" s="111">
        <f t="shared" si="14"/>
        <v>33.442857142857143</v>
      </c>
      <c r="AN19" s="165">
        <f t="shared" si="7"/>
        <v>373.9</v>
      </c>
      <c r="AO19" s="103">
        <f>RCFs!I$33</f>
        <v>26.713000000000001</v>
      </c>
      <c r="AP19" s="109">
        <f t="shared" si="15"/>
        <v>560.79999999999995</v>
      </c>
      <c r="AQ19" s="250">
        <v>369.2</v>
      </c>
      <c r="AR19" s="252">
        <f t="shared" si="66"/>
        <v>26.366666666666667</v>
      </c>
      <c r="AS19" s="109">
        <f t="shared" si="17"/>
        <v>479.9</v>
      </c>
      <c r="AT19" s="109">
        <f t="shared" si="17"/>
        <v>535.29999999999995</v>
      </c>
      <c r="AU19" s="104">
        <v>0</v>
      </c>
      <c r="AV19" s="111">
        <f t="shared" ref="AV19" si="71">AU19/$C19</f>
        <v>0</v>
      </c>
      <c r="AW19" s="112"/>
      <c r="AX19" s="111"/>
      <c r="AY19" s="105">
        <v>373.97</v>
      </c>
      <c r="AZ19" s="111">
        <f t="shared" ref="AZ19" si="72">AY19/$C19</f>
        <v>26.712142857142858</v>
      </c>
      <c r="BA19" s="165">
        <f t="shared" si="38"/>
        <v>356.7</v>
      </c>
      <c r="BB19" s="111">
        <f>RCFs!I$41</f>
        <v>25.48</v>
      </c>
    </row>
    <row r="20" spans="1:54" s="48" customFormat="1" x14ac:dyDescent="0.2">
      <c r="A20" s="110" t="s">
        <v>17</v>
      </c>
      <c r="B20" s="32" t="s">
        <v>23</v>
      </c>
      <c r="C20" s="285">
        <v>0</v>
      </c>
      <c r="D20" s="104">
        <f t="shared" si="0"/>
        <v>0</v>
      </c>
      <c r="E20" s="111">
        <v>0</v>
      </c>
      <c r="F20" s="112">
        <f t="shared" si="1"/>
        <v>0</v>
      </c>
      <c r="G20" s="103">
        <v>0</v>
      </c>
      <c r="H20" s="112">
        <v>0</v>
      </c>
      <c r="I20" s="103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112">
        <v>0</v>
      </c>
      <c r="R20" s="103">
        <v>0</v>
      </c>
      <c r="S20" s="71">
        <f t="shared" si="11"/>
        <v>0</v>
      </c>
      <c r="T20" s="71">
        <f t="shared" si="11"/>
        <v>0</v>
      </c>
      <c r="U20" s="112">
        <v>0</v>
      </c>
      <c r="V20" s="103">
        <v>0</v>
      </c>
      <c r="W20" s="112">
        <v>0</v>
      </c>
      <c r="X20" s="103">
        <v>0</v>
      </c>
      <c r="Y20" s="109">
        <f t="shared" si="12"/>
        <v>0</v>
      </c>
      <c r="Z20" s="109">
        <f t="shared" si="5"/>
        <v>0</v>
      </c>
      <c r="AA20" s="109">
        <f t="shared" si="5"/>
        <v>0</v>
      </c>
      <c r="AB20" s="109">
        <f t="shared" si="5"/>
        <v>0</v>
      </c>
      <c r="AC20" s="109">
        <f t="shared" si="5"/>
        <v>0</v>
      </c>
      <c r="AD20" s="109">
        <f t="shared" si="5"/>
        <v>0</v>
      </c>
      <c r="AE20" s="104">
        <v>0</v>
      </c>
      <c r="AF20" s="111">
        <v>0</v>
      </c>
      <c r="AG20" s="109">
        <f t="shared" si="6"/>
        <v>0</v>
      </c>
      <c r="AH20" s="109">
        <f t="shared" si="6"/>
        <v>0</v>
      </c>
      <c r="AI20" s="109">
        <f t="shared" si="6"/>
        <v>0</v>
      </c>
      <c r="AJ20" s="113">
        <v>0</v>
      </c>
      <c r="AK20" s="111">
        <v>0</v>
      </c>
      <c r="AL20" s="113">
        <v>0</v>
      </c>
      <c r="AM20" s="111">
        <v>0</v>
      </c>
      <c r="AN20" s="165">
        <f t="shared" si="7"/>
        <v>0</v>
      </c>
      <c r="AO20" s="103">
        <v>0</v>
      </c>
      <c r="AP20" s="109">
        <f t="shared" si="15"/>
        <v>0</v>
      </c>
      <c r="AQ20" s="104">
        <v>0</v>
      </c>
      <c r="AR20" s="111">
        <v>0</v>
      </c>
      <c r="AS20" s="109">
        <f t="shared" si="17"/>
        <v>0</v>
      </c>
      <c r="AT20" s="109">
        <f t="shared" si="17"/>
        <v>0</v>
      </c>
      <c r="AU20" s="104">
        <v>0</v>
      </c>
      <c r="AV20" s="111">
        <v>0</v>
      </c>
      <c r="AW20" s="112"/>
      <c r="AX20" s="111"/>
      <c r="AY20" s="104">
        <v>0</v>
      </c>
      <c r="AZ20" s="111">
        <v>0</v>
      </c>
      <c r="BA20" s="165">
        <f t="shared" si="38"/>
        <v>0</v>
      </c>
      <c r="BB20" s="111">
        <v>0</v>
      </c>
    </row>
    <row r="21" spans="1:54" s="48" customFormat="1" x14ac:dyDescent="0.2">
      <c r="A21" s="110" t="s">
        <v>18</v>
      </c>
      <c r="B21" s="32" t="s">
        <v>24</v>
      </c>
      <c r="C21" s="285">
        <v>0</v>
      </c>
      <c r="D21" s="104">
        <f t="shared" si="0"/>
        <v>0</v>
      </c>
      <c r="E21" s="111">
        <v>0</v>
      </c>
      <c r="F21" s="112">
        <f t="shared" si="1"/>
        <v>0</v>
      </c>
      <c r="G21" s="103">
        <v>0</v>
      </c>
      <c r="H21" s="112">
        <v>0</v>
      </c>
      <c r="I21" s="103">
        <v>0</v>
      </c>
      <c r="J21" s="71">
        <v>0</v>
      </c>
      <c r="K21" s="71">
        <v>0</v>
      </c>
      <c r="L21" s="71">
        <v>0</v>
      </c>
      <c r="M21" s="71">
        <v>0</v>
      </c>
      <c r="N21" s="71">
        <v>0</v>
      </c>
      <c r="O21" s="71">
        <v>0</v>
      </c>
      <c r="P21" s="71">
        <v>0</v>
      </c>
      <c r="Q21" s="112">
        <v>0</v>
      </c>
      <c r="R21" s="103">
        <v>0</v>
      </c>
      <c r="S21" s="71">
        <f t="shared" si="11"/>
        <v>0</v>
      </c>
      <c r="T21" s="71">
        <f t="shared" si="11"/>
        <v>0</v>
      </c>
      <c r="U21" s="112">
        <v>0</v>
      </c>
      <c r="V21" s="103">
        <v>0</v>
      </c>
      <c r="W21" s="112">
        <v>0</v>
      </c>
      <c r="X21" s="103">
        <v>0</v>
      </c>
      <c r="Y21" s="109">
        <f t="shared" si="12"/>
        <v>0</v>
      </c>
      <c r="Z21" s="109">
        <f t="shared" si="5"/>
        <v>0</v>
      </c>
      <c r="AA21" s="109">
        <f t="shared" si="5"/>
        <v>0</v>
      </c>
      <c r="AB21" s="109">
        <f t="shared" si="5"/>
        <v>0</v>
      </c>
      <c r="AC21" s="109">
        <f t="shared" si="5"/>
        <v>0</v>
      </c>
      <c r="AD21" s="109">
        <f t="shared" si="5"/>
        <v>0</v>
      </c>
      <c r="AE21" s="104">
        <v>0</v>
      </c>
      <c r="AF21" s="111">
        <v>0</v>
      </c>
      <c r="AG21" s="109">
        <f t="shared" si="6"/>
        <v>0</v>
      </c>
      <c r="AH21" s="109">
        <f t="shared" si="6"/>
        <v>0</v>
      </c>
      <c r="AI21" s="109">
        <f t="shared" si="6"/>
        <v>0</v>
      </c>
      <c r="AJ21" s="113">
        <v>103.7</v>
      </c>
      <c r="AK21" s="111">
        <v>0</v>
      </c>
      <c r="AL21" s="113">
        <v>138.5</v>
      </c>
      <c r="AM21" s="111">
        <v>0</v>
      </c>
      <c r="AN21" s="165">
        <f t="shared" si="7"/>
        <v>0</v>
      </c>
      <c r="AO21" s="103">
        <v>0</v>
      </c>
      <c r="AP21" s="109">
        <f t="shared" si="15"/>
        <v>0</v>
      </c>
      <c r="AQ21" s="104">
        <v>0</v>
      </c>
      <c r="AR21" s="111">
        <v>0</v>
      </c>
      <c r="AS21" s="109">
        <f t="shared" si="17"/>
        <v>0</v>
      </c>
      <c r="AT21" s="109">
        <f t="shared" si="17"/>
        <v>0</v>
      </c>
      <c r="AU21" s="104">
        <v>0</v>
      </c>
      <c r="AV21" s="111">
        <v>0</v>
      </c>
      <c r="AW21" s="112"/>
      <c r="AX21" s="111"/>
      <c r="AY21" s="104">
        <v>0</v>
      </c>
      <c r="AZ21" s="111">
        <v>0</v>
      </c>
      <c r="BA21" s="165">
        <f t="shared" si="38"/>
        <v>0</v>
      </c>
      <c r="BB21" s="111">
        <v>0</v>
      </c>
    </row>
    <row r="22" spans="1:54" s="48" customFormat="1" x14ac:dyDescent="0.2">
      <c r="A22" s="110" t="s">
        <v>19</v>
      </c>
      <c r="B22" s="32" t="s">
        <v>96</v>
      </c>
      <c r="C22" s="285">
        <v>15</v>
      </c>
      <c r="D22" s="104">
        <f t="shared" si="0"/>
        <v>892.8</v>
      </c>
      <c r="E22" s="111">
        <f>RCFs!C$43</f>
        <v>59.519182319999999</v>
      </c>
      <c r="F22" s="112">
        <f t="shared" si="1"/>
        <v>407.2</v>
      </c>
      <c r="G22" s="103">
        <f t="shared" ref="G22:G29" si="73">F22/C22</f>
        <v>27.146666666666665</v>
      </c>
      <c r="H22" s="112">
        <v>423.1</v>
      </c>
      <c r="I22" s="103">
        <f t="shared" si="9"/>
        <v>28.206666666666667</v>
      </c>
      <c r="J22" s="71">
        <f t="shared" ref="J22:P29" si="74">ROUND($C22*$I22*J$6,1)</f>
        <v>465.4</v>
      </c>
      <c r="K22" s="71">
        <f t="shared" si="74"/>
        <v>579.6</v>
      </c>
      <c r="L22" s="71">
        <f t="shared" si="74"/>
        <v>622</v>
      </c>
      <c r="M22" s="71">
        <f t="shared" si="74"/>
        <v>685.4</v>
      </c>
      <c r="N22" s="71">
        <f t="shared" si="74"/>
        <v>846.2</v>
      </c>
      <c r="O22" s="71">
        <f t="shared" si="74"/>
        <v>909.7</v>
      </c>
      <c r="P22" s="71">
        <f t="shared" si="74"/>
        <v>1269.3</v>
      </c>
      <c r="Q22" s="112">
        <v>428.8</v>
      </c>
      <c r="R22" s="103">
        <f t="shared" si="10"/>
        <v>28.586666666666666</v>
      </c>
      <c r="S22" s="71">
        <f t="shared" si="11"/>
        <v>557.4</v>
      </c>
      <c r="T22" s="71">
        <f t="shared" si="11"/>
        <v>643.20000000000005</v>
      </c>
      <c r="U22" s="112">
        <v>398.7</v>
      </c>
      <c r="V22" s="103">
        <f t="shared" si="3"/>
        <v>26.58</v>
      </c>
      <c r="W22" s="112">
        <v>424.6</v>
      </c>
      <c r="X22" s="103">
        <f t="shared" ref="X22:X29" si="75">W22/C22</f>
        <v>28.306666666666668</v>
      </c>
      <c r="Y22" s="109">
        <f t="shared" si="12"/>
        <v>467</v>
      </c>
      <c r="Z22" s="109">
        <f t="shared" si="5"/>
        <v>581.70000000000005</v>
      </c>
      <c r="AA22" s="109">
        <f t="shared" si="5"/>
        <v>687.8</v>
      </c>
      <c r="AB22" s="109">
        <f t="shared" si="5"/>
        <v>624.1</v>
      </c>
      <c r="AC22" s="109">
        <f t="shared" si="5"/>
        <v>921.3</v>
      </c>
      <c r="AD22" s="109">
        <f t="shared" si="5"/>
        <v>1273.8</v>
      </c>
      <c r="AE22" s="104">
        <v>428.4</v>
      </c>
      <c r="AF22" s="111">
        <f t="shared" si="13"/>
        <v>28.56</v>
      </c>
      <c r="AG22" s="109">
        <f t="shared" si="6"/>
        <v>706.9</v>
      </c>
      <c r="AH22" s="109">
        <f t="shared" si="6"/>
        <v>899.6</v>
      </c>
      <c r="AI22" s="109">
        <f t="shared" si="6"/>
        <v>1285.2</v>
      </c>
      <c r="AJ22" s="113">
        <v>414.8</v>
      </c>
      <c r="AK22" s="111">
        <f t="shared" si="14"/>
        <v>27.653333333333332</v>
      </c>
      <c r="AL22" s="113">
        <v>554.29999999999995</v>
      </c>
      <c r="AM22" s="111">
        <f t="shared" si="14"/>
        <v>36.953333333333333</v>
      </c>
      <c r="AN22" s="165">
        <f t="shared" si="7"/>
        <v>400.6</v>
      </c>
      <c r="AO22" s="103">
        <f>RCFs!I$33</f>
        <v>26.713000000000001</v>
      </c>
      <c r="AP22" s="109">
        <f t="shared" si="15"/>
        <v>600.9</v>
      </c>
      <c r="AQ22" s="104">
        <v>448.6</v>
      </c>
      <c r="AR22" s="111">
        <f t="shared" ref="AR22" si="76">AQ22/$C22</f>
        <v>29.90666666666667</v>
      </c>
      <c r="AS22" s="109">
        <f t="shared" si="17"/>
        <v>583.1</v>
      </c>
      <c r="AT22" s="109">
        <f t="shared" si="17"/>
        <v>650.4</v>
      </c>
      <c r="AU22" s="104">
        <v>446.1</v>
      </c>
      <c r="AV22" s="111">
        <f t="shared" ref="AV22" si="77">AU22/$C22</f>
        <v>29.740000000000002</v>
      </c>
      <c r="AW22" s="112"/>
      <c r="AX22" s="111"/>
      <c r="AY22" s="105">
        <v>454.1</v>
      </c>
      <c r="AZ22" s="111">
        <f t="shared" ref="AZ22" si="78">AY22/$C22</f>
        <v>30.273333333333333</v>
      </c>
      <c r="BA22" s="104">
        <v>662.3</v>
      </c>
      <c r="BB22" s="111">
        <f t="shared" ref="BB22" si="79">BA22/$C22</f>
        <v>44.153333333333329</v>
      </c>
    </row>
    <row r="23" spans="1:54" s="48" customFormat="1" x14ac:dyDescent="0.2">
      <c r="A23" s="110" t="s">
        <v>20</v>
      </c>
      <c r="B23" s="32" t="s">
        <v>96</v>
      </c>
      <c r="C23" s="285">
        <v>30</v>
      </c>
      <c r="D23" s="104">
        <f t="shared" si="0"/>
        <v>1785.6</v>
      </c>
      <c r="E23" s="111">
        <f>RCFs!C$43</f>
        <v>59.519182319999999</v>
      </c>
      <c r="F23" s="112">
        <f t="shared" si="1"/>
        <v>407.2</v>
      </c>
      <c r="G23" s="103">
        <f t="shared" si="73"/>
        <v>13.573333333333332</v>
      </c>
      <c r="H23" s="112">
        <v>423.1</v>
      </c>
      <c r="I23" s="103">
        <f t="shared" si="9"/>
        <v>14.103333333333333</v>
      </c>
      <c r="J23" s="71">
        <f t="shared" si="74"/>
        <v>465.4</v>
      </c>
      <c r="K23" s="71">
        <f t="shared" si="74"/>
        <v>579.6</v>
      </c>
      <c r="L23" s="71">
        <f t="shared" si="74"/>
        <v>622</v>
      </c>
      <c r="M23" s="71">
        <f t="shared" si="74"/>
        <v>685.4</v>
      </c>
      <c r="N23" s="71">
        <f t="shared" si="74"/>
        <v>846.2</v>
      </c>
      <c r="O23" s="71">
        <f t="shared" si="74"/>
        <v>909.7</v>
      </c>
      <c r="P23" s="71">
        <f t="shared" si="74"/>
        <v>1269.3</v>
      </c>
      <c r="Q23" s="112">
        <v>428.8</v>
      </c>
      <c r="R23" s="103">
        <f t="shared" si="10"/>
        <v>14.293333333333333</v>
      </c>
      <c r="S23" s="71">
        <f t="shared" si="11"/>
        <v>557.4</v>
      </c>
      <c r="T23" s="71">
        <f t="shared" si="11"/>
        <v>643.20000000000005</v>
      </c>
      <c r="U23" s="112">
        <v>398.7</v>
      </c>
      <c r="V23" s="103">
        <f t="shared" si="3"/>
        <v>13.29</v>
      </c>
      <c r="W23" s="112">
        <v>424.6</v>
      </c>
      <c r="X23" s="103">
        <f t="shared" si="75"/>
        <v>14.153333333333334</v>
      </c>
      <c r="Y23" s="109">
        <f t="shared" si="12"/>
        <v>467</v>
      </c>
      <c r="Z23" s="109">
        <f t="shared" si="5"/>
        <v>581.70000000000005</v>
      </c>
      <c r="AA23" s="109">
        <f t="shared" si="5"/>
        <v>687.8</v>
      </c>
      <c r="AB23" s="109">
        <f t="shared" si="5"/>
        <v>624.1</v>
      </c>
      <c r="AC23" s="109">
        <f t="shared" si="5"/>
        <v>921.3</v>
      </c>
      <c r="AD23" s="109">
        <f t="shared" si="5"/>
        <v>1273.8</v>
      </c>
      <c r="AE23" s="104">
        <v>428.4</v>
      </c>
      <c r="AF23" s="111">
        <f t="shared" si="13"/>
        <v>14.28</v>
      </c>
      <c r="AG23" s="109">
        <f t="shared" si="6"/>
        <v>706.9</v>
      </c>
      <c r="AH23" s="109">
        <f t="shared" si="6"/>
        <v>899.6</v>
      </c>
      <c r="AI23" s="109">
        <f t="shared" si="6"/>
        <v>1285.2</v>
      </c>
      <c r="AJ23" s="113">
        <v>414.8</v>
      </c>
      <c r="AK23" s="111">
        <f t="shared" si="14"/>
        <v>13.826666666666666</v>
      </c>
      <c r="AL23" s="113">
        <v>554.29999999999995</v>
      </c>
      <c r="AM23" s="111">
        <f t="shared" si="14"/>
        <v>18.476666666666667</v>
      </c>
      <c r="AN23" s="165">
        <f t="shared" si="7"/>
        <v>801.3</v>
      </c>
      <c r="AO23" s="103">
        <f>RCFs!I$33</f>
        <v>26.713000000000001</v>
      </c>
      <c r="AP23" s="109">
        <f t="shared" si="15"/>
        <v>1201.9000000000001</v>
      </c>
      <c r="AQ23" s="104">
        <v>448.6</v>
      </c>
      <c r="AR23" s="111">
        <f t="shared" ref="AR23" si="80">AQ23/$C23</f>
        <v>14.953333333333335</v>
      </c>
      <c r="AS23" s="109">
        <f t="shared" si="17"/>
        <v>583.1</v>
      </c>
      <c r="AT23" s="109">
        <f t="shared" si="17"/>
        <v>650.4</v>
      </c>
      <c r="AU23" s="104">
        <v>446.1</v>
      </c>
      <c r="AV23" s="111">
        <f t="shared" ref="AV23" si="81">AU23/$C23</f>
        <v>14.870000000000001</v>
      </c>
      <c r="AW23" s="112"/>
      <c r="AX23" s="111"/>
      <c r="AY23" s="105">
        <v>454.1</v>
      </c>
      <c r="AZ23" s="111">
        <f t="shared" ref="AZ23" si="82">AY23/$C23</f>
        <v>15.136666666666667</v>
      </c>
      <c r="BA23" s="104">
        <v>662.3</v>
      </c>
      <c r="BB23" s="111">
        <f t="shared" ref="BB23" si="83">BA23/$C23</f>
        <v>22.076666666666664</v>
      </c>
    </row>
    <row r="24" spans="1:54" s="48" customFormat="1" x14ac:dyDescent="0.2">
      <c r="A24" s="110" t="s">
        <v>21</v>
      </c>
      <c r="B24" s="32" t="s">
        <v>96</v>
      </c>
      <c r="C24" s="285">
        <v>45</v>
      </c>
      <c r="D24" s="104">
        <f t="shared" si="0"/>
        <v>2678.4</v>
      </c>
      <c r="E24" s="111">
        <f>RCFs!C$43</f>
        <v>59.519182319999999</v>
      </c>
      <c r="F24" s="112">
        <f t="shared" si="1"/>
        <v>407.2</v>
      </c>
      <c r="G24" s="103">
        <f t="shared" si="73"/>
        <v>9.0488888888888894</v>
      </c>
      <c r="H24" s="112">
        <v>423.1</v>
      </c>
      <c r="I24" s="103">
        <f t="shared" si="9"/>
        <v>9.4022222222222229</v>
      </c>
      <c r="J24" s="71">
        <f t="shared" si="74"/>
        <v>465.4</v>
      </c>
      <c r="K24" s="71">
        <f t="shared" si="74"/>
        <v>579.6</v>
      </c>
      <c r="L24" s="71">
        <f t="shared" si="74"/>
        <v>622</v>
      </c>
      <c r="M24" s="71">
        <f t="shared" si="74"/>
        <v>685.4</v>
      </c>
      <c r="N24" s="71">
        <f t="shared" si="74"/>
        <v>846.2</v>
      </c>
      <c r="O24" s="71">
        <f t="shared" si="74"/>
        <v>909.7</v>
      </c>
      <c r="P24" s="71">
        <f t="shared" si="74"/>
        <v>1269.3</v>
      </c>
      <c r="Q24" s="112">
        <v>428.8</v>
      </c>
      <c r="R24" s="103">
        <f t="shared" si="10"/>
        <v>9.5288888888888899</v>
      </c>
      <c r="S24" s="71">
        <f t="shared" si="11"/>
        <v>557.4</v>
      </c>
      <c r="T24" s="71">
        <f t="shared" si="11"/>
        <v>643.20000000000005</v>
      </c>
      <c r="U24" s="112">
        <v>398.7</v>
      </c>
      <c r="V24" s="103">
        <f t="shared" si="3"/>
        <v>8.86</v>
      </c>
      <c r="W24" s="112">
        <v>424.6</v>
      </c>
      <c r="X24" s="103">
        <f t="shared" si="75"/>
        <v>9.4355555555555561</v>
      </c>
      <c r="Y24" s="109">
        <f t="shared" si="12"/>
        <v>467</v>
      </c>
      <c r="Z24" s="109">
        <f t="shared" si="5"/>
        <v>581.70000000000005</v>
      </c>
      <c r="AA24" s="109">
        <f t="shared" si="5"/>
        <v>687.8</v>
      </c>
      <c r="AB24" s="109">
        <f t="shared" si="5"/>
        <v>624.1</v>
      </c>
      <c r="AC24" s="109">
        <f t="shared" si="5"/>
        <v>921.3</v>
      </c>
      <c r="AD24" s="109">
        <f t="shared" si="5"/>
        <v>1273.8</v>
      </c>
      <c r="AE24" s="104">
        <v>428.4</v>
      </c>
      <c r="AF24" s="111">
        <f t="shared" si="13"/>
        <v>9.52</v>
      </c>
      <c r="AG24" s="109">
        <f t="shared" si="6"/>
        <v>706.9</v>
      </c>
      <c r="AH24" s="109">
        <f t="shared" si="6"/>
        <v>899.6</v>
      </c>
      <c r="AI24" s="109">
        <f t="shared" si="6"/>
        <v>1285.2</v>
      </c>
      <c r="AJ24" s="113">
        <v>414.8</v>
      </c>
      <c r="AK24" s="111">
        <f t="shared" si="14"/>
        <v>9.2177777777777781</v>
      </c>
      <c r="AL24" s="113">
        <v>554.29999999999995</v>
      </c>
      <c r="AM24" s="111">
        <f t="shared" si="14"/>
        <v>12.317777777777776</v>
      </c>
      <c r="AN24" s="165">
        <f t="shared" si="7"/>
        <v>1202</v>
      </c>
      <c r="AO24" s="103">
        <f>RCFs!I$33</f>
        <v>26.713000000000001</v>
      </c>
      <c r="AP24" s="109">
        <f t="shared" si="15"/>
        <v>1803</v>
      </c>
      <c r="AQ24" s="104">
        <v>448.6</v>
      </c>
      <c r="AR24" s="111">
        <f t="shared" ref="AR24" si="84">AQ24/$C24</f>
        <v>9.9688888888888894</v>
      </c>
      <c r="AS24" s="109">
        <f t="shared" si="17"/>
        <v>583.1</v>
      </c>
      <c r="AT24" s="109">
        <f t="shared" si="17"/>
        <v>650.4</v>
      </c>
      <c r="AU24" s="104">
        <v>446.1</v>
      </c>
      <c r="AV24" s="111">
        <f t="shared" ref="AV24" si="85">AU24/$C24</f>
        <v>9.913333333333334</v>
      </c>
      <c r="AW24" s="112"/>
      <c r="AX24" s="111"/>
      <c r="AY24" s="105">
        <v>454.1</v>
      </c>
      <c r="AZ24" s="111">
        <f t="shared" ref="AZ24" si="86">AY24/$C24</f>
        <v>10.091111111111111</v>
      </c>
      <c r="BA24" s="104">
        <v>662.3</v>
      </c>
      <c r="BB24" s="111">
        <f t="shared" ref="BB24" si="87">BA24/$C24</f>
        <v>14.717777777777776</v>
      </c>
    </row>
    <row r="25" spans="1:54" s="48" customFormat="1" x14ac:dyDescent="0.2">
      <c r="A25" s="110" t="s">
        <v>14</v>
      </c>
      <c r="B25" s="32" t="s">
        <v>97</v>
      </c>
      <c r="C25" s="285">
        <v>15</v>
      </c>
      <c r="D25" s="104">
        <f t="shared" si="0"/>
        <v>892.8</v>
      </c>
      <c r="E25" s="111">
        <f>RCFs!C$43</f>
        <v>59.519182319999999</v>
      </c>
      <c r="F25" s="112">
        <f t="shared" si="1"/>
        <v>407.2</v>
      </c>
      <c r="G25" s="103">
        <f t="shared" si="73"/>
        <v>27.146666666666665</v>
      </c>
      <c r="H25" s="112">
        <v>423.1</v>
      </c>
      <c r="I25" s="103">
        <f t="shared" si="9"/>
        <v>28.206666666666667</v>
      </c>
      <c r="J25" s="71">
        <f t="shared" si="74"/>
        <v>465.4</v>
      </c>
      <c r="K25" s="71">
        <f t="shared" si="74"/>
        <v>579.6</v>
      </c>
      <c r="L25" s="71">
        <f t="shared" si="74"/>
        <v>622</v>
      </c>
      <c r="M25" s="71">
        <f t="shared" si="74"/>
        <v>685.4</v>
      </c>
      <c r="N25" s="71">
        <f t="shared" si="74"/>
        <v>846.2</v>
      </c>
      <c r="O25" s="71">
        <f t="shared" si="74"/>
        <v>909.7</v>
      </c>
      <c r="P25" s="71">
        <f t="shared" si="74"/>
        <v>1269.3</v>
      </c>
      <c r="Q25" s="112">
        <v>428.8</v>
      </c>
      <c r="R25" s="103">
        <f t="shared" si="10"/>
        <v>28.586666666666666</v>
      </c>
      <c r="S25" s="71">
        <f t="shared" si="11"/>
        <v>557.4</v>
      </c>
      <c r="T25" s="71">
        <f t="shared" si="11"/>
        <v>643.20000000000005</v>
      </c>
      <c r="U25" s="112">
        <v>448.7</v>
      </c>
      <c r="V25" s="103">
        <f t="shared" si="3"/>
        <v>29.913333333333334</v>
      </c>
      <c r="W25" s="112">
        <v>477.8</v>
      </c>
      <c r="X25" s="103">
        <f t="shared" si="75"/>
        <v>31.853333333333335</v>
      </c>
      <c r="Y25" s="109">
        <f t="shared" si="12"/>
        <v>525.5</v>
      </c>
      <c r="Z25" s="109">
        <f t="shared" si="5"/>
        <v>654.5</v>
      </c>
      <c r="AA25" s="109">
        <f t="shared" si="5"/>
        <v>774</v>
      </c>
      <c r="AB25" s="109">
        <f t="shared" si="5"/>
        <v>702.3</v>
      </c>
      <c r="AC25" s="109">
        <f t="shared" si="5"/>
        <v>1036.8</v>
      </c>
      <c r="AD25" s="109">
        <f t="shared" si="5"/>
        <v>1433.4</v>
      </c>
      <c r="AE25" s="104">
        <v>428.4</v>
      </c>
      <c r="AF25" s="111">
        <f t="shared" si="13"/>
        <v>28.56</v>
      </c>
      <c r="AG25" s="109">
        <f t="shared" si="6"/>
        <v>706.9</v>
      </c>
      <c r="AH25" s="109">
        <f t="shared" si="6"/>
        <v>899.6</v>
      </c>
      <c r="AI25" s="109">
        <f t="shared" si="6"/>
        <v>1285.2</v>
      </c>
      <c r="AJ25" s="113">
        <v>418.8</v>
      </c>
      <c r="AK25" s="111"/>
      <c r="AL25" s="113">
        <v>571.6</v>
      </c>
      <c r="AM25" s="111">
        <f t="shared" si="14"/>
        <v>38.106666666666669</v>
      </c>
      <c r="AN25" s="165">
        <f t="shared" si="7"/>
        <v>400.6</v>
      </c>
      <c r="AO25" s="103">
        <f>RCFs!I$33</f>
        <v>26.713000000000001</v>
      </c>
      <c r="AP25" s="109">
        <f t="shared" si="15"/>
        <v>600.9</v>
      </c>
      <c r="AQ25" s="104">
        <v>448.6</v>
      </c>
      <c r="AR25" s="111">
        <f t="shared" ref="AR25" si="88">AQ25/$C25</f>
        <v>29.90666666666667</v>
      </c>
      <c r="AS25" s="109">
        <f t="shared" si="17"/>
        <v>583.1</v>
      </c>
      <c r="AT25" s="109">
        <f t="shared" si="17"/>
        <v>650.4</v>
      </c>
      <c r="AU25" s="104">
        <v>488</v>
      </c>
      <c r="AV25" s="111">
        <f t="shared" ref="AV25" si="89">AU25/$C25</f>
        <v>32.533333333333331</v>
      </c>
      <c r="AW25" s="112"/>
      <c r="AX25" s="111"/>
      <c r="AY25" s="105">
        <v>454.1</v>
      </c>
      <c r="AZ25" s="111">
        <f t="shared" ref="AZ25" si="90">AY25/$C25</f>
        <v>30.273333333333333</v>
      </c>
      <c r="BA25" s="104">
        <v>662.3</v>
      </c>
      <c r="BB25" s="111">
        <f t="shared" ref="BB25" si="91">BA25/$C25</f>
        <v>44.153333333333329</v>
      </c>
    </row>
    <row r="26" spans="1:54" s="48" customFormat="1" x14ac:dyDescent="0.2">
      <c r="A26" s="110" t="s">
        <v>15</v>
      </c>
      <c r="B26" s="32" t="s">
        <v>97</v>
      </c>
      <c r="C26" s="285">
        <v>30</v>
      </c>
      <c r="D26" s="104">
        <f t="shared" si="0"/>
        <v>1785.6</v>
      </c>
      <c r="E26" s="111">
        <f>RCFs!C$43</f>
        <v>59.519182319999999</v>
      </c>
      <c r="F26" s="112">
        <f t="shared" si="1"/>
        <v>407.2</v>
      </c>
      <c r="G26" s="103">
        <f t="shared" si="73"/>
        <v>13.573333333333332</v>
      </c>
      <c r="H26" s="112">
        <v>423.1</v>
      </c>
      <c r="I26" s="103">
        <f t="shared" si="9"/>
        <v>14.103333333333333</v>
      </c>
      <c r="J26" s="71">
        <f t="shared" si="74"/>
        <v>465.4</v>
      </c>
      <c r="K26" s="71">
        <f t="shared" si="74"/>
        <v>579.6</v>
      </c>
      <c r="L26" s="71">
        <f t="shared" si="74"/>
        <v>622</v>
      </c>
      <c r="M26" s="71">
        <f t="shared" si="74"/>
        <v>685.4</v>
      </c>
      <c r="N26" s="71">
        <f t="shared" si="74"/>
        <v>846.2</v>
      </c>
      <c r="O26" s="71">
        <f t="shared" si="74"/>
        <v>909.7</v>
      </c>
      <c r="P26" s="71">
        <f t="shared" si="74"/>
        <v>1269.3</v>
      </c>
      <c r="Q26" s="112">
        <v>428.8</v>
      </c>
      <c r="R26" s="103">
        <f t="shared" si="10"/>
        <v>14.293333333333333</v>
      </c>
      <c r="S26" s="71">
        <f t="shared" si="11"/>
        <v>557.4</v>
      </c>
      <c r="T26" s="71">
        <f t="shared" si="11"/>
        <v>643.20000000000005</v>
      </c>
      <c r="U26" s="112">
        <v>448.7</v>
      </c>
      <c r="V26" s="103">
        <f t="shared" si="3"/>
        <v>14.956666666666667</v>
      </c>
      <c r="W26" s="112">
        <v>477.8</v>
      </c>
      <c r="X26" s="103">
        <f t="shared" si="75"/>
        <v>15.926666666666668</v>
      </c>
      <c r="Y26" s="109">
        <f t="shared" si="12"/>
        <v>525.5</v>
      </c>
      <c r="Z26" s="109">
        <f t="shared" si="5"/>
        <v>654.5</v>
      </c>
      <c r="AA26" s="109">
        <f t="shared" si="5"/>
        <v>774</v>
      </c>
      <c r="AB26" s="109">
        <f t="shared" si="5"/>
        <v>702.3</v>
      </c>
      <c r="AC26" s="109">
        <f t="shared" si="5"/>
        <v>1036.8</v>
      </c>
      <c r="AD26" s="109">
        <f t="shared" si="5"/>
        <v>1433.4</v>
      </c>
      <c r="AE26" s="104">
        <v>428.4</v>
      </c>
      <c r="AF26" s="111">
        <f t="shared" si="13"/>
        <v>14.28</v>
      </c>
      <c r="AG26" s="109">
        <f t="shared" si="6"/>
        <v>706.9</v>
      </c>
      <c r="AH26" s="109">
        <f t="shared" si="6"/>
        <v>899.6</v>
      </c>
      <c r="AI26" s="109">
        <f t="shared" si="6"/>
        <v>1285.2</v>
      </c>
      <c r="AJ26" s="113">
        <v>418.8</v>
      </c>
      <c r="AK26" s="111">
        <f t="shared" si="14"/>
        <v>13.96</v>
      </c>
      <c r="AL26" s="113">
        <v>571.6</v>
      </c>
      <c r="AM26" s="111">
        <f t="shared" si="14"/>
        <v>19.053333333333335</v>
      </c>
      <c r="AN26" s="165">
        <f t="shared" si="7"/>
        <v>801.3</v>
      </c>
      <c r="AO26" s="103">
        <f>RCFs!I$33</f>
        <v>26.713000000000001</v>
      </c>
      <c r="AP26" s="109">
        <f t="shared" si="15"/>
        <v>1201.9000000000001</v>
      </c>
      <c r="AQ26" s="104">
        <v>448.6</v>
      </c>
      <c r="AR26" s="111">
        <f t="shared" ref="AR26" si="92">AQ26/$C26</f>
        <v>14.953333333333335</v>
      </c>
      <c r="AS26" s="109">
        <f t="shared" si="17"/>
        <v>583.1</v>
      </c>
      <c r="AT26" s="109">
        <f t="shared" si="17"/>
        <v>650.4</v>
      </c>
      <c r="AU26" s="104">
        <v>488</v>
      </c>
      <c r="AV26" s="111">
        <f t="shared" ref="AV26" si="93">AU26/$C26</f>
        <v>16.266666666666666</v>
      </c>
      <c r="AW26" s="112"/>
      <c r="AX26" s="111"/>
      <c r="AY26" s="105">
        <v>454.1</v>
      </c>
      <c r="AZ26" s="111">
        <f t="shared" ref="AZ26" si="94">AY26/$C26</f>
        <v>15.136666666666667</v>
      </c>
      <c r="BA26" s="104">
        <v>662.3</v>
      </c>
      <c r="BB26" s="111">
        <f t="shared" ref="BB26" si="95">BA26/$C26</f>
        <v>22.076666666666664</v>
      </c>
    </row>
    <row r="27" spans="1:54" s="48" customFormat="1" x14ac:dyDescent="0.2">
      <c r="A27" s="110" t="s">
        <v>16</v>
      </c>
      <c r="B27" s="32" t="s">
        <v>97</v>
      </c>
      <c r="C27" s="285">
        <v>45</v>
      </c>
      <c r="D27" s="104">
        <f t="shared" si="0"/>
        <v>2678.4</v>
      </c>
      <c r="E27" s="111">
        <f>RCFs!C$43</f>
        <v>59.519182319999999</v>
      </c>
      <c r="F27" s="112">
        <f t="shared" si="1"/>
        <v>407.2</v>
      </c>
      <c r="G27" s="103">
        <f t="shared" si="73"/>
        <v>9.0488888888888894</v>
      </c>
      <c r="H27" s="112">
        <v>423.1</v>
      </c>
      <c r="I27" s="103">
        <f t="shared" si="9"/>
        <v>9.4022222222222229</v>
      </c>
      <c r="J27" s="71">
        <f t="shared" si="74"/>
        <v>465.4</v>
      </c>
      <c r="K27" s="71">
        <f t="shared" si="74"/>
        <v>579.6</v>
      </c>
      <c r="L27" s="71">
        <f t="shared" si="74"/>
        <v>622</v>
      </c>
      <c r="M27" s="71">
        <f t="shared" si="74"/>
        <v>685.4</v>
      </c>
      <c r="N27" s="71">
        <f t="shared" si="74"/>
        <v>846.2</v>
      </c>
      <c r="O27" s="71">
        <f t="shared" si="74"/>
        <v>909.7</v>
      </c>
      <c r="P27" s="71">
        <f t="shared" si="74"/>
        <v>1269.3</v>
      </c>
      <c r="Q27" s="112">
        <v>428.8</v>
      </c>
      <c r="R27" s="103">
        <f t="shared" si="10"/>
        <v>9.5288888888888899</v>
      </c>
      <c r="S27" s="71">
        <f t="shared" si="11"/>
        <v>557.4</v>
      </c>
      <c r="T27" s="71">
        <f t="shared" si="11"/>
        <v>643.20000000000005</v>
      </c>
      <c r="U27" s="112">
        <v>448.7</v>
      </c>
      <c r="V27" s="103">
        <f t="shared" si="3"/>
        <v>9.9711111111111101</v>
      </c>
      <c r="W27" s="112">
        <v>477.8</v>
      </c>
      <c r="X27" s="103">
        <f t="shared" si="75"/>
        <v>10.617777777777778</v>
      </c>
      <c r="Y27" s="109">
        <f t="shared" si="12"/>
        <v>525.5</v>
      </c>
      <c r="Z27" s="109">
        <f t="shared" si="5"/>
        <v>654.5</v>
      </c>
      <c r="AA27" s="109">
        <f t="shared" si="5"/>
        <v>774</v>
      </c>
      <c r="AB27" s="109">
        <f t="shared" si="5"/>
        <v>702.3</v>
      </c>
      <c r="AC27" s="109">
        <f t="shared" si="5"/>
        <v>1036.8</v>
      </c>
      <c r="AD27" s="109">
        <f t="shared" si="5"/>
        <v>1433.4</v>
      </c>
      <c r="AE27" s="104">
        <v>428.4</v>
      </c>
      <c r="AF27" s="111">
        <f t="shared" si="13"/>
        <v>9.52</v>
      </c>
      <c r="AG27" s="109">
        <f t="shared" si="6"/>
        <v>706.9</v>
      </c>
      <c r="AH27" s="109">
        <f t="shared" si="6"/>
        <v>899.6</v>
      </c>
      <c r="AI27" s="109">
        <f t="shared" si="6"/>
        <v>1285.2</v>
      </c>
      <c r="AJ27" s="113">
        <v>418.8</v>
      </c>
      <c r="AK27" s="111">
        <f t="shared" si="14"/>
        <v>9.3066666666666666</v>
      </c>
      <c r="AL27" s="113">
        <v>571.6</v>
      </c>
      <c r="AM27" s="111">
        <f t="shared" si="14"/>
        <v>12.702222222222222</v>
      </c>
      <c r="AN27" s="165">
        <f t="shared" si="7"/>
        <v>1202</v>
      </c>
      <c r="AO27" s="103">
        <f>RCFs!I$33</f>
        <v>26.713000000000001</v>
      </c>
      <c r="AP27" s="109">
        <f t="shared" si="15"/>
        <v>1803</v>
      </c>
      <c r="AQ27" s="104">
        <v>448.6</v>
      </c>
      <c r="AR27" s="111">
        <f t="shared" ref="AR27" si="96">AQ27/$C27</f>
        <v>9.9688888888888894</v>
      </c>
      <c r="AS27" s="109">
        <f t="shared" si="17"/>
        <v>583.1</v>
      </c>
      <c r="AT27" s="109">
        <f t="shared" si="17"/>
        <v>650.4</v>
      </c>
      <c r="AU27" s="104">
        <v>488</v>
      </c>
      <c r="AV27" s="111">
        <f t="shared" ref="AV27" si="97">AU27/$C27</f>
        <v>10.844444444444445</v>
      </c>
      <c r="AW27" s="112"/>
      <c r="AX27" s="111"/>
      <c r="AY27" s="105">
        <v>454.1</v>
      </c>
      <c r="AZ27" s="111">
        <f t="shared" ref="AZ27" si="98">AY27/$C27</f>
        <v>10.091111111111111</v>
      </c>
      <c r="BA27" s="104">
        <v>662.3</v>
      </c>
      <c r="BB27" s="111">
        <f t="shared" ref="BB27" si="99">BA27/$C27</f>
        <v>14.717777777777776</v>
      </c>
    </row>
    <row r="28" spans="1:54" s="219" customFormat="1" x14ac:dyDescent="0.2">
      <c r="A28" s="214" t="s">
        <v>214</v>
      </c>
      <c r="B28" s="215" t="s">
        <v>97</v>
      </c>
      <c r="C28" s="286">
        <v>63.6</v>
      </c>
      <c r="D28" s="166">
        <f t="shared" ref="D28" si="100">ROUND(E28*C28,1)</f>
        <v>3785.4</v>
      </c>
      <c r="E28" s="167">
        <f>RCFs!C$43</f>
        <v>59.519182319999999</v>
      </c>
      <c r="F28" s="216">
        <f t="shared" si="1"/>
        <v>0</v>
      </c>
      <c r="G28" s="217">
        <f t="shared" ref="G28" si="101">F28/C28</f>
        <v>0</v>
      </c>
      <c r="H28" s="216">
        <v>0</v>
      </c>
      <c r="I28" s="217">
        <f t="shared" ref="I28" si="102">H28/C28</f>
        <v>0</v>
      </c>
      <c r="J28" s="168">
        <f t="shared" si="74"/>
        <v>0</v>
      </c>
      <c r="K28" s="168">
        <f t="shared" si="74"/>
        <v>0</v>
      </c>
      <c r="L28" s="168">
        <f t="shared" si="74"/>
        <v>0</v>
      </c>
      <c r="M28" s="168">
        <f t="shared" si="74"/>
        <v>0</v>
      </c>
      <c r="N28" s="168">
        <f t="shared" si="74"/>
        <v>0</v>
      </c>
      <c r="O28" s="168">
        <f t="shared" si="74"/>
        <v>0</v>
      </c>
      <c r="P28" s="168">
        <f t="shared" si="74"/>
        <v>0</v>
      </c>
      <c r="Q28" s="216">
        <v>0</v>
      </c>
      <c r="R28" s="217">
        <f t="shared" ref="R28" si="103">Q28/C28</f>
        <v>0</v>
      </c>
      <c r="S28" s="168">
        <f t="shared" si="11"/>
        <v>0</v>
      </c>
      <c r="T28" s="168">
        <f t="shared" si="11"/>
        <v>0</v>
      </c>
      <c r="U28" s="216">
        <v>0</v>
      </c>
      <c r="V28" s="217">
        <f t="shared" ref="V28" si="104">U28/C28</f>
        <v>0</v>
      </c>
      <c r="W28" s="216">
        <v>0</v>
      </c>
      <c r="X28" s="217">
        <f t="shared" ref="X28" si="105">W28/C28</f>
        <v>0</v>
      </c>
      <c r="Y28" s="169">
        <f t="shared" si="12"/>
        <v>0</v>
      </c>
      <c r="Z28" s="169">
        <f t="shared" si="5"/>
        <v>0</v>
      </c>
      <c r="AA28" s="169">
        <f t="shared" si="5"/>
        <v>0</v>
      </c>
      <c r="AB28" s="169">
        <f t="shared" si="5"/>
        <v>0</v>
      </c>
      <c r="AC28" s="169">
        <f t="shared" si="5"/>
        <v>0</v>
      </c>
      <c r="AD28" s="169">
        <f t="shared" si="5"/>
        <v>0</v>
      </c>
      <c r="AE28" s="166">
        <v>0</v>
      </c>
      <c r="AF28" s="167">
        <f t="shared" ref="AF28" si="106">AE28/$C28</f>
        <v>0</v>
      </c>
      <c r="AG28" s="169">
        <f t="shared" si="6"/>
        <v>0</v>
      </c>
      <c r="AH28" s="169">
        <f t="shared" si="6"/>
        <v>0</v>
      </c>
      <c r="AI28" s="169">
        <f t="shared" si="6"/>
        <v>0</v>
      </c>
      <c r="AJ28" s="218">
        <v>418.8</v>
      </c>
      <c r="AK28" s="167">
        <f t="shared" ref="AK28" si="107">AJ28/$C28</f>
        <v>6.5849056603773581</v>
      </c>
      <c r="AL28" s="218">
        <v>571.6</v>
      </c>
      <c r="AM28" s="167">
        <f t="shared" ref="AM28" si="108">AL28/$C28</f>
        <v>8.9874213836477992</v>
      </c>
      <c r="AN28" s="166">
        <f t="shared" ref="AN28" si="109">ROUNDDOWN($C28*AO28,1)</f>
        <v>1698.9</v>
      </c>
      <c r="AO28" s="217">
        <f>RCFs!I$33</f>
        <v>26.713000000000001</v>
      </c>
      <c r="AP28" s="169">
        <f t="shared" si="15"/>
        <v>2548.3000000000002</v>
      </c>
      <c r="AQ28" s="166">
        <v>0</v>
      </c>
      <c r="AR28" s="167">
        <f t="shared" ref="AR28" si="110">AQ28/$C28</f>
        <v>0</v>
      </c>
      <c r="AS28" s="169">
        <f t="shared" si="17"/>
        <v>0</v>
      </c>
      <c r="AT28" s="169">
        <f t="shared" si="17"/>
        <v>0</v>
      </c>
      <c r="AU28" s="166">
        <v>488</v>
      </c>
      <c r="AV28" s="167">
        <f t="shared" ref="AV28" si="111">AU28/$C28</f>
        <v>7.6729559748427674</v>
      </c>
      <c r="AW28" s="216"/>
      <c r="AX28" s="167"/>
      <c r="AY28" s="166">
        <v>0</v>
      </c>
      <c r="AZ28" s="167">
        <f t="shared" ref="AZ28" si="112">AY28/$C28</f>
        <v>0</v>
      </c>
      <c r="BA28" s="166">
        <v>0</v>
      </c>
      <c r="BB28" s="167">
        <f t="shared" ref="BB28" si="113">BA28/$C28</f>
        <v>0</v>
      </c>
    </row>
    <row r="29" spans="1:54" s="48" customFormat="1" x14ac:dyDescent="0.2">
      <c r="A29" s="110" t="s">
        <v>12</v>
      </c>
      <c r="B29" s="33" t="s">
        <v>13</v>
      </c>
      <c r="C29" s="285">
        <v>21.43</v>
      </c>
      <c r="D29" s="104">
        <f t="shared" si="0"/>
        <v>1275.5</v>
      </c>
      <c r="E29" s="111">
        <f>RCFs!C$43</f>
        <v>59.519182319999999</v>
      </c>
      <c r="F29" s="112">
        <f t="shared" si="1"/>
        <v>513.6</v>
      </c>
      <c r="G29" s="103">
        <f t="shared" si="73"/>
        <v>23.966402239850677</v>
      </c>
      <c r="H29" s="112">
        <v>533.70000000000005</v>
      </c>
      <c r="I29" s="103">
        <f t="shared" si="9"/>
        <v>24.904339710685957</v>
      </c>
      <c r="J29" s="71">
        <f t="shared" si="74"/>
        <v>587.1</v>
      </c>
      <c r="K29" s="71">
        <f t="shared" si="74"/>
        <v>731.2</v>
      </c>
      <c r="L29" s="71">
        <f t="shared" si="74"/>
        <v>784.5</v>
      </c>
      <c r="M29" s="71">
        <f t="shared" si="74"/>
        <v>864.6</v>
      </c>
      <c r="N29" s="71">
        <f t="shared" si="74"/>
        <v>1067.4000000000001</v>
      </c>
      <c r="O29" s="71">
        <f t="shared" si="74"/>
        <v>1147.5</v>
      </c>
      <c r="P29" s="71">
        <f t="shared" si="74"/>
        <v>1601.1</v>
      </c>
      <c r="Q29" s="112">
        <v>540.4</v>
      </c>
      <c r="R29" s="103">
        <f t="shared" si="10"/>
        <v>25.216985534297713</v>
      </c>
      <c r="S29" s="71">
        <f t="shared" si="11"/>
        <v>702.5</v>
      </c>
      <c r="T29" s="71">
        <f t="shared" si="11"/>
        <v>810.6</v>
      </c>
      <c r="U29" s="112">
        <v>502.2</v>
      </c>
      <c r="V29" s="103">
        <f t="shared" si="3"/>
        <v>23.434437704153055</v>
      </c>
      <c r="W29" s="109">
        <v>534.9</v>
      </c>
      <c r="X29" s="103">
        <f t="shared" si="75"/>
        <v>24.960335977601492</v>
      </c>
      <c r="Y29" s="109">
        <f t="shared" ref="Y29:AD29" si="114">$W29</f>
        <v>534.9</v>
      </c>
      <c r="Z29" s="109">
        <f t="shared" si="114"/>
        <v>534.9</v>
      </c>
      <c r="AA29" s="109">
        <f t="shared" si="114"/>
        <v>534.9</v>
      </c>
      <c r="AB29" s="109">
        <f t="shared" si="114"/>
        <v>534.9</v>
      </c>
      <c r="AC29" s="109">
        <f t="shared" si="114"/>
        <v>534.9</v>
      </c>
      <c r="AD29" s="109">
        <f t="shared" si="114"/>
        <v>534.9</v>
      </c>
      <c r="AE29" s="104">
        <v>539.9</v>
      </c>
      <c r="AF29" s="111">
        <f t="shared" si="13"/>
        <v>25.193653756416239</v>
      </c>
      <c r="AG29" s="109">
        <f t="shared" si="6"/>
        <v>890.8</v>
      </c>
      <c r="AH29" s="109">
        <f t="shared" si="6"/>
        <v>1133.8</v>
      </c>
      <c r="AI29" s="109">
        <f t="shared" si="6"/>
        <v>1619.7</v>
      </c>
      <c r="AJ29" s="113">
        <v>472.1</v>
      </c>
      <c r="AK29" s="111">
        <f t="shared" si="14"/>
        <v>22.029864675688287</v>
      </c>
      <c r="AL29" s="113">
        <v>630.70000000000005</v>
      </c>
      <c r="AM29" s="111">
        <f t="shared" si="14"/>
        <v>29.430704619692023</v>
      </c>
      <c r="AN29" s="165">
        <f>ROUNDDOWN($C29*AO29,1)</f>
        <v>572.4</v>
      </c>
      <c r="AO29" s="103">
        <f>RCFs!I$33</f>
        <v>26.713000000000001</v>
      </c>
      <c r="AP29" s="109">
        <f t="shared" si="15"/>
        <v>858.6</v>
      </c>
      <c r="AQ29" s="104">
        <v>565.29999999999995</v>
      </c>
      <c r="AR29" s="111">
        <f t="shared" ref="AR29" si="115">AQ29/$C29</f>
        <v>26.378908072795145</v>
      </c>
      <c r="AS29" s="109">
        <f t="shared" si="17"/>
        <v>734.8</v>
      </c>
      <c r="AT29" s="109">
        <f t="shared" si="17"/>
        <v>819.6</v>
      </c>
      <c r="AU29" s="104">
        <v>446.1</v>
      </c>
      <c r="AV29" s="111">
        <f>AU29/$C29</f>
        <v>20.81661222585161</v>
      </c>
      <c r="AW29" s="112"/>
      <c r="AX29" s="111"/>
      <c r="AY29" s="105">
        <v>572.4</v>
      </c>
      <c r="AZ29" s="111">
        <f t="shared" ref="AZ29" si="116">AY29/$C29</f>
        <v>26.710219318712085</v>
      </c>
      <c r="BA29" s="165">
        <f>ROUNDDOWN($C29*BB29,1)</f>
        <v>546</v>
      </c>
      <c r="BB29" s="111">
        <f>RCFs!I$41</f>
        <v>25.48</v>
      </c>
    </row>
    <row r="30" spans="1:54" s="48" customFormat="1" x14ac:dyDescent="0.2">
      <c r="A30" s="115"/>
      <c r="B30" s="34"/>
      <c r="C30" s="287"/>
      <c r="D30" s="116"/>
      <c r="E30" s="117"/>
      <c r="F30" s="116"/>
      <c r="G30" s="117"/>
      <c r="H30" s="116"/>
      <c r="I30" s="117"/>
      <c r="J30" s="119"/>
      <c r="K30" s="119"/>
      <c r="L30" s="119"/>
      <c r="M30" s="119"/>
      <c r="N30" s="119"/>
      <c r="O30" s="119"/>
      <c r="P30" s="119"/>
      <c r="Q30" s="116"/>
      <c r="R30" s="117"/>
      <c r="S30" s="119"/>
      <c r="T30" s="119"/>
      <c r="U30" s="116"/>
      <c r="V30" s="117"/>
      <c r="W30" s="116"/>
      <c r="X30" s="117"/>
      <c r="Y30" s="120"/>
      <c r="Z30" s="120"/>
      <c r="AA30" s="120"/>
      <c r="AB30" s="120"/>
      <c r="AC30" s="120"/>
      <c r="AD30" s="120"/>
      <c r="AE30" s="118"/>
      <c r="AF30" s="117"/>
      <c r="AG30" s="119"/>
      <c r="AH30" s="119"/>
      <c r="AI30" s="119"/>
      <c r="AJ30" s="116"/>
      <c r="AK30" s="117"/>
      <c r="AL30" s="116"/>
      <c r="AM30" s="117"/>
      <c r="AN30" s="116"/>
      <c r="AO30" s="117"/>
      <c r="AP30" s="119"/>
      <c r="AQ30" s="116"/>
      <c r="AR30" s="117"/>
      <c r="AS30" s="119"/>
      <c r="AT30" s="119"/>
      <c r="AU30" s="116"/>
      <c r="AV30" s="117"/>
      <c r="AW30" s="116"/>
      <c r="AX30" s="117"/>
      <c r="AY30" s="116"/>
      <c r="AZ30" s="117"/>
      <c r="BA30" s="116"/>
      <c r="BB30" s="117"/>
    </row>
    <row r="31" spans="1:54" s="48" customFormat="1" x14ac:dyDescent="0.2">
      <c r="A31" s="84"/>
      <c r="B31" s="20" t="s">
        <v>25</v>
      </c>
      <c r="C31" s="85"/>
      <c r="D31" s="86"/>
      <c r="E31" s="68"/>
      <c r="F31" s="86"/>
      <c r="G31" s="68"/>
      <c r="H31" s="86"/>
      <c r="I31" s="68"/>
      <c r="J31" s="68"/>
      <c r="K31" s="68"/>
      <c r="L31" s="68"/>
      <c r="M31" s="68"/>
      <c r="N31" s="68"/>
      <c r="O31" s="68"/>
      <c r="P31" s="68"/>
      <c r="Q31" s="87"/>
      <c r="R31" s="68"/>
      <c r="S31" s="68"/>
      <c r="T31" s="68"/>
      <c r="U31" s="87"/>
      <c r="V31" s="68"/>
      <c r="W31" s="87"/>
      <c r="X31" s="68"/>
      <c r="Y31" s="88"/>
      <c r="Z31" s="88"/>
      <c r="AA31" s="89"/>
      <c r="AB31" s="89"/>
      <c r="AC31" s="89"/>
      <c r="AD31" s="89"/>
      <c r="AE31" s="87"/>
      <c r="AF31" s="68"/>
      <c r="AG31" s="86"/>
      <c r="AH31" s="86"/>
      <c r="AI31" s="90"/>
      <c r="AJ31" s="86"/>
      <c r="AK31" s="86"/>
      <c r="AL31" s="86"/>
      <c r="AM31" s="86"/>
      <c r="AN31" s="86"/>
      <c r="AO31" s="86"/>
      <c r="AP31" s="90"/>
      <c r="AQ31" s="86"/>
      <c r="AR31" s="86"/>
      <c r="AS31" s="86"/>
      <c r="AT31" s="86"/>
      <c r="AU31" s="68"/>
      <c r="AV31" s="68"/>
      <c r="AW31" s="86"/>
      <c r="AX31" s="68"/>
      <c r="AY31" s="68"/>
      <c r="AZ31" s="68"/>
      <c r="BA31" s="68"/>
      <c r="BB31" s="174"/>
    </row>
    <row r="32" spans="1:54" s="48" customFormat="1" x14ac:dyDescent="0.2">
      <c r="A32" s="121"/>
      <c r="B32" s="36"/>
      <c r="C32" s="288"/>
      <c r="D32" s="97"/>
      <c r="E32" s="122"/>
      <c r="F32" s="97"/>
      <c r="G32" s="122"/>
      <c r="H32" s="97"/>
      <c r="I32" s="122"/>
      <c r="J32" s="124"/>
      <c r="K32" s="124"/>
      <c r="L32" s="124"/>
      <c r="M32" s="124"/>
      <c r="N32" s="124"/>
      <c r="O32" s="124"/>
      <c r="P32" s="124"/>
      <c r="Q32" s="97"/>
      <c r="R32" s="122"/>
      <c r="S32" s="124"/>
      <c r="T32" s="124"/>
      <c r="U32" s="97"/>
      <c r="V32" s="122"/>
      <c r="W32" s="97"/>
      <c r="X32" s="122"/>
      <c r="Y32" s="99"/>
      <c r="Z32" s="99"/>
      <c r="AA32" s="99"/>
      <c r="AB32" s="99"/>
      <c r="AC32" s="99"/>
      <c r="AD32" s="99"/>
      <c r="AE32" s="123"/>
      <c r="AF32" s="122"/>
      <c r="AG32" s="124"/>
      <c r="AH32" s="124"/>
      <c r="AI32" s="124"/>
      <c r="AJ32" s="97"/>
      <c r="AK32" s="122"/>
      <c r="AL32" s="97"/>
      <c r="AM32" s="122"/>
      <c r="AN32" s="97"/>
      <c r="AO32" s="122"/>
      <c r="AP32" s="124"/>
      <c r="AQ32" s="97"/>
      <c r="AR32" s="122"/>
      <c r="AS32" s="124"/>
      <c r="AT32" s="124"/>
      <c r="AU32" s="97"/>
      <c r="AV32" s="122"/>
      <c r="AW32" s="97"/>
      <c r="AX32" s="122"/>
      <c r="AY32" s="97"/>
      <c r="AZ32" s="122"/>
      <c r="BA32" s="97"/>
      <c r="BB32" s="122"/>
    </row>
    <row r="33" spans="1:54" s="48" customFormat="1" ht="25.5" x14ac:dyDescent="0.2">
      <c r="A33" s="125" t="s">
        <v>27</v>
      </c>
      <c r="B33" s="40" t="s">
        <v>28</v>
      </c>
      <c r="C33" s="285">
        <v>1.9</v>
      </c>
      <c r="D33" s="104">
        <f t="shared" ref="D33" si="117">ROUND(E33*C33,1)</f>
        <v>113.1</v>
      </c>
      <c r="E33" s="111">
        <f>RCFs!C$43</f>
        <v>59.519182319999999</v>
      </c>
      <c r="F33" s="104">
        <f t="shared" ref="F33:F64" si="118">ROUND(G33*C33,1)</f>
        <v>30</v>
      </c>
      <c r="G33" s="111">
        <f>RCFs!C$5</f>
        <v>15.792</v>
      </c>
      <c r="H33" s="104">
        <f t="shared" ref="H33:H64" si="119">ROUND(I33*C33,1)</f>
        <v>30</v>
      </c>
      <c r="I33" s="111">
        <f>RCFs!C$5</f>
        <v>15.792</v>
      </c>
      <c r="J33" s="71">
        <f t="shared" ref="J33:P33" si="120">ROUND($C33*$I33*J$6,1)</f>
        <v>33</v>
      </c>
      <c r="K33" s="71">
        <f t="shared" si="120"/>
        <v>41.1</v>
      </c>
      <c r="L33" s="71">
        <f t="shared" si="120"/>
        <v>44.1</v>
      </c>
      <c r="M33" s="71">
        <f t="shared" si="120"/>
        <v>48.6</v>
      </c>
      <c r="N33" s="71">
        <f t="shared" si="120"/>
        <v>60</v>
      </c>
      <c r="O33" s="71">
        <f t="shared" si="120"/>
        <v>64.5</v>
      </c>
      <c r="P33" s="71">
        <f t="shared" si="120"/>
        <v>90</v>
      </c>
      <c r="Q33" s="104">
        <f t="shared" ref="Q33:Q64" si="121">ROUNDDOWN(C33*R33,1)</f>
        <v>29.4</v>
      </c>
      <c r="R33" s="111">
        <f>RCFs!C$7</f>
        <v>15.49</v>
      </c>
      <c r="S33" s="71">
        <f t="shared" ref="S33:T33" si="122">ROUNDDOWN($Q33*S$6,1)</f>
        <v>38.200000000000003</v>
      </c>
      <c r="T33" s="71">
        <f t="shared" si="122"/>
        <v>44.1</v>
      </c>
      <c r="U33" s="104">
        <f t="shared" ref="U33:U64" si="123">ROUNDDOWN($C33*V33,1)</f>
        <v>29</v>
      </c>
      <c r="V33" s="111">
        <f>RCFs!C$9</f>
        <v>15.304</v>
      </c>
      <c r="W33" s="104">
        <f t="shared" ref="W33:W64" si="124">ROUNDDOWN($C33*X33,1)</f>
        <v>29</v>
      </c>
      <c r="X33" s="111">
        <f t="shared" ref="X33:X64" si="125">V33</f>
        <v>15.304</v>
      </c>
      <c r="Y33" s="109">
        <f t="shared" ref="Y33:Y64" si="126">ROUNDDOWN($W33*Y$6,1)</f>
        <v>31.9</v>
      </c>
      <c r="Z33" s="109">
        <f t="shared" ref="Z33:AD33" si="127">ROUNDDOWN($W33*Z$6,1)</f>
        <v>39.700000000000003</v>
      </c>
      <c r="AA33" s="109">
        <f t="shared" si="127"/>
        <v>46.9</v>
      </c>
      <c r="AB33" s="109">
        <f t="shared" si="127"/>
        <v>42.6</v>
      </c>
      <c r="AC33" s="109">
        <f t="shared" si="127"/>
        <v>62.9</v>
      </c>
      <c r="AD33" s="109">
        <f t="shared" si="127"/>
        <v>87</v>
      </c>
      <c r="AE33" s="104">
        <f t="shared" ref="AE33:AE64" si="128">ROUNDDOWN($C33*AF33,1)</f>
        <v>29.4</v>
      </c>
      <c r="AF33" s="111">
        <f>RCFs!C$13</f>
        <v>15.52</v>
      </c>
      <c r="AG33" s="109">
        <f t="shared" ref="AG33:AI33" si="129">ROUND($AE33*AG$6,1)</f>
        <v>48.5</v>
      </c>
      <c r="AH33" s="109">
        <f t="shared" si="129"/>
        <v>61.7</v>
      </c>
      <c r="AI33" s="109">
        <f t="shared" si="129"/>
        <v>88.2</v>
      </c>
      <c r="AJ33" s="104">
        <f t="shared" ref="AJ33:AJ64" si="130">ROUNDDOWN($C33*AK33,1)</f>
        <v>29.8</v>
      </c>
      <c r="AK33" s="114">
        <f>RCFs!C$25</f>
        <v>15.696666666666665</v>
      </c>
      <c r="AL33" s="104">
        <f t="shared" ref="AL33:AL64" si="131">ROUNDDOWN($C33*AM33,1)</f>
        <v>39.299999999999997</v>
      </c>
      <c r="AM33" s="114">
        <f>RCFs!C$59</f>
        <v>20.7</v>
      </c>
      <c r="AN33" s="104">
        <f t="shared" ref="AN33:AN64" si="132">ROUNDDOWN($C33*AO33,1)</f>
        <v>31.4</v>
      </c>
      <c r="AO33" s="114">
        <f>RCFs!C$33</f>
        <v>16.57</v>
      </c>
      <c r="AP33" s="109">
        <f t="shared" ref="AP33:AP64" si="133">ROUNDDOWN($AN33*AP$6,1)</f>
        <v>47.1</v>
      </c>
      <c r="AQ33" s="104">
        <f t="shared" ref="AQ33:AQ64" si="134">ROUNDDOWN($C33*AR33,1)</f>
        <v>31.2</v>
      </c>
      <c r="AR33" s="114">
        <f>RCFs!C$35</f>
        <v>16.46</v>
      </c>
      <c r="AS33" s="109">
        <f t="shared" ref="AS33:AT52" si="135">ROUNDDOWN($AQ33*AS$6,1)</f>
        <v>40.5</v>
      </c>
      <c r="AT33" s="109">
        <f t="shared" si="135"/>
        <v>45.2</v>
      </c>
      <c r="AU33" s="104">
        <f t="shared" ref="AU33:AU64" si="136">ROUNDDOWN($C33*AV33,1)</f>
        <v>30.8</v>
      </c>
      <c r="AV33" s="114">
        <f>RCFs!C$37</f>
        <v>16.247</v>
      </c>
      <c r="AW33" s="305"/>
      <c r="AX33" s="114"/>
      <c r="AY33" s="104">
        <f t="shared" ref="AY33:AY64" si="137">ROUNDDOWN($C33*AZ33,1)</f>
        <v>31.4</v>
      </c>
      <c r="AZ33" s="104">
        <f>RCFs!C$39</f>
        <v>16.54</v>
      </c>
      <c r="BA33" s="104">
        <f t="shared" ref="BA33:BA64" si="138">ROUNDDOWN($C33*BB33,1)</f>
        <v>29.9</v>
      </c>
      <c r="BB33" s="114">
        <f>RCFs!C$41</f>
        <v>15.779</v>
      </c>
    </row>
    <row r="34" spans="1:54" s="126" customFormat="1" ht="14.25" customHeight="1" x14ac:dyDescent="0.2">
      <c r="A34" s="127" t="s">
        <v>314</v>
      </c>
      <c r="B34" s="40" t="s">
        <v>217</v>
      </c>
      <c r="C34" s="285">
        <v>10</v>
      </c>
      <c r="D34" s="104">
        <f t="shared" ref="D34:D65" si="139">ROUND(E34*C34,1)</f>
        <v>595.20000000000005</v>
      </c>
      <c r="E34" s="111">
        <f>RCFs!C$43</f>
        <v>59.519182319999999</v>
      </c>
      <c r="F34" s="104">
        <f t="shared" si="118"/>
        <v>157.9</v>
      </c>
      <c r="G34" s="111">
        <f>RCFs!C$5</f>
        <v>15.792</v>
      </c>
      <c r="H34" s="104">
        <f t="shared" si="119"/>
        <v>157.9</v>
      </c>
      <c r="I34" s="111">
        <f>RCFs!C$5</f>
        <v>15.792</v>
      </c>
      <c r="J34" s="71">
        <f t="shared" ref="J34:P43" si="140">ROUND($C34*$I34*J$6,1)</f>
        <v>173.7</v>
      </c>
      <c r="K34" s="71">
        <f t="shared" si="140"/>
        <v>216.4</v>
      </c>
      <c r="L34" s="71">
        <f t="shared" si="140"/>
        <v>232.1</v>
      </c>
      <c r="M34" s="71">
        <f t="shared" si="140"/>
        <v>255.8</v>
      </c>
      <c r="N34" s="71">
        <f t="shared" si="140"/>
        <v>315.8</v>
      </c>
      <c r="O34" s="71">
        <f t="shared" si="140"/>
        <v>339.5</v>
      </c>
      <c r="P34" s="71">
        <f t="shared" si="140"/>
        <v>473.8</v>
      </c>
      <c r="Q34" s="104">
        <f t="shared" si="121"/>
        <v>154.9</v>
      </c>
      <c r="R34" s="111">
        <f>RCFs!C$7</f>
        <v>15.49</v>
      </c>
      <c r="S34" s="71">
        <f t="shared" ref="S34:T53" si="141">ROUNDDOWN($Q34*S$6,1)</f>
        <v>201.3</v>
      </c>
      <c r="T34" s="71">
        <f t="shared" si="141"/>
        <v>232.3</v>
      </c>
      <c r="U34" s="104">
        <f t="shared" si="123"/>
        <v>153</v>
      </c>
      <c r="V34" s="111">
        <f>RCFs!C$9</f>
        <v>15.304</v>
      </c>
      <c r="W34" s="104">
        <f t="shared" si="124"/>
        <v>153</v>
      </c>
      <c r="X34" s="111">
        <f t="shared" si="125"/>
        <v>15.304</v>
      </c>
      <c r="Y34" s="109">
        <f t="shared" si="126"/>
        <v>168.3</v>
      </c>
      <c r="Z34" s="109">
        <f t="shared" ref="Z34:AD43" si="142">ROUNDDOWN($W34*Z$6,1)</f>
        <v>209.6</v>
      </c>
      <c r="AA34" s="109">
        <f t="shared" si="142"/>
        <v>247.8</v>
      </c>
      <c r="AB34" s="109">
        <f t="shared" si="142"/>
        <v>224.9</v>
      </c>
      <c r="AC34" s="109">
        <f t="shared" si="142"/>
        <v>332</v>
      </c>
      <c r="AD34" s="109">
        <f t="shared" si="142"/>
        <v>459</v>
      </c>
      <c r="AE34" s="104">
        <f t="shared" si="128"/>
        <v>155.19999999999999</v>
      </c>
      <c r="AF34" s="111">
        <f>RCFs!C$13</f>
        <v>15.52</v>
      </c>
      <c r="AG34" s="109">
        <f t="shared" ref="AG34:AI53" si="143">ROUND($AE34*AG$6,1)</f>
        <v>256.10000000000002</v>
      </c>
      <c r="AH34" s="109">
        <f t="shared" si="143"/>
        <v>325.89999999999998</v>
      </c>
      <c r="AI34" s="109">
        <f t="shared" si="143"/>
        <v>465.6</v>
      </c>
      <c r="AJ34" s="104">
        <f t="shared" si="130"/>
        <v>156.9</v>
      </c>
      <c r="AK34" s="114">
        <f>RCFs!C$25</f>
        <v>15.696666666666665</v>
      </c>
      <c r="AL34" s="104">
        <f t="shared" si="131"/>
        <v>207</v>
      </c>
      <c r="AM34" s="114">
        <f>RCFs!C$59</f>
        <v>20.7</v>
      </c>
      <c r="AN34" s="104">
        <f t="shared" si="132"/>
        <v>165.7</v>
      </c>
      <c r="AO34" s="114">
        <f>RCFs!C$33</f>
        <v>16.57</v>
      </c>
      <c r="AP34" s="109">
        <f t="shared" si="133"/>
        <v>248.5</v>
      </c>
      <c r="AQ34" s="104">
        <f t="shared" si="134"/>
        <v>164.6</v>
      </c>
      <c r="AR34" s="114">
        <f>RCFs!C$35</f>
        <v>16.46</v>
      </c>
      <c r="AS34" s="109">
        <f t="shared" si="135"/>
        <v>213.9</v>
      </c>
      <c r="AT34" s="109">
        <f t="shared" si="135"/>
        <v>238.6</v>
      </c>
      <c r="AU34" s="104">
        <f t="shared" si="136"/>
        <v>162.4</v>
      </c>
      <c r="AV34" s="114">
        <f>RCFs!C$37</f>
        <v>16.247</v>
      </c>
      <c r="AW34" s="305"/>
      <c r="AX34" s="114"/>
      <c r="AY34" s="104">
        <f t="shared" si="137"/>
        <v>165.4</v>
      </c>
      <c r="AZ34" s="104">
        <f>RCFs!C$39</f>
        <v>16.54</v>
      </c>
      <c r="BA34" s="104">
        <f t="shared" si="138"/>
        <v>157.69999999999999</v>
      </c>
      <c r="BB34" s="114">
        <f>RCFs!C$41</f>
        <v>15.779</v>
      </c>
    </row>
    <row r="35" spans="1:54" s="126" customFormat="1" ht="25.5" x14ac:dyDescent="0.2">
      <c r="A35" s="127" t="s">
        <v>315</v>
      </c>
      <c r="B35" s="40" t="s">
        <v>218</v>
      </c>
      <c r="C35" s="285">
        <v>87</v>
      </c>
      <c r="D35" s="104">
        <f t="shared" si="139"/>
        <v>5178.2</v>
      </c>
      <c r="E35" s="111">
        <f>RCFs!C$43</f>
        <v>59.519182319999999</v>
      </c>
      <c r="F35" s="104">
        <f t="shared" si="118"/>
        <v>1373.9</v>
      </c>
      <c r="G35" s="111">
        <f>RCFs!C$5</f>
        <v>15.792</v>
      </c>
      <c r="H35" s="104">
        <f t="shared" si="119"/>
        <v>1373.9</v>
      </c>
      <c r="I35" s="111">
        <f>RCFs!C$5</f>
        <v>15.792</v>
      </c>
      <c r="J35" s="71">
        <f t="shared" si="140"/>
        <v>1511.3</v>
      </c>
      <c r="K35" s="71">
        <f t="shared" si="140"/>
        <v>1882.2</v>
      </c>
      <c r="L35" s="71">
        <f t="shared" si="140"/>
        <v>2019.6</v>
      </c>
      <c r="M35" s="71">
        <f t="shared" si="140"/>
        <v>2225.6999999999998</v>
      </c>
      <c r="N35" s="71">
        <f t="shared" si="140"/>
        <v>2747.8</v>
      </c>
      <c r="O35" s="71">
        <f t="shared" si="140"/>
        <v>2953.9</v>
      </c>
      <c r="P35" s="71">
        <f t="shared" si="140"/>
        <v>4121.7</v>
      </c>
      <c r="Q35" s="104">
        <f t="shared" si="121"/>
        <v>1347.6</v>
      </c>
      <c r="R35" s="111">
        <f>RCFs!C$7</f>
        <v>15.49</v>
      </c>
      <c r="S35" s="71">
        <f t="shared" si="141"/>
        <v>1751.8</v>
      </c>
      <c r="T35" s="71">
        <f t="shared" si="141"/>
        <v>2021.4</v>
      </c>
      <c r="U35" s="104">
        <f t="shared" si="123"/>
        <v>1331.4</v>
      </c>
      <c r="V35" s="111">
        <f>RCFs!C$9</f>
        <v>15.304</v>
      </c>
      <c r="W35" s="104">
        <f t="shared" si="124"/>
        <v>1331.4</v>
      </c>
      <c r="X35" s="111">
        <f t="shared" si="125"/>
        <v>15.304</v>
      </c>
      <c r="Y35" s="109">
        <f t="shared" si="126"/>
        <v>1464.5</v>
      </c>
      <c r="Z35" s="109">
        <f t="shared" si="142"/>
        <v>1824</v>
      </c>
      <c r="AA35" s="109">
        <f t="shared" si="142"/>
        <v>2156.8000000000002</v>
      </c>
      <c r="AB35" s="109">
        <f t="shared" si="142"/>
        <v>1957.1</v>
      </c>
      <c r="AC35" s="109">
        <f t="shared" si="142"/>
        <v>2889.1</v>
      </c>
      <c r="AD35" s="109">
        <f t="shared" si="142"/>
        <v>3994.2</v>
      </c>
      <c r="AE35" s="104">
        <f t="shared" si="128"/>
        <v>1350.2</v>
      </c>
      <c r="AF35" s="111">
        <f>RCFs!C$13</f>
        <v>15.52</v>
      </c>
      <c r="AG35" s="109">
        <f t="shared" si="143"/>
        <v>2227.8000000000002</v>
      </c>
      <c r="AH35" s="109">
        <f t="shared" si="143"/>
        <v>2835.4</v>
      </c>
      <c r="AI35" s="109">
        <f t="shared" si="143"/>
        <v>4050.6</v>
      </c>
      <c r="AJ35" s="104">
        <f t="shared" si="130"/>
        <v>1365.6</v>
      </c>
      <c r="AK35" s="114">
        <f>RCFs!C$25</f>
        <v>15.696666666666665</v>
      </c>
      <c r="AL35" s="104">
        <f t="shared" si="131"/>
        <v>1800.9</v>
      </c>
      <c r="AM35" s="114">
        <f>RCFs!C$59</f>
        <v>20.7</v>
      </c>
      <c r="AN35" s="104">
        <f t="shared" si="132"/>
        <v>1441.5</v>
      </c>
      <c r="AO35" s="114">
        <f>RCFs!C$33</f>
        <v>16.57</v>
      </c>
      <c r="AP35" s="109">
        <f t="shared" si="133"/>
        <v>2162.1999999999998</v>
      </c>
      <c r="AQ35" s="104">
        <f t="shared" si="134"/>
        <v>1432</v>
      </c>
      <c r="AR35" s="114">
        <f>RCFs!C$35</f>
        <v>16.46</v>
      </c>
      <c r="AS35" s="109">
        <f t="shared" si="135"/>
        <v>1861.6</v>
      </c>
      <c r="AT35" s="109">
        <f t="shared" si="135"/>
        <v>2076.4</v>
      </c>
      <c r="AU35" s="104">
        <f t="shared" si="136"/>
        <v>1413.4</v>
      </c>
      <c r="AV35" s="114">
        <f>RCFs!C$37</f>
        <v>16.247</v>
      </c>
      <c r="AW35" s="305"/>
      <c r="AX35" s="114"/>
      <c r="AY35" s="104">
        <f t="shared" si="137"/>
        <v>1438.9</v>
      </c>
      <c r="AZ35" s="104">
        <f>RCFs!C$39</f>
        <v>16.54</v>
      </c>
      <c r="BA35" s="104">
        <f t="shared" si="138"/>
        <v>1372.7</v>
      </c>
      <c r="BB35" s="114">
        <f>RCFs!C$41</f>
        <v>15.779</v>
      </c>
    </row>
    <row r="36" spans="1:54" s="126" customFormat="1" ht="25.5" x14ac:dyDescent="0.2">
      <c r="A36" s="127" t="s">
        <v>316</v>
      </c>
      <c r="B36" s="40" t="s">
        <v>219</v>
      </c>
      <c r="C36" s="285">
        <v>410</v>
      </c>
      <c r="D36" s="104">
        <f t="shared" si="139"/>
        <v>24402.9</v>
      </c>
      <c r="E36" s="111">
        <f>RCFs!C$43</f>
        <v>59.519182319999999</v>
      </c>
      <c r="F36" s="104">
        <f t="shared" si="118"/>
        <v>6474.7</v>
      </c>
      <c r="G36" s="111">
        <f>RCFs!C$5</f>
        <v>15.792</v>
      </c>
      <c r="H36" s="104">
        <f t="shared" si="119"/>
        <v>6474.7</v>
      </c>
      <c r="I36" s="111">
        <f>RCFs!C$5</f>
        <v>15.792</v>
      </c>
      <c r="J36" s="71">
        <f t="shared" si="140"/>
        <v>7122.2</v>
      </c>
      <c r="K36" s="71">
        <f t="shared" si="140"/>
        <v>8870.4</v>
      </c>
      <c r="L36" s="71">
        <f t="shared" si="140"/>
        <v>9517.7999999999993</v>
      </c>
      <c r="M36" s="71">
        <f t="shared" si="140"/>
        <v>10489</v>
      </c>
      <c r="N36" s="71">
        <f t="shared" si="140"/>
        <v>12949.4</v>
      </c>
      <c r="O36" s="71">
        <f t="shared" si="140"/>
        <v>13920.6</v>
      </c>
      <c r="P36" s="71">
        <f t="shared" si="140"/>
        <v>19424.2</v>
      </c>
      <c r="Q36" s="104">
        <f t="shared" si="121"/>
        <v>6350.9</v>
      </c>
      <c r="R36" s="111">
        <f>RCFs!C$7</f>
        <v>15.49</v>
      </c>
      <c r="S36" s="71">
        <f t="shared" si="141"/>
        <v>8256.1</v>
      </c>
      <c r="T36" s="71">
        <f t="shared" si="141"/>
        <v>9526.2999999999993</v>
      </c>
      <c r="U36" s="104">
        <f t="shared" si="123"/>
        <v>6274.6</v>
      </c>
      <c r="V36" s="111">
        <f>RCFs!C$9</f>
        <v>15.304</v>
      </c>
      <c r="W36" s="104">
        <f t="shared" si="124"/>
        <v>6274.6</v>
      </c>
      <c r="X36" s="111">
        <f t="shared" si="125"/>
        <v>15.304</v>
      </c>
      <c r="Y36" s="109">
        <f t="shared" si="126"/>
        <v>6902</v>
      </c>
      <c r="Z36" s="109">
        <f t="shared" si="142"/>
        <v>8596.2000000000007</v>
      </c>
      <c r="AA36" s="109">
        <f t="shared" si="142"/>
        <v>10164.799999999999</v>
      </c>
      <c r="AB36" s="109">
        <f t="shared" si="142"/>
        <v>9223.6</v>
      </c>
      <c r="AC36" s="109">
        <f t="shared" si="142"/>
        <v>13615.8</v>
      </c>
      <c r="AD36" s="109">
        <f t="shared" si="142"/>
        <v>18823.8</v>
      </c>
      <c r="AE36" s="104">
        <f t="shared" si="128"/>
        <v>6363.2</v>
      </c>
      <c r="AF36" s="111">
        <f>RCFs!C$13</f>
        <v>15.52</v>
      </c>
      <c r="AG36" s="109">
        <f t="shared" si="143"/>
        <v>10499.3</v>
      </c>
      <c r="AH36" s="109">
        <f t="shared" si="143"/>
        <v>13362.7</v>
      </c>
      <c r="AI36" s="109">
        <f t="shared" si="143"/>
        <v>19089.599999999999</v>
      </c>
      <c r="AJ36" s="104">
        <f t="shared" si="130"/>
        <v>6435.6</v>
      </c>
      <c r="AK36" s="114">
        <f>RCFs!C$25</f>
        <v>15.696666666666665</v>
      </c>
      <c r="AL36" s="104">
        <f t="shared" si="131"/>
        <v>8487</v>
      </c>
      <c r="AM36" s="114">
        <f>RCFs!C$59</f>
        <v>20.7</v>
      </c>
      <c r="AN36" s="104">
        <f t="shared" si="132"/>
        <v>6793.7</v>
      </c>
      <c r="AO36" s="114">
        <f>RCFs!C$33</f>
        <v>16.57</v>
      </c>
      <c r="AP36" s="109">
        <f t="shared" si="133"/>
        <v>10190.5</v>
      </c>
      <c r="AQ36" s="104">
        <f t="shared" si="134"/>
        <v>6748.6</v>
      </c>
      <c r="AR36" s="114">
        <f>RCFs!C$35</f>
        <v>16.46</v>
      </c>
      <c r="AS36" s="109">
        <f t="shared" si="135"/>
        <v>8773.1</v>
      </c>
      <c r="AT36" s="109">
        <f t="shared" si="135"/>
        <v>9785.4</v>
      </c>
      <c r="AU36" s="104">
        <f t="shared" si="136"/>
        <v>6661.2</v>
      </c>
      <c r="AV36" s="114">
        <f>RCFs!C$37</f>
        <v>16.247</v>
      </c>
      <c r="AW36" s="305"/>
      <c r="AX36" s="114"/>
      <c r="AY36" s="104">
        <f t="shared" si="137"/>
        <v>6781.4</v>
      </c>
      <c r="AZ36" s="104">
        <f>RCFs!C$39</f>
        <v>16.54</v>
      </c>
      <c r="BA36" s="104">
        <f t="shared" si="138"/>
        <v>6469.3</v>
      </c>
      <c r="BB36" s="114">
        <f>RCFs!C$41</f>
        <v>15.779</v>
      </c>
    </row>
    <row r="37" spans="1:54" s="126" customFormat="1" x14ac:dyDescent="0.2">
      <c r="A37" s="127" t="s">
        <v>317</v>
      </c>
      <c r="B37" s="40" t="s">
        <v>220</v>
      </c>
      <c r="C37" s="285">
        <v>206</v>
      </c>
      <c r="D37" s="104">
        <f t="shared" si="139"/>
        <v>12261</v>
      </c>
      <c r="E37" s="111">
        <f>RCFs!C$43</f>
        <v>59.519182319999999</v>
      </c>
      <c r="F37" s="104">
        <f t="shared" si="118"/>
        <v>3253.2</v>
      </c>
      <c r="G37" s="111">
        <f>RCFs!C$5</f>
        <v>15.792</v>
      </c>
      <c r="H37" s="104">
        <f t="shared" si="119"/>
        <v>3253.2</v>
      </c>
      <c r="I37" s="111">
        <f>RCFs!C$5</f>
        <v>15.792</v>
      </c>
      <c r="J37" s="71">
        <f t="shared" si="140"/>
        <v>3578.5</v>
      </c>
      <c r="K37" s="71">
        <f t="shared" si="140"/>
        <v>4456.8</v>
      </c>
      <c r="L37" s="71">
        <f t="shared" si="140"/>
        <v>4782.1000000000004</v>
      </c>
      <c r="M37" s="71">
        <f t="shared" si="140"/>
        <v>5270.1</v>
      </c>
      <c r="N37" s="71">
        <f t="shared" si="140"/>
        <v>6506.3</v>
      </c>
      <c r="O37" s="71">
        <f t="shared" si="140"/>
        <v>6994.3</v>
      </c>
      <c r="P37" s="71">
        <f t="shared" si="140"/>
        <v>9759.5</v>
      </c>
      <c r="Q37" s="104">
        <f t="shared" si="121"/>
        <v>3190.9</v>
      </c>
      <c r="R37" s="111">
        <f>RCFs!C$7</f>
        <v>15.49</v>
      </c>
      <c r="S37" s="71">
        <f t="shared" si="141"/>
        <v>4148.1000000000004</v>
      </c>
      <c r="T37" s="71">
        <f t="shared" si="141"/>
        <v>4786.3</v>
      </c>
      <c r="U37" s="104">
        <f t="shared" si="123"/>
        <v>3152.6</v>
      </c>
      <c r="V37" s="111">
        <f>RCFs!C$9</f>
        <v>15.304</v>
      </c>
      <c r="W37" s="104">
        <f t="shared" si="124"/>
        <v>3152.6</v>
      </c>
      <c r="X37" s="111">
        <f t="shared" si="125"/>
        <v>15.304</v>
      </c>
      <c r="Y37" s="109">
        <f t="shared" si="126"/>
        <v>3467.8</v>
      </c>
      <c r="Z37" s="109">
        <f t="shared" si="142"/>
        <v>4319</v>
      </c>
      <c r="AA37" s="109">
        <f t="shared" si="142"/>
        <v>5107.2</v>
      </c>
      <c r="AB37" s="109">
        <f t="shared" si="142"/>
        <v>4634.3</v>
      </c>
      <c r="AC37" s="109">
        <f t="shared" si="142"/>
        <v>6841.1</v>
      </c>
      <c r="AD37" s="109">
        <f t="shared" si="142"/>
        <v>9457.7999999999993</v>
      </c>
      <c r="AE37" s="104">
        <f t="shared" si="128"/>
        <v>3197.1</v>
      </c>
      <c r="AF37" s="111">
        <f>RCFs!C$13</f>
        <v>15.52</v>
      </c>
      <c r="AG37" s="109">
        <f t="shared" si="143"/>
        <v>5275.2</v>
      </c>
      <c r="AH37" s="109">
        <f t="shared" si="143"/>
        <v>6713.9</v>
      </c>
      <c r="AI37" s="109">
        <f t="shared" si="143"/>
        <v>9591.2999999999993</v>
      </c>
      <c r="AJ37" s="104">
        <f t="shared" si="130"/>
        <v>3233.5</v>
      </c>
      <c r="AK37" s="114">
        <f>RCFs!C$25</f>
        <v>15.696666666666665</v>
      </c>
      <c r="AL37" s="104">
        <f t="shared" si="131"/>
        <v>4264.2</v>
      </c>
      <c r="AM37" s="114">
        <f>RCFs!C$59</f>
        <v>20.7</v>
      </c>
      <c r="AN37" s="104">
        <f t="shared" si="132"/>
        <v>3413.4</v>
      </c>
      <c r="AO37" s="114">
        <f>RCFs!C$33</f>
        <v>16.57</v>
      </c>
      <c r="AP37" s="109">
        <f t="shared" si="133"/>
        <v>5120.1000000000004</v>
      </c>
      <c r="AQ37" s="104">
        <f t="shared" si="134"/>
        <v>3390.7</v>
      </c>
      <c r="AR37" s="114">
        <f>RCFs!C$35</f>
        <v>16.46</v>
      </c>
      <c r="AS37" s="109">
        <f t="shared" si="135"/>
        <v>4407.8999999999996</v>
      </c>
      <c r="AT37" s="109">
        <f t="shared" si="135"/>
        <v>4916.5</v>
      </c>
      <c r="AU37" s="104">
        <f t="shared" si="136"/>
        <v>3346.8</v>
      </c>
      <c r="AV37" s="114">
        <f>RCFs!C$37</f>
        <v>16.247</v>
      </c>
      <c r="AW37" s="305"/>
      <c r="AX37" s="114"/>
      <c r="AY37" s="104">
        <f t="shared" si="137"/>
        <v>3407.2</v>
      </c>
      <c r="AZ37" s="104">
        <f>RCFs!C$39</f>
        <v>16.54</v>
      </c>
      <c r="BA37" s="104">
        <f t="shared" si="138"/>
        <v>3250.4</v>
      </c>
      <c r="BB37" s="114">
        <f>RCFs!C$41</f>
        <v>15.779</v>
      </c>
    </row>
    <row r="38" spans="1:54" s="126" customFormat="1" x14ac:dyDescent="0.2">
      <c r="A38" s="127" t="s">
        <v>318</v>
      </c>
      <c r="B38" s="40" t="s">
        <v>221</v>
      </c>
      <c r="C38" s="285">
        <v>206</v>
      </c>
      <c r="D38" s="104">
        <f t="shared" si="139"/>
        <v>12261</v>
      </c>
      <c r="E38" s="111">
        <f>RCFs!C$43</f>
        <v>59.519182319999999</v>
      </c>
      <c r="F38" s="104">
        <f t="shared" si="118"/>
        <v>3253.2</v>
      </c>
      <c r="G38" s="111">
        <f>RCFs!C$5</f>
        <v>15.792</v>
      </c>
      <c r="H38" s="104">
        <f t="shared" si="119"/>
        <v>3253.2</v>
      </c>
      <c r="I38" s="111">
        <f>RCFs!C$5</f>
        <v>15.792</v>
      </c>
      <c r="J38" s="71">
        <f t="shared" si="140"/>
        <v>3578.5</v>
      </c>
      <c r="K38" s="71">
        <f t="shared" si="140"/>
        <v>4456.8</v>
      </c>
      <c r="L38" s="71">
        <f t="shared" si="140"/>
        <v>4782.1000000000004</v>
      </c>
      <c r="M38" s="71">
        <f t="shared" si="140"/>
        <v>5270.1</v>
      </c>
      <c r="N38" s="71">
        <f t="shared" si="140"/>
        <v>6506.3</v>
      </c>
      <c r="O38" s="71">
        <f t="shared" si="140"/>
        <v>6994.3</v>
      </c>
      <c r="P38" s="71">
        <f t="shared" si="140"/>
        <v>9759.5</v>
      </c>
      <c r="Q38" s="104">
        <f t="shared" si="121"/>
        <v>3190.9</v>
      </c>
      <c r="R38" s="111">
        <f>RCFs!C$7</f>
        <v>15.49</v>
      </c>
      <c r="S38" s="71">
        <f t="shared" si="141"/>
        <v>4148.1000000000004</v>
      </c>
      <c r="T38" s="71">
        <f t="shared" si="141"/>
        <v>4786.3</v>
      </c>
      <c r="U38" s="104">
        <f t="shared" si="123"/>
        <v>3152.6</v>
      </c>
      <c r="V38" s="111">
        <f>RCFs!C$9</f>
        <v>15.304</v>
      </c>
      <c r="W38" s="104">
        <f t="shared" si="124"/>
        <v>3152.6</v>
      </c>
      <c r="X38" s="111">
        <f t="shared" si="125"/>
        <v>15.304</v>
      </c>
      <c r="Y38" s="109">
        <f t="shared" si="126"/>
        <v>3467.8</v>
      </c>
      <c r="Z38" s="109">
        <f t="shared" si="142"/>
        <v>4319</v>
      </c>
      <c r="AA38" s="109">
        <f t="shared" si="142"/>
        <v>5107.2</v>
      </c>
      <c r="AB38" s="109">
        <f t="shared" si="142"/>
        <v>4634.3</v>
      </c>
      <c r="AC38" s="109">
        <f t="shared" si="142"/>
        <v>6841.1</v>
      </c>
      <c r="AD38" s="109">
        <f t="shared" si="142"/>
        <v>9457.7999999999993</v>
      </c>
      <c r="AE38" s="104">
        <f t="shared" si="128"/>
        <v>3197.1</v>
      </c>
      <c r="AF38" s="111">
        <f>RCFs!C$13</f>
        <v>15.52</v>
      </c>
      <c r="AG38" s="109">
        <f t="shared" si="143"/>
        <v>5275.2</v>
      </c>
      <c r="AH38" s="109">
        <f t="shared" si="143"/>
        <v>6713.9</v>
      </c>
      <c r="AI38" s="109">
        <f t="shared" si="143"/>
        <v>9591.2999999999993</v>
      </c>
      <c r="AJ38" s="104">
        <f t="shared" si="130"/>
        <v>3233.5</v>
      </c>
      <c r="AK38" s="114">
        <f>RCFs!C$25</f>
        <v>15.696666666666665</v>
      </c>
      <c r="AL38" s="104">
        <f t="shared" si="131"/>
        <v>4264.2</v>
      </c>
      <c r="AM38" s="114">
        <f>RCFs!C$59</f>
        <v>20.7</v>
      </c>
      <c r="AN38" s="104">
        <f t="shared" si="132"/>
        <v>3413.4</v>
      </c>
      <c r="AO38" s="114">
        <f>RCFs!C$33</f>
        <v>16.57</v>
      </c>
      <c r="AP38" s="109">
        <f t="shared" si="133"/>
        <v>5120.1000000000004</v>
      </c>
      <c r="AQ38" s="104">
        <f t="shared" si="134"/>
        <v>3390.7</v>
      </c>
      <c r="AR38" s="114">
        <f>RCFs!C$35</f>
        <v>16.46</v>
      </c>
      <c r="AS38" s="109">
        <f t="shared" si="135"/>
        <v>4407.8999999999996</v>
      </c>
      <c r="AT38" s="109">
        <f t="shared" si="135"/>
        <v>4916.5</v>
      </c>
      <c r="AU38" s="104">
        <f t="shared" si="136"/>
        <v>3346.8</v>
      </c>
      <c r="AV38" s="114">
        <f>RCFs!C$37</f>
        <v>16.247</v>
      </c>
      <c r="AW38" s="305"/>
      <c r="AX38" s="114"/>
      <c r="AY38" s="104">
        <f t="shared" si="137"/>
        <v>3407.2</v>
      </c>
      <c r="AZ38" s="104">
        <f>RCFs!C$39</f>
        <v>16.54</v>
      </c>
      <c r="BA38" s="104">
        <f t="shared" si="138"/>
        <v>3250.4</v>
      </c>
      <c r="BB38" s="114">
        <f>RCFs!C$41</f>
        <v>15.779</v>
      </c>
    </row>
    <row r="39" spans="1:54" s="126" customFormat="1" x14ac:dyDescent="0.2">
      <c r="A39" s="127" t="s">
        <v>320</v>
      </c>
      <c r="B39" s="40" t="s">
        <v>222</v>
      </c>
      <c r="C39" s="285">
        <v>50</v>
      </c>
      <c r="D39" s="104">
        <f t="shared" si="139"/>
        <v>2976</v>
      </c>
      <c r="E39" s="111">
        <f>RCFs!C$43</f>
        <v>59.519182319999999</v>
      </c>
      <c r="F39" s="104">
        <f t="shared" si="118"/>
        <v>789.6</v>
      </c>
      <c r="G39" s="111">
        <f>RCFs!C$5</f>
        <v>15.792</v>
      </c>
      <c r="H39" s="104">
        <f t="shared" si="119"/>
        <v>789.6</v>
      </c>
      <c r="I39" s="111">
        <f>RCFs!C$5</f>
        <v>15.792</v>
      </c>
      <c r="J39" s="71">
        <f t="shared" si="140"/>
        <v>868.6</v>
      </c>
      <c r="K39" s="71">
        <f t="shared" si="140"/>
        <v>1081.8</v>
      </c>
      <c r="L39" s="71">
        <f t="shared" si="140"/>
        <v>1160.7</v>
      </c>
      <c r="M39" s="71">
        <f t="shared" si="140"/>
        <v>1279.2</v>
      </c>
      <c r="N39" s="71">
        <f t="shared" si="140"/>
        <v>1579.2</v>
      </c>
      <c r="O39" s="71">
        <f t="shared" si="140"/>
        <v>1697.6</v>
      </c>
      <c r="P39" s="71">
        <f t="shared" si="140"/>
        <v>2368.8000000000002</v>
      </c>
      <c r="Q39" s="104">
        <f t="shared" si="121"/>
        <v>774.5</v>
      </c>
      <c r="R39" s="111">
        <f>RCFs!C$7</f>
        <v>15.49</v>
      </c>
      <c r="S39" s="71">
        <f t="shared" si="141"/>
        <v>1006.8</v>
      </c>
      <c r="T39" s="71">
        <f t="shared" si="141"/>
        <v>1161.7</v>
      </c>
      <c r="U39" s="104">
        <f t="shared" si="123"/>
        <v>765.2</v>
      </c>
      <c r="V39" s="111">
        <f>RCFs!C$9</f>
        <v>15.304</v>
      </c>
      <c r="W39" s="104">
        <f t="shared" si="124"/>
        <v>765.2</v>
      </c>
      <c r="X39" s="111">
        <f t="shared" si="125"/>
        <v>15.304</v>
      </c>
      <c r="Y39" s="109">
        <f t="shared" si="126"/>
        <v>841.7</v>
      </c>
      <c r="Z39" s="109">
        <f t="shared" si="142"/>
        <v>1048.3</v>
      </c>
      <c r="AA39" s="109">
        <f t="shared" si="142"/>
        <v>1239.5999999999999</v>
      </c>
      <c r="AB39" s="109">
        <f t="shared" si="142"/>
        <v>1124.8</v>
      </c>
      <c r="AC39" s="109">
        <f t="shared" si="142"/>
        <v>1660.4</v>
      </c>
      <c r="AD39" s="109">
        <f t="shared" si="142"/>
        <v>2295.6</v>
      </c>
      <c r="AE39" s="104">
        <f t="shared" si="128"/>
        <v>776</v>
      </c>
      <c r="AF39" s="111">
        <f>RCFs!C$13</f>
        <v>15.52</v>
      </c>
      <c r="AG39" s="109">
        <f t="shared" si="143"/>
        <v>1280.4000000000001</v>
      </c>
      <c r="AH39" s="109">
        <f t="shared" si="143"/>
        <v>1629.6</v>
      </c>
      <c r="AI39" s="109">
        <f t="shared" si="143"/>
        <v>2328</v>
      </c>
      <c r="AJ39" s="104">
        <f t="shared" si="130"/>
        <v>784.8</v>
      </c>
      <c r="AK39" s="114">
        <f>RCFs!C$25</f>
        <v>15.696666666666665</v>
      </c>
      <c r="AL39" s="104">
        <f t="shared" si="131"/>
        <v>1035</v>
      </c>
      <c r="AM39" s="114">
        <f>RCFs!C$59</f>
        <v>20.7</v>
      </c>
      <c r="AN39" s="104">
        <f t="shared" si="132"/>
        <v>828.5</v>
      </c>
      <c r="AO39" s="114">
        <f>RCFs!C$33</f>
        <v>16.57</v>
      </c>
      <c r="AP39" s="109">
        <f t="shared" si="133"/>
        <v>1242.7</v>
      </c>
      <c r="AQ39" s="104">
        <f t="shared" si="134"/>
        <v>823</v>
      </c>
      <c r="AR39" s="114">
        <f>RCFs!C$35</f>
        <v>16.46</v>
      </c>
      <c r="AS39" s="109">
        <f t="shared" si="135"/>
        <v>1069.9000000000001</v>
      </c>
      <c r="AT39" s="109">
        <f t="shared" si="135"/>
        <v>1193.3</v>
      </c>
      <c r="AU39" s="104">
        <f t="shared" si="136"/>
        <v>812.3</v>
      </c>
      <c r="AV39" s="114">
        <f>RCFs!C$37</f>
        <v>16.247</v>
      </c>
      <c r="AW39" s="305"/>
      <c r="AX39" s="114"/>
      <c r="AY39" s="104">
        <f t="shared" si="137"/>
        <v>827</v>
      </c>
      <c r="AZ39" s="104">
        <f>RCFs!C$39</f>
        <v>16.54</v>
      </c>
      <c r="BA39" s="104">
        <f t="shared" si="138"/>
        <v>788.9</v>
      </c>
      <c r="BB39" s="114">
        <f>RCFs!C$41</f>
        <v>15.779</v>
      </c>
    </row>
    <row r="40" spans="1:54" s="126" customFormat="1" ht="25.5" x14ac:dyDescent="0.2">
      <c r="A40" s="127" t="s">
        <v>319</v>
      </c>
      <c r="B40" s="40" t="s">
        <v>223</v>
      </c>
      <c r="C40" s="285">
        <v>27</v>
      </c>
      <c r="D40" s="104">
        <f t="shared" si="139"/>
        <v>1607</v>
      </c>
      <c r="E40" s="111">
        <f>RCFs!C$43</f>
        <v>59.519182319999999</v>
      </c>
      <c r="F40" s="104">
        <f t="shared" si="118"/>
        <v>426.4</v>
      </c>
      <c r="G40" s="111">
        <f>RCFs!C$5</f>
        <v>15.792</v>
      </c>
      <c r="H40" s="104">
        <f t="shared" si="119"/>
        <v>426.4</v>
      </c>
      <c r="I40" s="111">
        <f>RCFs!C$5</f>
        <v>15.792</v>
      </c>
      <c r="J40" s="71">
        <f t="shared" si="140"/>
        <v>469</v>
      </c>
      <c r="K40" s="71">
        <f t="shared" si="140"/>
        <v>584.1</v>
      </c>
      <c r="L40" s="71">
        <f t="shared" si="140"/>
        <v>626.79999999999995</v>
      </c>
      <c r="M40" s="71">
        <f t="shared" si="140"/>
        <v>690.7</v>
      </c>
      <c r="N40" s="71">
        <f t="shared" si="140"/>
        <v>852.8</v>
      </c>
      <c r="O40" s="71">
        <f t="shared" si="140"/>
        <v>916.7</v>
      </c>
      <c r="P40" s="71">
        <f t="shared" si="140"/>
        <v>1279.2</v>
      </c>
      <c r="Q40" s="104">
        <f t="shared" si="121"/>
        <v>418.2</v>
      </c>
      <c r="R40" s="111">
        <f>RCFs!C$7</f>
        <v>15.49</v>
      </c>
      <c r="S40" s="71">
        <f t="shared" si="141"/>
        <v>543.6</v>
      </c>
      <c r="T40" s="71">
        <f t="shared" si="141"/>
        <v>627.29999999999995</v>
      </c>
      <c r="U40" s="104">
        <f t="shared" si="123"/>
        <v>413.2</v>
      </c>
      <c r="V40" s="111">
        <f>RCFs!C$9</f>
        <v>15.304</v>
      </c>
      <c r="W40" s="104">
        <f t="shared" si="124"/>
        <v>413.2</v>
      </c>
      <c r="X40" s="111">
        <f t="shared" si="125"/>
        <v>15.304</v>
      </c>
      <c r="Y40" s="109">
        <f t="shared" si="126"/>
        <v>454.5</v>
      </c>
      <c r="Z40" s="109">
        <f t="shared" si="142"/>
        <v>566</v>
      </c>
      <c r="AA40" s="109">
        <f t="shared" si="142"/>
        <v>669.3</v>
      </c>
      <c r="AB40" s="109">
        <f t="shared" si="142"/>
        <v>607.4</v>
      </c>
      <c r="AC40" s="109">
        <f t="shared" si="142"/>
        <v>896.6</v>
      </c>
      <c r="AD40" s="109">
        <f t="shared" si="142"/>
        <v>1239.5999999999999</v>
      </c>
      <c r="AE40" s="104">
        <f t="shared" si="128"/>
        <v>419</v>
      </c>
      <c r="AF40" s="111">
        <f>RCFs!C$13</f>
        <v>15.52</v>
      </c>
      <c r="AG40" s="109">
        <f t="shared" si="143"/>
        <v>691.4</v>
      </c>
      <c r="AH40" s="109">
        <f t="shared" si="143"/>
        <v>879.9</v>
      </c>
      <c r="AI40" s="109">
        <f t="shared" si="143"/>
        <v>1257</v>
      </c>
      <c r="AJ40" s="104">
        <f t="shared" si="130"/>
        <v>423.8</v>
      </c>
      <c r="AK40" s="114">
        <f>RCFs!C$25</f>
        <v>15.696666666666665</v>
      </c>
      <c r="AL40" s="104">
        <f t="shared" si="131"/>
        <v>558.9</v>
      </c>
      <c r="AM40" s="114">
        <f>RCFs!C$59</f>
        <v>20.7</v>
      </c>
      <c r="AN40" s="104">
        <f t="shared" si="132"/>
        <v>447.3</v>
      </c>
      <c r="AO40" s="114">
        <f>RCFs!C$33</f>
        <v>16.57</v>
      </c>
      <c r="AP40" s="109">
        <f t="shared" si="133"/>
        <v>670.9</v>
      </c>
      <c r="AQ40" s="104">
        <f t="shared" si="134"/>
        <v>444.4</v>
      </c>
      <c r="AR40" s="114">
        <f>RCFs!C$35</f>
        <v>16.46</v>
      </c>
      <c r="AS40" s="109">
        <f t="shared" si="135"/>
        <v>577.70000000000005</v>
      </c>
      <c r="AT40" s="109">
        <f t="shared" si="135"/>
        <v>644.29999999999995</v>
      </c>
      <c r="AU40" s="104">
        <f t="shared" si="136"/>
        <v>438.6</v>
      </c>
      <c r="AV40" s="114">
        <f>RCFs!C$37</f>
        <v>16.247</v>
      </c>
      <c r="AW40" s="305"/>
      <c r="AX40" s="114"/>
      <c r="AY40" s="104">
        <f t="shared" si="137"/>
        <v>446.5</v>
      </c>
      <c r="AZ40" s="104">
        <f>RCFs!C$39</f>
        <v>16.54</v>
      </c>
      <c r="BA40" s="104">
        <f t="shared" si="138"/>
        <v>426</v>
      </c>
      <c r="BB40" s="114">
        <f>RCFs!C$41</f>
        <v>15.779</v>
      </c>
    </row>
    <row r="41" spans="1:54" s="126" customFormat="1" x14ac:dyDescent="0.2">
      <c r="A41" s="125" t="s">
        <v>29</v>
      </c>
      <c r="B41" s="41" t="s">
        <v>30</v>
      </c>
      <c r="C41" s="285">
        <v>14</v>
      </c>
      <c r="D41" s="104">
        <f t="shared" si="139"/>
        <v>833.3</v>
      </c>
      <c r="E41" s="111">
        <f>RCFs!C$43</f>
        <v>59.519182319999999</v>
      </c>
      <c r="F41" s="104">
        <f t="shared" si="118"/>
        <v>221.1</v>
      </c>
      <c r="G41" s="111">
        <f>RCFs!C$5</f>
        <v>15.792</v>
      </c>
      <c r="H41" s="104">
        <f t="shared" si="119"/>
        <v>221.1</v>
      </c>
      <c r="I41" s="111">
        <f>RCFs!C$5</f>
        <v>15.792</v>
      </c>
      <c r="J41" s="71">
        <f t="shared" si="140"/>
        <v>243.2</v>
      </c>
      <c r="K41" s="71">
        <f t="shared" si="140"/>
        <v>302.89999999999998</v>
      </c>
      <c r="L41" s="71">
        <f t="shared" si="140"/>
        <v>325</v>
      </c>
      <c r="M41" s="71">
        <f t="shared" si="140"/>
        <v>358.2</v>
      </c>
      <c r="N41" s="71">
        <f t="shared" si="140"/>
        <v>442.2</v>
      </c>
      <c r="O41" s="71">
        <f t="shared" si="140"/>
        <v>475.3</v>
      </c>
      <c r="P41" s="71">
        <f t="shared" si="140"/>
        <v>663.3</v>
      </c>
      <c r="Q41" s="104">
        <f t="shared" si="121"/>
        <v>216.8</v>
      </c>
      <c r="R41" s="111">
        <f>RCFs!C$7</f>
        <v>15.49</v>
      </c>
      <c r="S41" s="71">
        <f t="shared" si="141"/>
        <v>281.8</v>
      </c>
      <c r="T41" s="71">
        <f t="shared" si="141"/>
        <v>325.2</v>
      </c>
      <c r="U41" s="104">
        <f t="shared" si="123"/>
        <v>214.2</v>
      </c>
      <c r="V41" s="111">
        <f>RCFs!C$9</f>
        <v>15.304</v>
      </c>
      <c r="W41" s="104">
        <f t="shared" si="124"/>
        <v>214.2</v>
      </c>
      <c r="X41" s="111">
        <f t="shared" si="125"/>
        <v>15.304</v>
      </c>
      <c r="Y41" s="109">
        <f t="shared" si="126"/>
        <v>235.6</v>
      </c>
      <c r="Z41" s="109">
        <f t="shared" si="142"/>
        <v>293.39999999999998</v>
      </c>
      <c r="AA41" s="109">
        <f t="shared" si="142"/>
        <v>347</v>
      </c>
      <c r="AB41" s="109">
        <f t="shared" si="142"/>
        <v>314.8</v>
      </c>
      <c r="AC41" s="109">
        <f t="shared" si="142"/>
        <v>464.8</v>
      </c>
      <c r="AD41" s="109">
        <f t="shared" si="142"/>
        <v>642.6</v>
      </c>
      <c r="AE41" s="104">
        <f t="shared" si="128"/>
        <v>217.2</v>
      </c>
      <c r="AF41" s="111">
        <f>RCFs!C$13</f>
        <v>15.52</v>
      </c>
      <c r="AG41" s="109">
        <f t="shared" si="143"/>
        <v>358.4</v>
      </c>
      <c r="AH41" s="109">
        <f t="shared" si="143"/>
        <v>456.1</v>
      </c>
      <c r="AI41" s="109">
        <f t="shared" si="143"/>
        <v>651.6</v>
      </c>
      <c r="AJ41" s="104">
        <f t="shared" si="130"/>
        <v>219.7</v>
      </c>
      <c r="AK41" s="114">
        <f>RCFs!C$25</f>
        <v>15.696666666666665</v>
      </c>
      <c r="AL41" s="104">
        <f t="shared" si="131"/>
        <v>289.8</v>
      </c>
      <c r="AM41" s="114">
        <f>RCFs!C$59</f>
        <v>20.7</v>
      </c>
      <c r="AN41" s="104">
        <f t="shared" si="132"/>
        <v>231.9</v>
      </c>
      <c r="AO41" s="114">
        <f>RCFs!C$33</f>
        <v>16.57</v>
      </c>
      <c r="AP41" s="109">
        <f t="shared" si="133"/>
        <v>347.8</v>
      </c>
      <c r="AQ41" s="104">
        <f t="shared" si="134"/>
        <v>230.4</v>
      </c>
      <c r="AR41" s="114">
        <f>RCFs!C$35</f>
        <v>16.46</v>
      </c>
      <c r="AS41" s="109">
        <f t="shared" si="135"/>
        <v>299.5</v>
      </c>
      <c r="AT41" s="109">
        <f t="shared" si="135"/>
        <v>334</v>
      </c>
      <c r="AU41" s="104">
        <f t="shared" si="136"/>
        <v>227.4</v>
      </c>
      <c r="AV41" s="114">
        <f>RCFs!C$37</f>
        <v>16.247</v>
      </c>
      <c r="AW41" s="305"/>
      <c r="AX41" s="114"/>
      <c r="AY41" s="104">
        <f t="shared" si="137"/>
        <v>231.5</v>
      </c>
      <c r="AZ41" s="104">
        <f>RCFs!C$39</f>
        <v>16.54</v>
      </c>
      <c r="BA41" s="104">
        <f t="shared" si="138"/>
        <v>220.9</v>
      </c>
      <c r="BB41" s="114">
        <f>RCFs!C$41</f>
        <v>15.779</v>
      </c>
    </row>
    <row r="42" spans="1:54" s="126" customFormat="1" x14ac:dyDescent="0.2">
      <c r="A42" s="127" t="s">
        <v>321</v>
      </c>
      <c r="B42" s="40" t="s">
        <v>224</v>
      </c>
      <c r="C42" s="285">
        <v>283.89999999999998</v>
      </c>
      <c r="D42" s="104">
        <f t="shared" si="139"/>
        <v>16897.5</v>
      </c>
      <c r="E42" s="111">
        <f>RCFs!C$43</f>
        <v>59.519182319999999</v>
      </c>
      <c r="F42" s="104">
        <f t="shared" si="118"/>
        <v>4483.3</v>
      </c>
      <c r="G42" s="111">
        <f>RCFs!C$5</f>
        <v>15.792</v>
      </c>
      <c r="H42" s="104">
        <f t="shared" si="119"/>
        <v>4483.3</v>
      </c>
      <c r="I42" s="111">
        <f>RCFs!C$5</f>
        <v>15.792</v>
      </c>
      <c r="J42" s="71">
        <f t="shared" si="140"/>
        <v>4931.7</v>
      </c>
      <c r="K42" s="71">
        <f t="shared" si="140"/>
        <v>6142.2</v>
      </c>
      <c r="L42" s="71">
        <f t="shared" si="140"/>
        <v>6590.5</v>
      </c>
      <c r="M42" s="71">
        <f t="shared" si="140"/>
        <v>7263</v>
      </c>
      <c r="N42" s="71">
        <f t="shared" si="140"/>
        <v>8966.7000000000007</v>
      </c>
      <c r="O42" s="71">
        <f t="shared" si="140"/>
        <v>9639.2000000000007</v>
      </c>
      <c r="P42" s="71">
        <f t="shared" si="140"/>
        <v>13450</v>
      </c>
      <c r="Q42" s="104">
        <f t="shared" si="121"/>
        <v>4397.6000000000004</v>
      </c>
      <c r="R42" s="111">
        <f>RCFs!C$7</f>
        <v>15.49</v>
      </c>
      <c r="S42" s="71">
        <f t="shared" si="141"/>
        <v>5716.8</v>
      </c>
      <c r="T42" s="71">
        <f t="shared" si="141"/>
        <v>6596.4</v>
      </c>
      <c r="U42" s="104">
        <f t="shared" si="123"/>
        <v>4344.8</v>
      </c>
      <c r="V42" s="111">
        <f>RCFs!C$9</f>
        <v>15.304</v>
      </c>
      <c r="W42" s="104">
        <f t="shared" si="124"/>
        <v>4344.8</v>
      </c>
      <c r="X42" s="111">
        <f t="shared" si="125"/>
        <v>15.304</v>
      </c>
      <c r="Y42" s="109">
        <f t="shared" si="126"/>
        <v>4779.2</v>
      </c>
      <c r="Z42" s="109">
        <f t="shared" si="142"/>
        <v>5952.3</v>
      </c>
      <c r="AA42" s="109">
        <f t="shared" si="142"/>
        <v>7038.5</v>
      </c>
      <c r="AB42" s="109">
        <f t="shared" si="142"/>
        <v>6386.8</v>
      </c>
      <c r="AC42" s="109">
        <f t="shared" si="142"/>
        <v>9428.2000000000007</v>
      </c>
      <c r="AD42" s="109">
        <f t="shared" si="142"/>
        <v>13034.4</v>
      </c>
      <c r="AE42" s="104">
        <f t="shared" si="128"/>
        <v>4406.1000000000004</v>
      </c>
      <c r="AF42" s="111">
        <f>RCFs!C$13</f>
        <v>15.52</v>
      </c>
      <c r="AG42" s="109">
        <f t="shared" si="143"/>
        <v>7270.1</v>
      </c>
      <c r="AH42" s="109">
        <f t="shared" si="143"/>
        <v>9252.7999999999993</v>
      </c>
      <c r="AI42" s="109">
        <f t="shared" si="143"/>
        <v>13218.3</v>
      </c>
      <c r="AJ42" s="104">
        <f t="shared" si="130"/>
        <v>4456.2</v>
      </c>
      <c r="AK42" s="114">
        <f>RCFs!C$25</f>
        <v>15.696666666666665</v>
      </c>
      <c r="AL42" s="104">
        <f t="shared" si="131"/>
        <v>5876.7</v>
      </c>
      <c r="AM42" s="114">
        <f>RCFs!C$59</f>
        <v>20.7</v>
      </c>
      <c r="AN42" s="104">
        <f t="shared" si="132"/>
        <v>4704.2</v>
      </c>
      <c r="AO42" s="114">
        <f>RCFs!C$33</f>
        <v>16.57</v>
      </c>
      <c r="AP42" s="109">
        <f t="shared" si="133"/>
        <v>7056.3</v>
      </c>
      <c r="AQ42" s="104">
        <f t="shared" si="134"/>
        <v>4672.8999999999996</v>
      </c>
      <c r="AR42" s="114">
        <f>RCFs!C$35</f>
        <v>16.46</v>
      </c>
      <c r="AS42" s="109">
        <f t="shared" si="135"/>
        <v>6074.7</v>
      </c>
      <c r="AT42" s="109">
        <f t="shared" si="135"/>
        <v>6775.7</v>
      </c>
      <c r="AU42" s="104">
        <f t="shared" si="136"/>
        <v>4612.5</v>
      </c>
      <c r="AV42" s="114">
        <f>RCFs!C$37</f>
        <v>16.247</v>
      </c>
      <c r="AW42" s="305"/>
      <c r="AX42" s="114"/>
      <c r="AY42" s="104">
        <f t="shared" si="137"/>
        <v>4695.7</v>
      </c>
      <c r="AZ42" s="104">
        <f>RCFs!C$39</f>
        <v>16.54</v>
      </c>
      <c r="BA42" s="104">
        <f t="shared" si="138"/>
        <v>4479.6000000000004</v>
      </c>
      <c r="BB42" s="114">
        <f>RCFs!C$41</f>
        <v>15.779</v>
      </c>
    </row>
    <row r="43" spans="1:54" s="126" customFormat="1" ht="25.5" x14ac:dyDescent="0.2">
      <c r="A43" s="127" t="s">
        <v>322</v>
      </c>
      <c r="B43" s="40" t="s">
        <v>225</v>
      </c>
      <c r="C43" s="285">
        <v>55</v>
      </c>
      <c r="D43" s="104">
        <f t="shared" si="139"/>
        <v>3273.6</v>
      </c>
      <c r="E43" s="111">
        <f>RCFs!C$43</f>
        <v>59.519182319999999</v>
      </c>
      <c r="F43" s="104">
        <f t="shared" si="118"/>
        <v>868.6</v>
      </c>
      <c r="G43" s="111">
        <f>RCFs!C$5</f>
        <v>15.792</v>
      </c>
      <c r="H43" s="104">
        <f t="shared" si="119"/>
        <v>868.6</v>
      </c>
      <c r="I43" s="111">
        <f>RCFs!C$5</f>
        <v>15.792</v>
      </c>
      <c r="J43" s="71">
        <f t="shared" si="140"/>
        <v>955.4</v>
      </c>
      <c r="K43" s="71">
        <f t="shared" si="140"/>
        <v>1189.9000000000001</v>
      </c>
      <c r="L43" s="71">
        <f t="shared" si="140"/>
        <v>1276.8</v>
      </c>
      <c r="M43" s="71">
        <f t="shared" si="140"/>
        <v>1407.1</v>
      </c>
      <c r="N43" s="71">
        <f t="shared" si="140"/>
        <v>1737.1</v>
      </c>
      <c r="O43" s="71">
        <f t="shared" si="140"/>
        <v>1867.4</v>
      </c>
      <c r="P43" s="71">
        <f t="shared" si="140"/>
        <v>2605.6999999999998</v>
      </c>
      <c r="Q43" s="104">
        <f t="shared" si="121"/>
        <v>851.9</v>
      </c>
      <c r="R43" s="111">
        <f>RCFs!C$7</f>
        <v>15.49</v>
      </c>
      <c r="S43" s="71">
        <f t="shared" si="141"/>
        <v>1107.4000000000001</v>
      </c>
      <c r="T43" s="71">
        <f t="shared" si="141"/>
        <v>1277.8</v>
      </c>
      <c r="U43" s="104">
        <f t="shared" si="123"/>
        <v>841.7</v>
      </c>
      <c r="V43" s="111">
        <f>RCFs!C$9</f>
        <v>15.304</v>
      </c>
      <c r="W43" s="104">
        <f t="shared" si="124"/>
        <v>841.7</v>
      </c>
      <c r="X43" s="111">
        <f t="shared" si="125"/>
        <v>15.304</v>
      </c>
      <c r="Y43" s="109">
        <f t="shared" si="126"/>
        <v>925.8</v>
      </c>
      <c r="Z43" s="109">
        <f t="shared" si="142"/>
        <v>1153.0999999999999</v>
      </c>
      <c r="AA43" s="109">
        <f t="shared" si="142"/>
        <v>1363.5</v>
      </c>
      <c r="AB43" s="109">
        <f t="shared" si="142"/>
        <v>1237.2</v>
      </c>
      <c r="AC43" s="109">
        <f t="shared" si="142"/>
        <v>1826.4</v>
      </c>
      <c r="AD43" s="109">
        <f t="shared" si="142"/>
        <v>2525.1</v>
      </c>
      <c r="AE43" s="104">
        <f t="shared" si="128"/>
        <v>853.6</v>
      </c>
      <c r="AF43" s="111">
        <f>RCFs!C$13</f>
        <v>15.52</v>
      </c>
      <c r="AG43" s="109">
        <f t="shared" si="143"/>
        <v>1408.4</v>
      </c>
      <c r="AH43" s="109">
        <f t="shared" si="143"/>
        <v>1792.6</v>
      </c>
      <c r="AI43" s="109">
        <f t="shared" si="143"/>
        <v>2560.8000000000002</v>
      </c>
      <c r="AJ43" s="104">
        <f t="shared" si="130"/>
        <v>863.3</v>
      </c>
      <c r="AK43" s="114">
        <f>RCFs!C$25</f>
        <v>15.696666666666665</v>
      </c>
      <c r="AL43" s="104">
        <f t="shared" si="131"/>
        <v>1138.5</v>
      </c>
      <c r="AM43" s="114">
        <f>RCFs!C$59</f>
        <v>20.7</v>
      </c>
      <c r="AN43" s="104">
        <f t="shared" si="132"/>
        <v>911.3</v>
      </c>
      <c r="AO43" s="114">
        <f>RCFs!C$33</f>
        <v>16.57</v>
      </c>
      <c r="AP43" s="109">
        <f t="shared" si="133"/>
        <v>1366.9</v>
      </c>
      <c r="AQ43" s="104">
        <f t="shared" si="134"/>
        <v>905.3</v>
      </c>
      <c r="AR43" s="114">
        <f>RCFs!C$35</f>
        <v>16.46</v>
      </c>
      <c r="AS43" s="109">
        <f t="shared" si="135"/>
        <v>1176.8</v>
      </c>
      <c r="AT43" s="109">
        <f t="shared" si="135"/>
        <v>1312.6</v>
      </c>
      <c r="AU43" s="104">
        <f t="shared" si="136"/>
        <v>893.5</v>
      </c>
      <c r="AV43" s="114">
        <f>RCFs!C$37</f>
        <v>16.247</v>
      </c>
      <c r="AW43" s="305"/>
      <c r="AX43" s="114"/>
      <c r="AY43" s="104">
        <f t="shared" si="137"/>
        <v>909.7</v>
      </c>
      <c r="AZ43" s="104">
        <f>RCFs!C$39</f>
        <v>16.54</v>
      </c>
      <c r="BA43" s="104">
        <f t="shared" si="138"/>
        <v>867.8</v>
      </c>
      <c r="BB43" s="114">
        <f>RCFs!C$41</f>
        <v>15.779</v>
      </c>
    </row>
    <row r="44" spans="1:54" s="126" customFormat="1" x14ac:dyDescent="0.2">
      <c r="A44" s="127" t="s">
        <v>323</v>
      </c>
      <c r="B44" s="40" t="s">
        <v>226</v>
      </c>
      <c r="C44" s="285">
        <v>150</v>
      </c>
      <c r="D44" s="104">
        <f t="shared" si="139"/>
        <v>8927.9</v>
      </c>
      <c r="E44" s="111">
        <f>RCFs!C$43</f>
        <v>59.519182319999999</v>
      </c>
      <c r="F44" s="104">
        <f t="shared" si="118"/>
        <v>2368.8000000000002</v>
      </c>
      <c r="G44" s="111">
        <f>RCFs!C$5</f>
        <v>15.792</v>
      </c>
      <c r="H44" s="104">
        <f t="shared" si="119"/>
        <v>2368.8000000000002</v>
      </c>
      <c r="I44" s="111">
        <f>RCFs!C$5</f>
        <v>15.792</v>
      </c>
      <c r="J44" s="71">
        <f t="shared" ref="J44:P53" si="144">ROUND($C44*$I44*J$6,1)</f>
        <v>2605.6999999999998</v>
      </c>
      <c r="K44" s="71">
        <f t="shared" si="144"/>
        <v>3245.3</v>
      </c>
      <c r="L44" s="71">
        <f t="shared" si="144"/>
        <v>3482.1</v>
      </c>
      <c r="M44" s="71">
        <f t="shared" si="144"/>
        <v>3837.5</v>
      </c>
      <c r="N44" s="71">
        <f t="shared" si="144"/>
        <v>4737.6000000000004</v>
      </c>
      <c r="O44" s="71">
        <f t="shared" si="144"/>
        <v>5092.8999999999996</v>
      </c>
      <c r="P44" s="71">
        <f t="shared" si="144"/>
        <v>7106.4</v>
      </c>
      <c r="Q44" s="104">
        <f t="shared" si="121"/>
        <v>2323.5</v>
      </c>
      <c r="R44" s="111">
        <f>RCFs!C$7</f>
        <v>15.49</v>
      </c>
      <c r="S44" s="71">
        <f t="shared" si="141"/>
        <v>3020.5</v>
      </c>
      <c r="T44" s="71">
        <f t="shared" si="141"/>
        <v>3485.2</v>
      </c>
      <c r="U44" s="104">
        <f t="shared" si="123"/>
        <v>2295.6</v>
      </c>
      <c r="V44" s="111">
        <f>RCFs!C$9</f>
        <v>15.304</v>
      </c>
      <c r="W44" s="104">
        <f t="shared" si="124"/>
        <v>2295.6</v>
      </c>
      <c r="X44" s="111">
        <f t="shared" si="125"/>
        <v>15.304</v>
      </c>
      <c r="Y44" s="109">
        <f t="shared" si="126"/>
        <v>2525.1</v>
      </c>
      <c r="Z44" s="109">
        <f t="shared" ref="Z44:AD53" si="145">ROUNDDOWN($W44*Z$6,1)</f>
        <v>3144.9</v>
      </c>
      <c r="AA44" s="109">
        <f t="shared" si="145"/>
        <v>3718.8</v>
      </c>
      <c r="AB44" s="109">
        <f t="shared" si="145"/>
        <v>3374.5</v>
      </c>
      <c r="AC44" s="109">
        <f t="shared" si="145"/>
        <v>4981.3999999999996</v>
      </c>
      <c r="AD44" s="109">
        <f t="shared" si="145"/>
        <v>6886.8</v>
      </c>
      <c r="AE44" s="104">
        <f t="shared" si="128"/>
        <v>2328</v>
      </c>
      <c r="AF44" s="111">
        <f>RCFs!C$13</f>
        <v>15.52</v>
      </c>
      <c r="AG44" s="109">
        <f t="shared" si="143"/>
        <v>3841.2</v>
      </c>
      <c r="AH44" s="109">
        <f t="shared" si="143"/>
        <v>4888.8</v>
      </c>
      <c r="AI44" s="109">
        <f t="shared" si="143"/>
        <v>6984</v>
      </c>
      <c r="AJ44" s="104">
        <f t="shared" si="130"/>
        <v>2354.5</v>
      </c>
      <c r="AK44" s="114">
        <f>RCFs!C$25</f>
        <v>15.696666666666665</v>
      </c>
      <c r="AL44" s="104">
        <f t="shared" si="131"/>
        <v>3105</v>
      </c>
      <c r="AM44" s="114">
        <f>RCFs!C$59</f>
        <v>20.7</v>
      </c>
      <c r="AN44" s="104">
        <f t="shared" si="132"/>
        <v>2485.5</v>
      </c>
      <c r="AO44" s="114">
        <f>RCFs!C$33</f>
        <v>16.57</v>
      </c>
      <c r="AP44" s="109">
        <f t="shared" si="133"/>
        <v>3728.2</v>
      </c>
      <c r="AQ44" s="104">
        <f t="shared" si="134"/>
        <v>2469</v>
      </c>
      <c r="AR44" s="114">
        <f>RCFs!C$35</f>
        <v>16.46</v>
      </c>
      <c r="AS44" s="109">
        <f t="shared" si="135"/>
        <v>3209.7</v>
      </c>
      <c r="AT44" s="109">
        <f t="shared" si="135"/>
        <v>3580</v>
      </c>
      <c r="AU44" s="104">
        <f t="shared" si="136"/>
        <v>2437</v>
      </c>
      <c r="AV44" s="114">
        <f>RCFs!C$37</f>
        <v>16.247</v>
      </c>
      <c r="AW44" s="305"/>
      <c r="AX44" s="114"/>
      <c r="AY44" s="104">
        <f t="shared" si="137"/>
        <v>2481</v>
      </c>
      <c r="AZ44" s="104">
        <f>RCFs!C$39</f>
        <v>16.54</v>
      </c>
      <c r="BA44" s="104">
        <f t="shared" si="138"/>
        <v>2366.8000000000002</v>
      </c>
      <c r="BB44" s="114">
        <f>RCFs!C$41</f>
        <v>15.779</v>
      </c>
    </row>
    <row r="45" spans="1:54" s="126" customFormat="1" x14ac:dyDescent="0.2">
      <c r="A45" s="127" t="s">
        <v>324</v>
      </c>
      <c r="B45" s="40" t="s">
        <v>227</v>
      </c>
      <c r="C45" s="285">
        <v>206</v>
      </c>
      <c r="D45" s="104">
        <f t="shared" si="139"/>
        <v>12261</v>
      </c>
      <c r="E45" s="111">
        <f>RCFs!C$43</f>
        <v>59.519182319999999</v>
      </c>
      <c r="F45" s="104">
        <f t="shared" si="118"/>
        <v>3253.2</v>
      </c>
      <c r="G45" s="111">
        <f>RCFs!C$5</f>
        <v>15.792</v>
      </c>
      <c r="H45" s="104">
        <f t="shared" si="119"/>
        <v>3253.2</v>
      </c>
      <c r="I45" s="111">
        <f>RCFs!C$5</f>
        <v>15.792</v>
      </c>
      <c r="J45" s="71">
        <f t="shared" si="144"/>
        <v>3578.5</v>
      </c>
      <c r="K45" s="71">
        <f t="shared" si="144"/>
        <v>4456.8</v>
      </c>
      <c r="L45" s="71">
        <f t="shared" si="144"/>
        <v>4782.1000000000004</v>
      </c>
      <c r="M45" s="71">
        <f t="shared" si="144"/>
        <v>5270.1</v>
      </c>
      <c r="N45" s="71">
        <f t="shared" si="144"/>
        <v>6506.3</v>
      </c>
      <c r="O45" s="71">
        <f t="shared" si="144"/>
        <v>6994.3</v>
      </c>
      <c r="P45" s="71">
        <f t="shared" si="144"/>
        <v>9759.5</v>
      </c>
      <c r="Q45" s="104">
        <f t="shared" si="121"/>
        <v>3190.9</v>
      </c>
      <c r="R45" s="111">
        <f>RCFs!C$7</f>
        <v>15.49</v>
      </c>
      <c r="S45" s="71">
        <f t="shared" si="141"/>
        <v>4148.1000000000004</v>
      </c>
      <c r="T45" s="71">
        <f t="shared" si="141"/>
        <v>4786.3</v>
      </c>
      <c r="U45" s="104">
        <f t="shared" si="123"/>
        <v>3152.6</v>
      </c>
      <c r="V45" s="111">
        <f>RCFs!C$9</f>
        <v>15.304</v>
      </c>
      <c r="W45" s="104">
        <f t="shared" si="124"/>
        <v>3152.6</v>
      </c>
      <c r="X45" s="111">
        <f t="shared" si="125"/>
        <v>15.304</v>
      </c>
      <c r="Y45" s="109">
        <f t="shared" si="126"/>
        <v>3467.8</v>
      </c>
      <c r="Z45" s="109">
        <f t="shared" si="145"/>
        <v>4319</v>
      </c>
      <c r="AA45" s="109">
        <f t="shared" si="145"/>
        <v>5107.2</v>
      </c>
      <c r="AB45" s="109">
        <f t="shared" si="145"/>
        <v>4634.3</v>
      </c>
      <c r="AC45" s="109">
        <f t="shared" si="145"/>
        <v>6841.1</v>
      </c>
      <c r="AD45" s="109">
        <f t="shared" si="145"/>
        <v>9457.7999999999993</v>
      </c>
      <c r="AE45" s="104">
        <f t="shared" si="128"/>
        <v>3197.1</v>
      </c>
      <c r="AF45" s="111">
        <f>RCFs!C$13</f>
        <v>15.52</v>
      </c>
      <c r="AG45" s="109">
        <f t="shared" si="143"/>
        <v>5275.2</v>
      </c>
      <c r="AH45" s="109">
        <f t="shared" si="143"/>
        <v>6713.9</v>
      </c>
      <c r="AI45" s="109">
        <f t="shared" si="143"/>
        <v>9591.2999999999993</v>
      </c>
      <c r="AJ45" s="104">
        <f t="shared" si="130"/>
        <v>3233.5</v>
      </c>
      <c r="AK45" s="114">
        <f>RCFs!C$25</f>
        <v>15.696666666666665</v>
      </c>
      <c r="AL45" s="104">
        <f t="shared" si="131"/>
        <v>4264.2</v>
      </c>
      <c r="AM45" s="114">
        <f>RCFs!C$59</f>
        <v>20.7</v>
      </c>
      <c r="AN45" s="104">
        <f t="shared" si="132"/>
        <v>3413.4</v>
      </c>
      <c r="AO45" s="114">
        <f>RCFs!C$33</f>
        <v>16.57</v>
      </c>
      <c r="AP45" s="109">
        <f t="shared" si="133"/>
        <v>5120.1000000000004</v>
      </c>
      <c r="AQ45" s="104">
        <f t="shared" si="134"/>
        <v>3390.7</v>
      </c>
      <c r="AR45" s="114">
        <f>RCFs!C$35</f>
        <v>16.46</v>
      </c>
      <c r="AS45" s="109">
        <f t="shared" si="135"/>
        <v>4407.8999999999996</v>
      </c>
      <c r="AT45" s="109">
        <f t="shared" si="135"/>
        <v>4916.5</v>
      </c>
      <c r="AU45" s="104">
        <f t="shared" si="136"/>
        <v>3346.8</v>
      </c>
      <c r="AV45" s="114">
        <f>RCFs!C$37</f>
        <v>16.247</v>
      </c>
      <c r="AW45" s="305"/>
      <c r="AX45" s="114"/>
      <c r="AY45" s="104">
        <f t="shared" si="137"/>
        <v>3407.2</v>
      </c>
      <c r="AZ45" s="104">
        <f>RCFs!C$39</f>
        <v>16.54</v>
      </c>
      <c r="BA45" s="104">
        <f t="shared" si="138"/>
        <v>3250.4</v>
      </c>
      <c r="BB45" s="114">
        <f>RCFs!C$41</f>
        <v>15.779</v>
      </c>
    </row>
    <row r="46" spans="1:54" s="126" customFormat="1" x14ac:dyDescent="0.2">
      <c r="A46" s="125">
        <v>1003</v>
      </c>
      <c r="B46" s="40" t="s">
        <v>228</v>
      </c>
      <c r="C46" s="285">
        <v>35</v>
      </c>
      <c r="D46" s="104">
        <f t="shared" si="139"/>
        <v>2083.1999999999998</v>
      </c>
      <c r="E46" s="111">
        <f>RCFs!C$43</f>
        <v>59.519182319999999</v>
      </c>
      <c r="F46" s="104">
        <f t="shared" si="118"/>
        <v>552.70000000000005</v>
      </c>
      <c r="G46" s="111">
        <f>RCFs!C$5</f>
        <v>15.792</v>
      </c>
      <c r="H46" s="104">
        <f t="shared" si="119"/>
        <v>552.70000000000005</v>
      </c>
      <c r="I46" s="111">
        <f>RCFs!C$5</f>
        <v>15.792</v>
      </c>
      <c r="J46" s="71">
        <f t="shared" si="144"/>
        <v>608</v>
      </c>
      <c r="K46" s="71">
        <f t="shared" si="144"/>
        <v>757.2</v>
      </c>
      <c r="L46" s="71">
        <f t="shared" si="144"/>
        <v>812.5</v>
      </c>
      <c r="M46" s="71">
        <f t="shared" si="144"/>
        <v>895.4</v>
      </c>
      <c r="N46" s="71">
        <f t="shared" si="144"/>
        <v>1105.4000000000001</v>
      </c>
      <c r="O46" s="71">
        <f t="shared" si="144"/>
        <v>1188.3</v>
      </c>
      <c r="P46" s="71">
        <f t="shared" si="144"/>
        <v>1658.2</v>
      </c>
      <c r="Q46" s="104">
        <f t="shared" si="121"/>
        <v>542.1</v>
      </c>
      <c r="R46" s="111">
        <f>RCFs!C$7</f>
        <v>15.49</v>
      </c>
      <c r="S46" s="71">
        <f t="shared" si="141"/>
        <v>704.7</v>
      </c>
      <c r="T46" s="71">
        <f t="shared" si="141"/>
        <v>813.1</v>
      </c>
      <c r="U46" s="104">
        <f t="shared" si="123"/>
        <v>535.6</v>
      </c>
      <c r="V46" s="111">
        <f>RCFs!C$9</f>
        <v>15.304</v>
      </c>
      <c r="W46" s="104">
        <f t="shared" si="124"/>
        <v>535.6</v>
      </c>
      <c r="X46" s="111">
        <f t="shared" si="125"/>
        <v>15.304</v>
      </c>
      <c r="Y46" s="109">
        <f t="shared" si="126"/>
        <v>589.1</v>
      </c>
      <c r="Z46" s="109">
        <f t="shared" si="145"/>
        <v>733.7</v>
      </c>
      <c r="AA46" s="109">
        <f t="shared" si="145"/>
        <v>867.6</v>
      </c>
      <c r="AB46" s="109">
        <f t="shared" si="145"/>
        <v>787.3</v>
      </c>
      <c r="AC46" s="109">
        <f t="shared" si="145"/>
        <v>1162.2</v>
      </c>
      <c r="AD46" s="109">
        <f t="shared" si="145"/>
        <v>1606.8</v>
      </c>
      <c r="AE46" s="104">
        <f t="shared" si="128"/>
        <v>543.20000000000005</v>
      </c>
      <c r="AF46" s="111">
        <f>RCFs!C$13</f>
        <v>15.52</v>
      </c>
      <c r="AG46" s="109">
        <f t="shared" si="143"/>
        <v>896.3</v>
      </c>
      <c r="AH46" s="109">
        <f t="shared" si="143"/>
        <v>1140.7</v>
      </c>
      <c r="AI46" s="109">
        <f t="shared" si="143"/>
        <v>1629.6</v>
      </c>
      <c r="AJ46" s="104">
        <f t="shared" si="130"/>
        <v>549.29999999999995</v>
      </c>
      <c r="AK46" s="114">
        <f>RCFs!C$25</f>
        <v>15.696666666666665</v>
      </c>
      <c r="AL46" s="104">
        <f t="shared" si="131"/>
        <v>724.5</v>
      </c>
      <c r="AM46" s="114">
        <f>RCFs!C$59</f>
        <v>20.7</v>
      </c>
      <c r="AN46" s="104">
        <f t="shared" si="132"/>
        <v>579.9</v>
      </c>
      <c r="AO46" s="114">
        <f>RCFs!C$33</f>
        <v>16.57</v>
      </c>
      <c r="AP46" s="109">
        <f t="shared" si="133"/>
        <v>869.8</v>
      </c>
      <c r="AQ46" s="104">
        <f t="shared" si="134"/>
        <v>576.1</v>
      </c>
      <c r="AR46" s="114">
        <f>RCFs!C$35</f>
        <v>16.46</v>
      </c>
      <c r="AS46" s="109">
        <f t="shared" si="135"/>
        <v>748.9</v>
      </c>
      <c r="AT46" s="109">
        <f t="shared" si="135"/>
        <v>835.3</v>
      </c>
      <c r="AU46" s="104">
        <f t="shared" si="136"/>
        <v>568.6</v>
      </c>
      <c r="AV46" s="114">
        <f>RCFs!C$37</f>
        <v>16.247</v>
      </c>
      <c r="AW46" s="305"/>
      <c r="AX46" s="114"/>
      <c r="AY46" s="104">
        <f t="shared" si="137"/>
        <v>578.9</v>
      </c>
      <c r="AZ46" s="104">
        <f>RCFs!C$39</f>
        <v>16.54</v>
      </c>
      <c r="BA46" s="104">
        <f t="shared" si="138"/>
        <v>552.20000000000005</v>
      </c>
      <c r="BB46" s="114">
        <f>RCFs!C$41</f>
        <v>15.779</v>
      </c>
    </row>
    <row r="47" spans="1:54" s="126" customFormat="1" x14ac:dyDescent="0.2">
      <c r="A47" s="125">
        <v>1007</v>
      </c>
      <c r="B47" s="40" t="s">
        <v>229</v>
      </c>
      <c r="C47" s="285">
        <v>320</v>
      </c>
      <c r="D47" s="104">
        <f t="shared" si="139"/>
        <v>19046.099999999999</v>
      </c>
      <c r="E47" s="111">
        <f>RCFs!C$43</f>
        <v>59.519182319999999</v>
      </c>
      <c r="F47" s="104">
        <f t="shared" si="118"/>
        <v>5053.3999999999996</v>
      </c>
      <c r="G47" s="111">
        <f>RCFs!C$5</f>
        <v>15.792</v>
      </c>
      <c r="H47" s="104">
        <f t="shared" si="119"/>
        <v>5053.3999999999996</v>
      </c>
      <c r="I47" s="111">
        <f>RCFs!C$5</f>
        <v>15.792</v>
      </c>
      <c r="J47" s="71">
        <f t="shared" si="144"/>
        <v>5558.8</v>
      </c>
      <c r="K47" s="71">
        <f t="shared" si="144"/>
        <v>6923.2</v>
      </c>
      <c r="L47" s="71">
        <f t="shared" si="144"/>
        <v>7428.6</v>
      </c>
      <c r="M47" s="71">
        <f t="shared" si="144"/>
        <v>8186.6</v>
      </c>
      <c r="N47" s="71">
        <f t="shared" si="144"/>
        <v>10106.9</v>
      </c>
      <c r="O47" s="71">
        <f t="shared" si="144"/>
        <v>10864.9</v>
      </c>
      <c r="P47" s="71">
        <f t="shared" si="144"/>
        <v>15160.3</v>
      </c>
      <c r="Q47" s="104">
        <f t="shared" si="121"/>
        <v>4956.8</v>
      </c>
      <c r="R47" s="111">
        <f>RCFs!C$7</f>
        <v>15.49</v>
      </c>
      <c r="S47" s="71">
        <f t="shared" si="141"/>
        <v>6443.8</v>
      </c>
      <c r="T47" s="71">
        <f t="shared" si="141"/>
        <v>7435.2</v>
      </c>
      <c r="U47" s="104">
        <f t="shared" si="123"/>
        <v>4897.2</v>
      </c>
      <c r="V47" s="111">
        <f>RCFs!C$9</f>
        <v>15.304</v>
      </c>
      <c r="W47" s="104">
        <f t="shared" si="124"/>
        <v>4897.2</v>
      </c>
      <c r="X47" s="111">
        <f t="shared" si="125"/>
        <v>15.304</v>
      </c>
      <c r="Y47" s="109">
        <f t="shared" si="126"/>
        <v>5386.9</v>
      </c>
      <c r="Z47" s="109">
        <f t="shared" si="145"/>
        <v>6709.1</v>
      </c>
      <c r="AA47" s="109">
        <f t="shared" si="145"/>
        <v>7933.4</v>
      </c>
      <c r="AB47" s="109">
        <f t="shared" si="145"/>
        <v>7198.8</v>
      </c>
      <c r="AC47" s="109">
        <f t="shared" si="145"/>
        <v>10626.9</v>
      </c>
      <c r="AD47" s="109">
        <f t="shared" si="145"/>
        <v>14691.6</v>
      </c>
      <c r="AE47" s="104">
        <f t="shared" si="128"/>
        <v>4966.3999999999996</v>
      </c>
      <c r="AF47" s="111">
        <f>RCFs!C$13</f>
        <v>15.52</v>
      </c>
      <c r="AG47" s="109">
        <f t="shared" si="143"/>
        <v>8194.6</v>
      </c>
      <c r="AH47" s="109">
        <f t="shared" si="143"/>
        <v>10429.4</v>
      </c>
      <c r="AI47" s="109">
        <f t="shared" si="143"/>
        <v>14899.2</v>
      </c>
      <c r="AJ47" s="104">
        <f t="shared" si="130"/>
        <v>5022.8999999999996</v>
      </c>
      <c r="AK47" s="114">
        <f>RCFs!C$25</f>
        <v>15.696666666666665</v>
      </c>
      <c r="AL47" s="104">
        <f t="shared" si="131"/>
        <v>6624</v>
      </c>
      <c r="AM47" s="114">
        <f>RCFs!C$59</f>
        <v>20.7</v>
      </c>
      <c r="AN47" s="104">
        <f t="shared" si="132"/>
        <v>5302.4</v>
      </c>
      <c r="AO47" s="114">
        <f>RCFs!C$33</f>
        <v>16.57</v>
      </c>
      <c r="AP47" s="109">
        <f t="shared" si="133"/>
        <v>7953.6</v>
      </c>
      <c r="AQ47" s="104">
        <f t="shared" si="134"/>
        <v>5267.2</v>
      </c>
      <c r="AR47" s="114">
        <f>RCFs!C$35</f>
        <v>16.46</v>
      </c>
      <c r="AS47" s="109">
        <f t="shared" si="135"/>
        <v>6847.3</v>
      </c>
      <c r="AT47" s="109">
        <f t="shared" si="135"/>
        <v>7637.4</v>
      </c>
      <c r="AU47" s="104">
        <f t="shared" si="136"/>
        <v>5199</v>
      </c>
      <c r="AV47" s="114">
        <f>RCFs!C$37</f>
        <v>16.247</v>
      </c>
      <c r="AW47" s="305"/>
      <c r="AX47" s="114"/>
      <c r="AY47" s="104">
        <f t="shared" si="137"/>
        <v>5292.8</v>
      </c>
      <c r="AZ47" s="104">
        <f>RCFs!C$39</f>
        <v>16.54</v>
      </c>
      <c r="BA47" s="104">
        <f t="shared" si="138"/>
        <v>5049.2</v>
      </c>
      <c r="BB47" s="114">
        <f>RCFs!C$41</f>
        <v>15.779</v>
      </c>
    </row>
    <row r="48" spans="1:54" s="126" customFormat="1" x14ac:dyDescent="0.2">
      <c r="A48" s="125">
        <v>1009</v>
      </c>
      <c r="B48" s="40" t="s">
        <v>230</v>
      </c>
      <c r="C48" s="285">
        <v>396.8</v>
      </c>
      <c r="D48" s="104">
        <f t="shared" si="139"/>
        <v>23617.200000000001</v>
      </c>
      <c r="E48" s="111">
        <f>RCFs!C$43</f>
        <v>59.519182319999999</v>
      </c>
      <c r="F48" s="104">
        <f t="shared" si="118"/>
        <v>6266.3</v>
      </c>
      <c r="G48" s="111">
        <f>RCFs!C$5</f>
        <v>15.792</v>
      </c>
      <c r="H48" s="104">
        <f t="shared" si="119"/>
        <v>6266.3</v>
      </c>
      <c r="I48" s="111">
        <f>RCFs!C$5</f>
        <v>15.792</v>
      </c>
      <c r="J48" s="71">
        <f t="shared" si="144"/>
        <v>6892.9</v>
      </c>
      <c r="K48" s="71">
        <f t="shared" si="144"/>
        <v>8584.7999999999993</v>
      </c>
      <c r="L48" s="71">
        <f t="shared" si="144"/>
        <v>9211.4</v>
      </c>
      <c r="M48" s="71">
        <f t="shared" si="144"/>
        <v>10151.4</v>
      </c>
      <c r="N48" s="71">
        <f t="shared" si="144"/>
        <v>12532.5</v>
      </c>
      <c r="O48" s="71">
        <f t="shared" si="144"/>
        <v>13472.5</v>
      </c>
      <c r="P48" s="71">
        <f t="shared" si="144"/>
        <v>18798.8</v>
      </c>
      <c r="Q48" s="104">
        <f t="shared" si="121"/>
        <v>6146.4</v>
      </c>
      <c r="R48" s="111">
        <f>RCFs!C$7</f>
        <v>15.49</v>
      </c>
      <c r="S48" s="71">
        <f t="shared" si="141"/>
        <v>7990.3</v>
      </c>
      <c r="T48" s="71">
        <f t="shared" si="141"/>
        <v>9219.6</v>
      </c>
      <c r="U48" s="104">
        <f t="shared" si="123"/>
        <v>6072.6</v>
      </c>
      <c r="V48" s="111">
        <f>RCFs!C$9</f>
        <v>15.304</v>
      </c>
      <c r="W48" s="104">
        <f t="shared" si="124"/>
        <v>6072.6</v>
      </c>
      <c r="X48" s="111">
        <f t="shared" si="125"/>
        <v>15.304</v>
      </c>
      <c r="Y48" s="109">
        <f t="shared" si="126"/>
        <v>6679.8</v>
      </c>
      <c r="Z48" s="109">
        <f t="shared" si="145"/>
        <v>8319.4</v>
      </c>
      <c r="AA48" s="109">
        <f t="shared" si="145"/>
        <v>9837.6</v>
      </c>
      <c r="AB48" s="109">
        <f t="shared" si="145"/>
        <v>8926.7000000000007</v>
      </c>
      <c r="AC48" s="109">
        <f t="shared" si="145"/>
        <v>13177.5</v>
      </c>
      <c r="AD48" s="109">
        <f t="shared" si="145"/>
        <v>18217.8</v>
      </c>
      <c r="AE48" s="104">
        <f t="shared" si="128"/>
        <v>6158.3</v>
      </c>
      <c r="AF48" s="111">
        <f>RCFs!C$13</f>
        <v>15.52</v>
      </c>
      <c r="AG48" s="109">
        <f t="shared" si="143"/>
        <v>10161.200000000001</v>
      </c>
      <c r="AH48" s="109">
        <f t="shared" si="143"/>
        <v>12932.4</v>
      </c>
      <c r="AI48" s="109">
        <f t="shared" si="143"/>
        <v>18474.900000000001</v>
      </c>
      <c r="AJ48" s="104">
        <f t="shared" si="130"/>
        <v>6228.4</v>
      </c>
      <c r="AK48" s="114">
        <f>RCFs!C$25</f>
        <v>15.696666666666665</v>
      </c>
      <c r="AL48" s="104">
        <f t="shared" si="131"/>
        <v>8213.7000000000007</v>
      </c>
      <c r="AM48" s="114">
        <f>RCFs!C$59</f>
        <v>20.7</v>
      </c>
      <c r="AN48" s="104">
        <f t="shared" si="132"/>
        <v>6574.9</v>
      </c>
      <c r="AO48" s="114">
        <f>RCFs!C$33</f>
        <v>16.57</v>
      </c>
      <c r="AP48" s="109">
        <f t="shared" si="133"/>
        <v>9862.2999999999993</v>
      </c>
      <c r="AQ48" s="104">
        <f t="shared" si="134"/>
        <v>6531.3</v>
      </c>
      <c r="AR48" s="114">
        <f>RCFs!C$35</f>
        <v>16.46</v>
      </c>
      <c r="AS48" s="109">
        <f t="shared" si="135"/>
        <v>8490.6</v>
      </c>
      <c r="AT48" s="109">
        <f t="shared" si="135"/>
        <v>9470.2999999999993</v>
      </c>
      <c r="AU48" s="104">
        <f t="shared" si="136"/>
        <v>6446.8</v>
      </c>
      <c r="AV48" s="114">
        <f>RCFs!C$37</f>
        <v>16.247</v>
      </c>
      <c r="AW48" s="305"/>
      <c r="AX48" s="114"/>
      <c r="AY48" s="104">
        <f t="shared" si="137"/>
        <v>6563</v>
      </c>
      <c r="AZ48" s="104">
        <f>RCFs!C$39</f>
        <v>16.54</v>
      </c>
      <c r="BA48" s="104">
        <f t="shared" si="138"/>
        <v>6261.1</v>
      </c>
      <c r="BB48" s="114">
        <f>RCFs!C$41</f>
        <v>15.779</v>
      </c>
    </row>
    <row r="49" spans="1:54" s="126" customFormat="1" x14ac:dyDescent="0.2">
      <c r="A49" s="125" t="s">
        <v>31</v>
      </c>
      <c r="B49" s="40" t="s">
        <v>32</v>
      </c>
      <c r="C49" s="285">
        <v>51.94</v>
      </c>
      <c r="D49" s="104">
        <f t="shared" si="139"/>
        <v>3091.4</v>
      </c>
      <c r="E49" s="111">
        <f>RCFs!C$43</f>
        <v>59.519182319999999</v>
      </c>
      <c r="F49" s="104">
        <f t="shared" si="118"/>
        <v>820.2</v>
      </c>
      <c r="G49" s="111">
        <f>RCFs!C$5</f>
        <v>15.792</v>
      </c>
      <c r="H49" s="104">
        <f t="shared" si="119"/>
        <v>820.2</v>
      </c>
      <c r="I49" s="111">
        <f>RCFs!C$5</f>
        <v>15.792</v>
      </c>
      <c r="J49" s="71">
        <f t="shared" si="144"/>
        <v>902.3</v>
      </c>
      <c r="K49" s="71">
        <f t="shared" si="144"/>
        <v>1123.7</v>
      </c>
      <c r="L49" s="71">
        <f t="shared" si="144"/>
        <v>1205.7</v>
      </c>
      <c r="M49" s="71">
        <f t="shared" si="144"/>
        <v>1328.8</v>
      </c>
      <c r="N49" s="71">
        <f t="shared" si="144"/>
        <v>1640.5</v>
      </c>
      <c r="O49" s="71">
        <f t="shared" si="144"/>
        <v>1763.5</v>
      </c>
      <c r="P49" s="71">
        <f t="shared" si="144"/>
        <v>2460.6999999999998</v>
      </c>
      <c r="Q49" s="104">
        <f t="shared" si="121"/>
        <v>804.5</v>
      </c>
      <c r="R49" s="111">
        <f>RCFs!C$7</f>
        <v>15.49</v>
      </c>
      <c r="S49" s="71">
        <f t="shared" si="141"/>
        <v>1045.8</v>
      </c>
      <c r="T49" s="71">
        <f t="shared" si="141"/>
        <v>1206.7</v>
      </c>
      <c r="U49" s="104">
        <f t="shared" si="123"/>
        <v>794.8</v>
      </c>
      <c r="V49" s="111">
        <f>RCFs!C$9</f>
        <v>15.304</v>
      </c>
      <c r="W49" s="104">
        <f t="shared" si="124"/>
        <v>794.8</v>
      </c>
      <c r="X49" s="111">
        <f t="shared" si="125"/>
        <v>15.304</v>
      </c>
      <c r="Y49" s="109">
        <f t="shared" si="126"/>
        <v>874.2</v>
      </c>
      <c r="Z49" s="109">
        <f t="shared" si="145"/>
        <v>1088.8</v>
      </c>
      <c r="AA49" s="109">
        <f t="shared" si="145"/>
        <v>1287.5</v>
      </c>
      <c r="AB49" s="109">
        <f t="shared" si="145"/>
        <v>1168.3</v>
      </c>
      <c r="AC49" s="109">
        <f t="shared" si="145"/>
        <v>1724.7</v>
      </c>
      <c r="AD49" s="109">
        <f t="shared" si="145"/>
        <v>2384.4</v>
      </c>
      <c r="AE49" s="104">
        <f t="shared" si="128"/>
        <v>806.1</v>
      </c>
      <c r="AF49" s="111">
        <f>RCFs!C$13</f>
        <v>15.52</v>
      </c>
      <c r="AG49" s="109">
        <f t="shared" si="143"/>
        <v>1330.1</v>
      </c>
      <c r="AH49" s="109">
        <f t="shared" si="143"/>
        <v>1692.8</v>
      </c>
      <c r="AI49" s="109">
        <f t="shared" si="143"/>
        <v>2418.3000000000002</v>
      </c>
      <c r="AJ49" s="104">
        <f t="shared" si="130"/>
        <v>815.2</v>
      </c>
      <c r="AK49" s="114">
        <f>RCFs!C$25</f>
        <v>15.696666666666665</v>
      </c>
      <c r="AL49" s="104">
        <f t="shared" si="131"/>
        <v>1075.0999999999999</v>
      </c>
      <c r="AM49" s="114">
        <f>RCFs!C$59</f>
        <v>20.7</v>
      </c>
      <c r="AN49" s="104">
        <f t="shared" si="132"/>
        <v>860.6</v>
      </c>
      <c r="AO49" s="114">
        <f>RCFs!C$33</f>
        <v>16.57</v>
      </c>
      <c r="AP49" s="109">
        <f t="shared" si="133"/>
        <v>1290.9000000000001</v>
      </c>
      <c r="AQ49" s="104">
        <f t="shared" si="134"/>
        <v>854.9</v>
      </c>
      <c r="AR49" s="114">
        <f>RCFs!C$35</f>
        <v>16.46</v>
      </c>
      <c r="AS49" s="109">
        <f t="shared" si="135"/>
        <v>1111.3</v>
      </c>
      <c r="AT49" s="109">
        <f t="shared" si="135"/>
        <v>1239.5999999999999</v>
      </c>
      <c r="AU49" s="104">
        <f t="shared" si="136"/>
        <v>843.8</v>
      </c>
      <c r="AV49" s="114">
        <f>RCFs!C$37</f>
        <v>16.247</v>
      </c>
      <c r="AW49" s="305"/>
      <c r="AX49" s="114"/>
      <c r="AY49" s="104">
        <f t="shared" si="137"/>
        <v>859</v>
      </c>
      <c r="AZ49" s="104">
        <f>RCFs!C$39</f>
        <v>16.54</v>
      </c>
      <c r="BA49" s="104">
        <f t="shared" si="138"/>
        <v>819.5</v>
      </c>
      <c r="BB49" s="114">
        <f>RCFs!C$41</f>
        <v>15.779</v>
      </c>
    </row>
    <row r="50" spans="1:54" s="126" customFormat="1" x14ac:dyDescent="0.2">
      <c r="A50" s="125" t="s">
        <v>33</v>
      </c>
      <c r="B50" s="40" t="s">
        <v>34</v>
      </c>
      <c r="C50" s="285">
        <v>12</v>
      </c>
      <c r="D50" s="104">
        <f t="shared" si="139"/>
        <v>714.2</v>
      </c>
      <c r="E50" s="111">
        <f>RCFs!C$43</f>
        <v>59.519182319999999</v>
      </c>
      <c r="F50" s="104">
        <f t="shared" si="118"/>
        <v>189.5</v>
      </c>
      <c r="G50" s="111">
        <f>RCFs!C$5</f>
        <v>15.792</v>
      </c>
      <c r="H50" s="104">
        <f t="shared" si="119"/>
        <v>189.5</v>
      </c>
      <c r="I50" s="111">
        <f>RCFs!C$5</f>
        <v>15.792</v>
      </c>
      <c r="J50" s="71">
        <f t="shared" si="144"/>
        <v>208.5</v>
      </c>
      <c r="K50" s="71">
        <f t="shared" si="144"/>
        <v>259.60000000000002</v>
      </c>
      <c r="L50" s="71">
        <f t="shared" si="144"/>
        <v>278.60000000000002</v>
      </c>
      <c r="M50" s="71">
        <f t="shared" si="144"/>
        <v>307</v>
      </c>
      <c r="N50" s="71">
        <f t="shared" si="144"/>
        <v>379</v>
      </c>
      <c r="O50" s="71">
        <f t="shared" si="144"/>
        <v>407.4</v>
      </c>
      <c r="P50" s="71">
        <f t="shared" si="144"/>
        <v>568.5</v>
      </c>
      <c r="Q50" s="104">
        <f t="shared" si="121"/>
        <v>185.8</v>
      </c>
      <c r="R50" s="111">
        <f>RCFs!C$7</f>
        <v>15.49</v>
      </c>
      <c r="S50" s="71">
        <f t="shared" si="141"/>
        <v>241.5</v>
      </c>
      <c r="T50" s="71">
        <f t="shared" si="141"/>
        <v>278.7</v>
      </c>
      <c r="U50" s="104">
        <f t="shared" si="123"/>
        <v>183.6</v>
      </c>
      <c r="V50" s="111">
        <f>RCFs!C$9</f>
        <v>15.304</v>
      </c>
      <c r="W50" s="104">
        <f t="shared" si="124"/>
        <v>183.6</v>
      </c>
      <c r="X50" s="111">
        <f t="shared" si="125"/>
        <v>15.304</v>
      </c>
      <c r="Y50" s="109">
        <f t="shared" si="126"/>
        <v>201.9</v>
      </c>
      <c r="Z50" s="109">
        <f t="shared" si="145"/>
        <v>251.5</v>
      </c>
      <c r="AA50" s="109">
        <f t="shared" si="145"/>
        <v>297.39999999999998</v>
      </c>
      <c r="AB50" s="109">
        <f t="shared" si="145"/>
        <v>269.8</v>
      </c>
      <c r="AC50" s="109">
        <f t="shared" si="145"/>
        <v>398.4</v>
      </c>
      <c r="AD50" s="109">
        <f t="shared" si="145"/>
        <v>550.79999999999995</v>
      </c>
      <c r="AE50" s="104">
        <f t="shared" si="128"/>
        <v>186.2</v>
      </c>
      <c r="AF50" s="111">
        <f>RCFs!C$13</f>
        <v>15.52</v>
      </c>
      <c r="AG50" s="109">
        <f t="shared" si="143"/>
        <v>307.2</v>
      </c>
      <c r="AH50" s="109">
        <f t="shared" si="143"/>
        <v>391</v>
      </c>
      <c r="AI50" s="109">
        <f t="shared" si="143"/>
        <v>558.6</v>
      </c>
      <c r="AJ50" s="104">
        <f t="shared" si="130"/>
        <v>188.3</v>
      </c>
      <c r="AK50" s="114">
        <f>RCFs!C$25</f>
        <v>15.696666666666665</v>
      </c>
      <c r="AL50" s="104">
        <f t="shared" si="131"/>
        <v>248.4</v>
      </c>
      <c r="AM50" s="114">
        <f>RCFs!C$59</f>
        <v>20.7</v>
      </c>
      <c r="AN50" s="104">
        <f t="shared" si="132"/>
        <v>198.8</v>
      </c>
      <c r="AO50" s="114">
        <f>RCFs!C$33</f>
        <v>16.57</v>
      </c>
      <c r="AP50" s="109">
        <f t="shared" si="133"/>
        <v>298.2</v>
      </c>
      <c r="AQ50" s="104">
        <f t="shared" si="134"/>
        <v>197.5</v>
      </c>
      <c r="AR50" s="114">
        <f>RCFs!C$35</f>
        <v>16.46</v>
      </c>
      <c r="AS50" s="109">
        <f t="shared" si="135"/>
        <v>256.7</v>
      </c>
      <c r="AT50" s="109">
        <f t="shared" si="135"/>
        <v>286.3</v>
      </c>
      <c r="AU50" s="104">
        <f t="shared" si="136"/>
        <v>194.9</v>
      </c>
      <c r="AV50" s="114">
        <f>RCFs!C$37</f>
        <v>16.247</v>
      </c>
      <c r="AW50" s="305"/>
      <c r="AX50" s="114"/>
      <c r="AY50" s="104">
        <f t="shared" si="137"/>
        <v>198.4</v>
      </c>
      <c r="AZ50" s="104">
        <f>RCFs!C$39</f>
        <v>16.54</v>
      </c>
      <c r="BA50" s="104">
        <f t="shared" si="138"/>
        <v>189.3</v>
      </c>
      <c r="BB50" s="114">
        <f>RCFs!C$41</f>
        <v>15.779</v>
      </c>
    </row>
    <row r="51" spans="1:54" s="126" customFormat="1" x14ac:dyDescent="0.2">
      <c r="A51" s="125">
        <v>1020</v>
      </c>
      <c r="B51" s="40" t="s">
        <v>231</v>
      </c>
      <c r="C51" s="285">
        <v>141.9</v>
      </c>
      <c r="D51" s="104">
        <f t="shared" si="139"/>
        <v>8445.7999999999993</v>
      </c>
      <c r="E51" s="111">
        <f>RCFs!C$43</f>
        <v>59.519182319999999</v>
      </c>
      <c r="F51" s="104">
        <f t="shared" si="118"/>
        <v>2240.9</v>
      </c>
      <c r="G51" s="111">
        <f>RCFs!C$5</f>
        <v>15.792</v>
      </c>
      <c r="H51" s="104">
        <f t="shared" si="119"/>
        <v>2240.9</v>
      </c>
      <c r="I51" s="111">
        <f>RCFs!C$5</f>
        <v>15.792</v>
      </c>
      <c r="J51" s="71">
        <f t="shared" si="144"/>
        <v>2465</v>
      </c>
      <c r="K51" s="71">
        <f t="shared" si="144"/>
        <v>3070</v>
      </c>
      <c r="L51" s="71">
        <f t="shared" si="144"/>
        <v>3294.1</v>
      </c>
      <c r="M51" s="71">
        <f t="shared" si="144"/>
        <v>3630.2</v>
      </c>
      <c r="N51" s="71">
        <f t="shared" si="144"/>
        <v>4481.8</v>
      </c>
      <c r="O51" s="71">
        <f t="shared" si="144"/>
        <v>4817.8999999999996</v>
      </c>
      <c r="P51" s="71">
        <f t="shared" si="144"/>
        <v>6722.7</v>
      </c>
      <c r="Q51" s="104">
        <f t="shared" si="121"/>
        <v>2198</v>
      </c>
      <c r="R51" s="111">
        <f>RCFs!C$7</f>
        <v>15.49</v>
      </c>
      <c r="S51" s="71">
        <f t="shared" si="141"/>
        <v>2857.4</v>
      </c>
      <c r="T51" s="71">
        <f t="shared" si="141"/>
        <v>3297</v>
      </c>
      <c r="U51" s="104">
        <f t="shared" si="123"/>
        <v>2171.6</v>
      </c>
      <c r="V51" s="111">
        <f>RCFs!C$9</f>
        <v>15.304</v>
      </c>
      <c r="W51" s="104">
        <f t="shared" si="124"/>
        <v>2171.6</v>
      </c>
      <c r="X51" s="111">
        <f t="shared" si="125"/>
        <v>15.304</v>
      </c>
      <c r="Y51" s="109">
        <f t="shared" si="126"/>
        <v>2388.6999999999998</v>
      </c>
      <c r="Z51" s="109">
        <f t="shared" si="145"/>
        <v>2975</v>
      </c>
      <c r="AA51" s="109">
        <f t="shared" si="145"/>
        <v>3517.9</v>
      </c>
      <c r="AB51" s="109">
        <f t="shared" si="145"/>
        <v>3192.2</v>
      </c>
      <c r="AC51" s="109">
        <f t="shared" si="145"/>
        <v>4712.3</v>
      </c>
      <c r="AD51" s="109">
        <f t="shared" si="145"/>
        <v>6514.8</v>
      </c>
      <c r="AE51" s="104">
        <f t="shared" si="128"/>
        <v>2202.1999999999998</v>
      </c>
      <c r="AF51" s="111">
        <f>RCFs!C$13</f>
        <v>15.52</v>
      </c>
      <c r="AG51" s="109">
        <f t="shared" si="143"/>
        <v>3633.6</v>
      </c>
      <c r="AH51" s="109">
        <f t="shared" si="143"/>
        <v>4624.6000000000004</v>
      </c>
      <c r="AI51" s="109">
        <f t="shared" si="143"/>
        <v>6606.6</v>
      </c>
      <c r="AJ51" s="104">
        <f t="shared" si="130"/>
        <v>2227.3000000000002</v>
      </c>
      <c r="AK51" s="114">
        <f>RCFs!C$25</f>
        <v>15.696666666666665</v>
      </c>
      <c r="AL51" s="104">
        <f t="shared" si="131"/>
        <v>2937.3</v>
      </c>
      <c r="AM51" s="114">
        <f>RCFs!C$59</f>
        <v>20.7</v>
      </c>
      <c r="AN51" s="104">
        <f t="shared" si="132"/>
        <v>2351.1999999999998</v>
      </c>
      <c r="AO51" s="114">
        <f>RCFs!C$33</f>
        <v>16.57</v>
      </c>
      <c r="AP51" s="109">
        <f t="shared" si="133"/>
        <v>3526.8</v>
      </c>
      <c r="AQ51" s="104">
        <f t="shared" si="134"/>
        <v>2335.6</v>
      </c>
      <c r="AR51" s="114">
        <f>RCFs!C$35</f>
        <v>16.46</v>
      </c>
      <c r="AS51" s="109">
        <f t="shared" si="135"/>
        <v>3036.2</v>
      </c>
      <c r="AT51" s="109">
        <f t="shared" si="135"/>
        <v>3386.6</v>
      </c>
      <c r="AU51" s="104">
        <f t="shared" si="136"/>
        <v>2305.4</v>
      </c>
      <c r="AV51" s="114">
        <f>RCFs!C$37</f>
        <v>16.247</v>
      </c>
      <c r="AW51" s="305"/>
      <c r="AX51" s="114"/>
      <c r="AY51" s="104">
        <f t="shared" si="137"/>
        <v>2347</v>
      </c>
      <c r="AZ51" s="104">
        <f>RCFs!C$39</f>
        <v>16.54</v>
      </c>
      <c r="BA51" s="104">
        <f t="shared" si="138"/>
        <v>2239</v>
      </c>
      <c r="BB51" s="114">
        <f>RCFs!C$41</f>
        <v>15.779</v>
      </c>
    </row>
    <row r="52" spans="1:54" s="126" customFormat="1" x14ac:dyDescent="0.2">
      <c r="A52" s="125" t="s">
        <v>35</v>
      </c>
      <c r="B52" s="40" t="s">
        <v>36</v>
      </c>
      <c r="C52" s="285">
        <v>121.2</v>
      </c>
      <c r="D52" s="104">
        <f t="shared" si="139"/>
        <v>7213.7</v>
      </c>
      <c r="E52" s="111">
        <f>RCFs!C$43</f>
        <v>59.519182319999999</v>
      </c>
      <c r="F52" s="104">
        <f t="shared" si="118"/>
        <v>1914</v>
      </c>
      <c r="G52" s="111">
        <f>RCFs!C$5</f>
        <v>15.792</v>
      </c>
      <c r="H52" s="104">
        <f t="shared" si="119"/>
        <v>1914</v>
      </c>
      <c r="I52" s="111">
        <f>RCFs!C$5</f>
        <v>15.792</v>
      </c>
      <c r="J52" s="71">
        <f t="shared" si="144"/>
        <v>2105.4</v>
      </c>
      <c r="K52" s="71">
        <f t="shared" si="144"/>
        <v>2622.2</v>
      </c>
      <c r="L52" s="71">
        <f t="shared" si="144"/>
        <v>2813.6</v>
      </c>
      <c r="M52" s="71">
        <f t="shared" si="144"/>
        <v>3100.7</v>
      </c>
      <c r="N52" s="71">
        <f t="shared" si="144"/>
        <v>3828</v>
      </c>
      <c r="O52" s="71">
        <f t="shared" si="144"/>
        <v>4115.1000000000004</v>
      </c>
      <c r="P52" s="71">
        <f t="shared" si="144"/>
        <v>5742</v>
      </c>
      <c r="Q52" s="104">
        <f t="shared" si="121"/>
        <v>1877.3</v>
      </c>
      <c r="R52" s="111">
        <f>RCFs!C$7</f>
        <v>15.49</v>
      </c>
      <c r="S52" s="71">
        <f t="shared" si="141"/>
        <v>2440.4</v>
      </c>
      <c r="T52" s="71">
        <f t="shared" si="141"/>
        <v>2815.9</v>
      </c>
      <c r="U52" s="104">
        <f t="shared" si="123"/>
        <v>1854.8</v>
      </c>
      <c r="V52" s="111">
        <f>RCFs!C$9</f>
        <v>15.304</v>
      </c>
      <c r="W52" s="104">
        <f t="shared" si="124"/>
        <v>1854.8</v>
      </c>
      <c r="X52" s="111">
        <f t="shared" si="125"/>
        <v>15.304</v>
      </c>
      <c r="Y52" s="109">
        <f t="shared" si="126"/>
        <v>2040.2</v>
      </c>
      <c r="Z52" s="109">
        <f t="shared" si="145"/>
        <v>2541</v>
      </c>
      <c r="AA52" s="109">
        <f t="shared" si="145"/>
        <v>3004.7</v>
      </c>
      <c r="AB52" s="109">
        <f t="shared" si="145"/>
        <v>2726.5</v>
      </c>
      <c r="AC52" s="109">
        <f t="shared" si="145"/>
        <v>4024.9</v>
      </c>
      <c r="AD52" s="109">
        <f t="shared" si="145"/>
        <v>5564.4</v>
      </c>
      <c r="AE52" s="104">
        <f t="shared" si="128"/>
        <v>1881</v>
      </c>
      <c r="AF52" s="111">
        <f>RCFs!C$13</f>
        <v>15.52</v>
      </c>
      <c r="AG52" s="109">
        <f t="shared" si="143"/>
        <v>3103.7</v>
      </c>
      <c r="AH52" s="109">
        <f t="shared" si="143"/>
        <v>3950.1</v>
      </c>
      <c r="AI52" s="109">
        <f t="shared" si="143"/>
        <v>5643</v>
      </c>
      <c r="AJ52" s="104">
        <f t="shared" si="130"/>
        <v>1902.4</v>
      </c>
      <c r="AK52" s="114">
        <f>RCFs!C$25</f>
        <v>15.696666666666665</v>
      </c>
      <c r="AL52" s="104">
        <f t="shared" si="131"/>
        <v>2508.8000000000002</v>
      </c>
      <c r="AM52" s="114">
        <f>RCFs!C$59</f>
        <v>20.7</v>
      </c>
      <c r="AN52" s="104">
        <f t="shared" si="132"/>
        <v>2008.2</v>
      </c>
      <c r="AO52" s="114">
        <f>RCFs!C$33</f>
        <v>16.57</v>
      </c>
      <c r="AP52" s="109">
        <f t="shared" si="133"/>
        <v>3012.3</v>
      </c>
      <c r="AQ52" s="104">
        <f t="shared" si="134"/>
        <v>1994.9</v>
      </c>
      <c r="AR52" s="114">
        <f>RCFs!C$35</f>
        <v>16.46</v>
      </c>
      <c r="AS52" s="109">
        <f t="shared" si="135"/>
        <v>2593.3000000000002</v>
      </c>
      <c r="AT52" s="109">
        <f t="shared" si="135"/>
        <v>2892.6</v>
      </c>
      <c r="AU52" s="104">
        <f t="shared" si="136"/>
        <v>1969.1</v>
      </c>
      <c r="AV52" s="114">
        <f>RCFs!C$37</f>
        <v>16.247</v>
      </c>
      <c r="AW52" s="305"/>
      <c r="AX52" s="114"/>
      <c r="AY52" s="104">
        <f t="shared" si="137"/>
        <v>2004.6</v>
      </c>
      <c r="AZ52" s="104">
        <f>RCFs!C$39</f>
        <v>16.54</v>
      </c>
      <c r="BA52" s="104">
        <f t="shared" si="138"/>
        <v>1912.4</v>
      </c>
      <c r="BB52" s="114">
        <f>RCFs!C$41</f>
        <v>15.779</v>
      </c>
    </row>
    <row r="53" spans="1:54" s="126" customFormat="1" x14ac:dyDescent="0.2">
      <c r="A53" s="125">
        <v>1024</v>
      </c>
      <c r="B53" s="40" t="s">
        <v>232</v>
      </c>
      <c r="C53" s="285">
        <v>30</v>
      </c>
      <c r="D53" s="104">
        <f t="shared" si="139"/>
        <v>1785.6</v>
      </c>
      <c r="E53" s="111">
        <f>RCFs!C$43</f>
        <v>59.519182319999999</v>
      </c>
      <c r="F53" s="104">
        <f t="shared" si="118"/>
        <v>473.8</v>
      </c>
      <c r="G53" s="111">
        <f>RCFs!C$5</f>
        <v>15.792</v>
      </c>
      <c r="H53" s="104">
        <f t="shared" si="119"/>
        <v>473.8</v>
      </c>
      <c r="I53" s="111">
        <f>RCFs!C$5</f>
        <v>15.792</v>
      </c>
      <c r="J53" s="71">
        <f t="shared" si="144"/>
        <v>521.1</v>
      </c>
      <c r="K53" s="71">
        <f t="shared" si="144"/>
        <v>649.1</v>
      </c>
      <c r="L53" s="71">
        <f t="shared" si="144"/>
        <v>696.4</v>
      </c>
      <c r="M53" s="71">
        <f t="shared" si="144"/>
        <v>767.5</v>
      </c>
      <c r="N53" s="71">
        <f t="shared" si="144"/>
        <v>947.5</v>
      </c>
      <c r="O53" s="71">
        <f t="shared" si="144"/>
        <v>1018.6</v>
      </c>
      <c r="P53" s="71">
        <f t="shared" si="144"/>
        <v>1421.3</v>
      </c>
      <c r="Q53" s="104">
        <f t="shared" si="121"/>
        <v>464.7</v>
      </c>
      <c r="R53" s="111">
        <f>RCFs!C$7</f>
        <v>15.49</v>
      </c>
      <c r="S53" s="71">
        <f t="shared" si="141"/>
        <v>604.1</v>
      </c>
      <c r="T53" s="71">
        <f t="shared" si="141"/>
        <v>697</v>
      </c>
      <c r="U53" s="104">
        <f t="shared" si="123"/>
        <v>459.1</v>
      </c>
      <c r="V53" s="111">
        <f>RCFs!C$9</f>
        <v>15.304</v>
      </c>
      <c r="W53" s="104">
        <f t="shared" si="124"/>
        <v>459.1</v>
      </c>
      <c r="X53" s="111">
        <f t="shared" si="125"/>
        <v>15.304</v>
      </c>
      <c r="Y53" s="109">
        <f t="shared" si="126"/>
        <v>505</v>
      </c>
      <c r="Z53" s="109">
        <f t="shared" si="145"/>
        <v>628.9</v>
      </c>
      <c r="AA53" s="109">
        <f t="shared" si="145"/>
        <v>743.7</v>
      </c>
      <c r="AB53" s="109">
        <f t="shared" si="145"/>
        <v>674.8</v>
      </c>
      <c r="AC53" s="109">
        <f t="shared" si="145"/>
        <v>996.2</v>
      </c>
      <c r="AD53" s="109">
        <f t="shared" si="145"/>
        <v>1377.3</v>
      </c>
      <c r="AE53" s="104">
        <f t="shared" si="128"/>
        <v>465.6</v>
      </c>
      <c r="AF53" s="111">
        <f>RCFs!C$13</f>
        <v>15.52</v>
      </c>
      <c r="AG53" s="109">
        <f t="shared" si="143"/>
        <v>768.2</v>
      </c>
      <c r="AH53" s="109">
        <f t="shared" si="143"/>
        <v>977.8</v>
      </c>
      <c r="AI53" s="109">
        <f t="shared" si="143"/>
        <v>1396.8</v>
      </c>
      <c r="AJ53" s="104">
        <f t="shared" si="130"/>
        <v>470.9</v>
      </c>
      <c r="AK53" s="114">
        <f>RCFs!C$25</f>
        <v>15.696666666666665</v>
      </c>
      <c r="AL53" s="104">
        <f t="shared" si="131"/>
        <v>621</v>
      </c>
      <c r="AM53" s="114">
        <f>RCFs!C$59</f>
        <v>20.7</v>
      </c>
      <c r="AN53" s="104">
        <f t="shared" si="132"/>
        <v>497.1</v>
      </c>
      <c r="AO53" s="114">
        <f>RCFs!C$33</f>
        <v>16.57</v>
      </c>
      <c r="AP53" s="109">
        <f t="shared" si="133"/>
        <v>745.6</v>
      </c>
      <c r="AQ53" s="104">
        <f t="shared" si="134"/>
        <v>493.8</v>
      </c>
      <c r="AR53" s="114">
        <f>RCFs!C$35</f>
        <v>16.46</v>
      </c>
      <c r="AS53" s="109">
        <f t="shared" ref="AS53:AT72" si="146">ROUNDDOWN($AQ53*AS$6,1)</f>
        <v>641.9</v>
      </c>
      <c r="AT53" s="109">
        <f t="shared" si="146"/>
        <v>716</v>
      </c>
      <c r="AU53" s="104">
        <f t="shared" si="136"/>
        <v>487.4</v>
      </c>
      <c r="AV53" s="114">
        <f>RCFs!C$37</f>
        <v>16.247</v>
      </c>
      <c r="AW53" s="305"/>
      <c r="AX53" s="114"/>
      <c r="AY53" s="104">
        <f t="shared" si="137"/>
        <v>496.2</v>
      </c>
      <c r="AZ53" s="104">
        <f>RCFs!C$39</f>
        <v>16.54</v>
      </c>
      <c r="BA53" s="104">
        <f t="shared" si="138"/>
        <v>473.3</v>
      </c>
      <c r="BB53" s="114">
        <f>RCFs!C$41</f>
        <v>15.779</v>
      </c>
    </row>
    <row r="54" spans="1:54" s="126" customFormat="1" x14ac:dyDescent="0.2">
      <c r="A54" s="125" t="s">
        <v>37</v>
      </c>
      <c r="B54" s="40" t="s">
        <v>38</v>
      </c>
      <c r="C54" s="285">
        <v>64.599999999999994</v>
      </c>
      <c r="D54" s="104">
        <f t="shared" si="139"/>
        <v>3844.9</v>
      </c>
      <c r="E54" s="111">
        <f>RCFs!C$43</f>
        <v>59.519182319999999</v>
      </c>
      <c r="F54" s="104">
        <f t="shared" si="118"/>
        <v>1020.2</v>
      </c>
      <c r="G54" s="111">
        <f>RCFs!C$5</f>
        <v>15.792</v>
      </c>
      <c r="H54" s="104">
        <f t="shared" si="119"/>
        <v>1020.2</v>
      </c>
      <c r="I54" s="111">
        <f>RCFs!C$5</f>
        <v>15.792</v>
      </c>
      <c r="J54" s="71">
        <f t="shared" ref="J54:P63" si="147">ROUND($C54*$I54*J$6,1)</f>
        <v>1122.2</v>
      </c>
      <c r="K54" s="71">
        <f t="shared" si="147"/>
        <v>1397.6</v>
      </c>
      <c r="L54" s="71">
        <f t="shared" si="147"/>
        <v>1499.6</v>
      </c>
      <c r="M54" s="71">
        <f t="shared" si="147"/>
        <v>1652.7</v>
      </c>
      <c r="N54" s="71">
        <f t="shared" si="147"/>
        <v>2040.3</v>
      </c>
      <c r="O54" s="71">
        <f t="shared" si="147"/>
        <v>2193.4</v>
      </c>
      <c r="P54" s="71">
        <f t="shared" si="147"/>
        <v>3060.5</v>
      </c>
      <c r="Q54" s="104">
        <f t="shared" si="121"/>
        <v>1000.6</v>
      </c>
      <c r="R54" s="111">
        <f>RCFs!C$7</f>
        <v>15.49</v>
      </c>
      <c r="S54" s="71">
        <f t="shared" ref="S54:T73" si="148">ROUNDDOWN($Q54*S$6,1)</f>
        <v>1300.7</v>
      </c>
      <c r="T54" s="71">
        <f t="shared" si="148"/>
        <v>1500.9</v>
      </c>
      <c r="U54" s="104">
        <f t="shared" si="123"/>
        <v>988.6</v>
      </c>
      <c r="V54" s="111">
        <f>RCFs!C$9</f>
        <v>15.304</v>
      </c>
      <c r="W54" s="104">
        <f t="shared" si="124"/>
        <v>988.6</v>
      </c>
      <c r="X54" s="111">
        <f t="shared" si="125"/>
        <v>15.304</v>
      </c>
      <c r="Y54" s="109">
        <f t="shared" si="126"/>
        <v>1087.4000000000001</v>
      </c>
      <c r="Z54" s="109">
        <f t="shared" ref="Z54:AD63" si="149">ROUNDDOWN($W54*Z$6,1)</f>
        <v>1354.3</v>
      </c>
      <c r="AA54" s="109">
        <f t="shared" si="149"/>
        <v>1601.5</v>
      </c>
      <c r="AB54" s="109">
        <f t="shared" si="149"/>
        <v>1453.2</v>
      </c>
      <c r="AC54" s="109">
        <f t="shared" si="149"/>
        <v>2145.1999999999998</v>
      </c>
      <c r="AD54" s="109">
        <f t="shared" si="149"/>
        <v>2965.8</v>
      </c>
      <c r="AE54" s="104">
        <f t="shared" si="128"/>
        <v>1002.5</v>
      </c>
      <c r="AF54" s="111">
        <f>RCFs!C$13</f>
        <v>15.52</v>
      </c>
      <c r="AG54" s="109">
        <f t="shared" ref="AG54:AI73" si="150">ROUND($AE54*AG$6,1)</f>
        <v>1654.1</v>
      </c>
      <c r="AH54" s="109">
        <f t="shared" si="150"/>
        <v>2105.3000000000002</v>
      </c>
      <c r="AI54" s="109">
        <f t="shared" si="150"/>
        <v>3007.5</v>
      </c>
      <c r="AJ54" s="104">
        <f t="shared" si="130"/>
        <v>1014</v>
      </c>
      <c r="AK54" s="114">
        <f>RCFs!C$25</f>
        <v>15.696666666666665</v>
      </c>
      <c r="AL54" s="104">
        <f t="shared" si="131"/>
        <v>1337.2</v>
      </c>
      <c r="AM54" s="114">
        <f>RCFs!C$59</f>
        <v>20.7</v>
      </c>
      <c r="AN54" s="104">
        <f t="shared" si="132"/>
        <v>1070.4000000000001</v>
      </c>
      <c r="AO54" s="114">
        <f>RCFs!C$33</f>
        <v>16.57</v>
      </c>
      <c r="AP54" s="109">
        <f t="shared" si="133"/>
        <v>1605.6</v>
      </c>
      <c r="AQ54" s="104">
        <f t="shared" si="134"/>
        <v>1063.3</v>
      </c>
      <c r="AR54" s="114">
        <f>RCFs!C$35</f>
        <v>16.46</v>
      </c>
      <c r="AS54" s="109">
        <f t="shared" si="146"/>
        <v>1382.2</v>
      </c>
      <c r="AT54" s="109">
        <f t="shared" si="146"/>
        <v>1541.7</v>
      </c>
      <c r="AU54" s="104">
        <f t="shared" si="136"/>
        <v>1049.5</v>
      </c>
      <c r="AV54" s="114">
        <f>RCFs!C$37</f>
        <v>16.247</v>
      </c>
      <c r="AW54" s="305"/>
      <c r="AX54" s="114"/>
      <c r="AY54" s="104">
        <f t="shared" si="137"/>
        <v>1068.4000000000001</v>
      </c>
      <c r="AZ54" s="104">
        <f>RCFs!C$39</f>
        <v>16.54</v>
      </c>
      <c r="BA54" s="104">
        <f t="shared" si="138"/>
        <v>1019.3</v>
      </c>
      <c r="BB54" s="114">
        <f>RCFs!C$41</f>
        <v>15.779</v>
      </c>
    </row>
    <row r="55" spans="1:54" s="126" customFormat="1" x14ac:dyDescent="0.2">
      <c r="A55" s="125" t="s">
        <v>39</v>
      </c>
      <c r="B55" s="40" t="s">
        <v>40</v>
      </c>
      <c r="C55" s="285">
        <v>210</v>
      </c>
      <c r="D55" s="104">
        <f t="shared" si="139"/>
        <v>12499</v>
      </c>
      <c r="E55" s="111">
        <f>RCFs!C$43</f>
        <v>59.519182319999999</v>
      </c>
      <c r="F55" s="104">
        <f t="shared" si="118"/>
        <v>3316.3</v>
      </c>
      <c r="G55" s="111">
        <f>RCFs!C$5</f>
        <v>15.792</v>
      </c>
      <c r="H55" s="104">
        <f t="shared" si="119"/>
        <v>3316.3</v>
      </c>
      <c r="I55" s="111">
        <f>RCFs!C$5</f>
        <v>15.792</v>
      </c>
      <c r="J55" s="71">
        <f t="shared" si="147"/>
        <v>3648</v>
      </c>
      <c r="K55" s="71">
        <f t="shared" si="147"/>
        <v>4543.3999999999996</v>
      </c>
      <c r="L55" s="71">
        <f t="shared" si="147"/>
        <v>4875</v>
      </c>
      <c r="M55" s="71">
        <f t="shared" si="147"/>
        <v>5372.4</v>
      </c>
      <c r="N55" s="71">
        <f t="shared" si="147"/>
        <v>6632.6</v>
      </c>
      <c r="O55" s="71">
        <f t="shared" si="147"/>
        <v>7130.1</v>
      </c>
      <c r="P55" s="71">
        <f t="shared" si="147"/>
        <v>9949</v>
      </c>
      <c r="Q55" s="104">
        <f t="shared" si="121"/>
        <v>3252.9</v>
      </c>
      <c r="R55" s="111">
        <f>RCFs!C$7</f>
        <v>15.49</v>
      </c>
      <c r="S55" s="71">
        <f t="shared" si="148"/>
        <v>4228.7</v>
      </c>
      <c r="T55" s="71">
        <f t="shared" si="148"/>
        <v>4879.3</v>
      </c>
      <c r="U55" s="104">
        <f t="shared" si="123"/>
        <v>3213.8</v>
      </c>
      <c r="V55" s="111">
        <f>RCFs!C$9</f>
        <v>15.304</v>
      </c>
      <c r="W55" s="104">
        <f t="shared" si="124"/>
        <v>3213.8</v>
      </c>
      <c r="X55" s="111">
        <f t="shared" si="125"/>
        <v>15.304</v>
      </c>
      <c r="Y55" s="109">
        <f t="shared" si="126"/>
        <v>3535.1</v>
      </c>
      <c r="Z55" s="109">
        <f t="shared" si="149"/>
        <v>4402.8999999999996</v>
      </c>
      <c r="AA55" s="109">
        <f t="shared" si="149"/>
        <v>5206.3</v>
      </c>
      <c r="AB55" s="109">
        <f t="shared" si="149"/>
        <v>4724.2</v>
      </c>
      <c r="AC55" s="109">
        <f t="shared" si="149"/>
        <v>6973.9</v>
      </c>
      <c r="AD55" s="109">
        <f t="shared" si="149"/>
        <v>9641.4</v>
      </c>
      <c r="AE55" s="104">
        <f t="shared" si="128"/>
        <v>3259.2</v>
      </c>
      <c r="AF55" s="111">
        <f>RCFs!C$13</f>
        <v>15.52</v>
      </c>
      <c r="AG55" s="109">
        <f t="shared" si="150"/>
        <v>5377.7</v>
      </c>
      <c r="AH55" s="109">
        <f t="shared" si="150"/>
        <v>6844.3</v>
      </c>
      <c r="AI55" s="109">
        <f t="shared" si="150"/>
        <v>9777.6</v>
      </c>
      <c r="AJ55" s="104">
        <f t="shared" si="130"/>
        <v>3296.3</v>
      </c>
      <c r="AK55" s="114">
        <f>RCFs!C$25</f>
        <v>15.696666666666665</v>
      </c>
      <c r="AL55" s="104">
        <f t="shared" si="131"/>
        <v>4347</v>
      </c>
      <c r="AM55" s="114">
        <f>RCFs!C$59</f>
        <v>20.7</v>
      </c>
      <c r="AN55" s="104">
        <f t="shared" si="132"/>
        <v>3479.7</v>
      </c>
      <c r="AO55" s="114">
        <f>RCFs!C$33</f>
        <v>16.57</v>
      </c>
      <c r="AP55" s="109">
        <f t="shared" si="133"/>
        <v>5219.5</v>
      </c>
      <c r="AQ55" s="104">
        <f t="shared" si="134"/>
        <v>3456.6</v>
      </c>
      <c r="AR55" s="114">
        <f>RCFs!C$35</f>
        <v>16.46</v>
      </c>
      <c r="AS55" s="109">
        <f t="shared" si="146"/>
        <v>4493.5</v>
      </c>
      <c r="AT55" s="109">
        <f t="shared" si="146"/>
        <v>5012</v>
      </c>
      <c r="AU55" s="104">
        <f t="shared" si="136"/>
        <v>3411.8</v>
      </c>
      <c r="AV55" s="114">
        <f>RCFs!C$37</f>
        <v>16.247</v>
      </c>
      <c r="AW55" s="305"/>
      <c r="AX55" s="114"/>
      <c r="AY55" s="104">
        <f t="shared" si="137"/>
        <v>3473.4</v>
      </c>
      <c r="AZ55" s="104">
        <f>RCFs!C$39</f>
        <v>16.54</v>
      </c>
      <c r="BA55" s="104">
        <f t="shared" si="138"/>
        <v>3313.5</v>
      </c>
      <c r="BB55" s="114">
        <f>RCFs!C$41</f>
        <v>15.779</v>
      </c>
    </row>
    <row r="56" spans="1:54" s="126" customFormat="1" x14ac:dyDescent="0.2">
      <c r="A56" s="125" t="s">
        <v>41</v>
      </c>
      <c r="B56" s="40" t="s">
        <v>42</v>
      </c>
      <c r="C56" s="285">
        <v>62.6</v>
      </c>
      <c r="D56" s="104">
        <f t="shared" si="139"/>
        <v>3725.9</v>
      </c>
      <c r="E56" s="111">
        <f>RCFs!C$43</f>
        <v>59.519182319999999</v>
      </c>
      <c r="F56" s="104">
        <f t="shared" si="118"/>
        <v>988.6</v>
      </c>
      <c r="G56" s="111">
        <f>RCFs!C$5</f>
        <v>15.792</v>
      </c>
      <c r="H56" s="104">
        <f t="shared" si="119"/>
        <v>988.6</v>
      </c>
      <c r="I56" s="111">
        <f>RCFs!C$5</f>
        <v>15.792</v>
      </c>
      <c r="J56" s="71">
        <f t="shared" si="147"/>
        <v>1087.4000000000001</v>
      </c>
      <c r="K56" s="71">
        <f t="shared" si="147"/>
        <v>1354.4</v>
      </c>
      <c r="L56" s="71">
        <f t="shared" si="147"/>
        <v>1453.2</v>
      </c>
      <c r="M56" s="71">
        <f t="shared" si="147"/>
        <v>1601.5</v>
      </c>
      <c r="N56" s="71">
        <f t="shared" si="147"/>
        <v>1977.2</v>
      </c>
      <c r="O56" s="71">
        <f t="shared" si="147"/>
        <v>2125.4</v>
      </c>
      <c r="P56" s="71">
        <f t="shared" si="147"/>
        <v>2965.7</v>
      </c>
      <c r="Q56" s="104">
        <f t="shared" si="121"/>
        <v>969.6</v>
      </c>
      <c r="R56" s="111">
        <f>RCFs!C$7</f>
        <v>15.49</v>
      </c>
      <c r="S56" s="71">
        <f t="shared" si="148"/>
        <v>1260.4000000000001</v>
      </c>
      <c r="T56" s="71">
        <f t="shared" si="148"/>
        <v>1454.4</v>
      </c>
      <c r="U56" s="104">
        <f t="shared" si="123"/>
        <v>958</v>
      </c>
      <c r="V56" s="111">
        <f>RCFs!C$9</f>
        <v>15.304</v>
      </c>
      <c r="W56" s="104">
        <f t="shared" si="124"/>
        <v>958</v>
      </c>
      <c r="X56" s="111">
        <f t="shared" si="125"/>
        <v>15.304</v>
      </c>
      <c r="Y56" s="109">
        <f t="shared" si="126"/>
        <v>1053.8</v>
      </c>
      <c r="Z56" s="109">
        <f t="shared" si="149"/>
        <v>1312.4</v>
      </c>
      <c r="AA56" s="109">
        <f t="shared" si="149"/>
        <v>1551.9</v>
      </c>
      <c r="AB56" s="109">
        <f t="shared" si="149"/>
        <v>1408.2</v>
      </c>
      <c r="AC56" s="109">
        <f t="shared" si="149"/>
        <v>2078.8000000000002</v>
      </c>
      <c r="AD56" s="109">
        <f t="shared" si="149"/>
        <v>2874</v>
      </c>
      <c r="AE56" s="104">
        <f t="shared" si="128"/>
        <v>971.5</v>
      </c>
      <c r="AF56" s="111">
        <f>RCFs!C$13</f>
        <v>15.52</v>
      </c>
      <c r="AG56" s="109">
        <f t="shared" si="150"/>
        <v>1603</v>
      </c>
      <c r="AH56" s="109">
        <f t="shared" si="150"/>
        <v>2040.2</v>
      </c>
      <c r="AI56" s="109">
        <f t="shared" si="150"/>
        <v>2914.5</v>
      </c>
      <c r="AJ56" s="104">
        <f t="shared" si="130"/>
        <v>982.6</v>
      </c>
      <c r="AK56" s="114">
        <f>RCFs!C$25</f>
        <v>15.696666666666665</v>
      </c>
      <c r="AL56" s="104">
        <f t="shared" si="131"/>
        <v>1295.8</v>
      </c>
      <c r="AM56" s="114">
        <f>RCFs!C$59</f>
        <v>20.7</v>
      </c>
      <c r="AN56" s="104">
        <f t="shared" si="132"/>
        <v>1037.2</v>
      </c>
      <c r="AO56" s="114">
        <f>RCFs!C$33</f>
        <v>16.57</v>
      </c>
      <c r="AP56" s="109">
        <f t="shared" si="133"/>
        <v>1555.8</v>
      </c>
      <c r="AQ56" s="104">
        <f t="shared" si="134"/>
        <v>1030.3</v>
      </c>
      <c r="AR56" s="114">
        <f>RCFs!C$35</f>
        <v>16.46</v>
      </c>
      <c r="AS56" s="109">
        <f t="shared" si="146"/>
        <v>1339.3</v>
      </c>
      <c r="AT56" s="109">
        <f t="shared" si="146"/>
        <v>1493.9</v>
      </c>
      <c r="AU56" s="104">
        <f t="shared" si="136"/>
        <v>1017</v>
      </c>
      <c r="AV56" s="114">
        <f>RCFs!C$37</f>
        <v>16.247</v>
      </c>
      <c r="AW56" s="305"/>
      <c r="AX56" s="114"/>
      <c r="AY56" s="104">
        <f t="shared" si="137"/>
        <v>1035.4000000000001</v>
      </c>
      <c r="AZ56" s="104">
        <f>RCFs!C$39</f>
        <v>16.54</v>
      </c>
      <c r="BA56" s="104">
        <f t="shared" si="138"/>
        <v>987.7</v>
      </c>
      <c r="BB56" s="114">
        <f>RCFs!C$41</f>
        <v>15.779</v>
      </c>
    </row>
    <row r="57" spans="1:54" s="126" customFormat="1" x14ac:dyDescent="0.2">
      <c r="A57" s="125" t="s">
        <v>43</v>
      </c>
      <c r="B57" s="40" t="s">
        <v>44</v>
      </c>
      <c r="C57" s="285">
        <v>90</v>
      </c>
      <c r="D57" s="104">
        <f t="shared" si="139"/>
        <v>5356.7</v>
      </c>
      <c r="E57" s="111">
        <f>RCFs!C$43</f>
        <v>59.519182319999999</v>
      </c>
      <c r="F57" s="104">
        <f t="shared" si="118"/>
        <v>1421.3</v>
      </c>
      <c r="G57" s="111">
        <f>RCFs!C$5</f>
        <v>15.792</v>
      </c>
      <c r="H57" s="104">
        <f t="shared" si="119"/>
        <v>1421.3</v>
      </c>
      <c r="I57" s="111">
        <f>RCFs!C$5</f>
        <v>15.792</v>
      </c>
      <c r="J57" s="71">
        <f t="shared" si="147"/>
        <v>1563.4</v>
      </c>
      <c r="K57" s="71">
        <f t="shared" si="147"/>
        <v>1947.2</v>
      </c>
      <c r="L57" s="71">
        <f t="shared" si="147"/>
        <v>2089.3000000000002</v>
      </c>
      <c r="M57" s="71">
        <f t="shared" si="147"/>
        <v>2302.5</v>
      </c>
      <c r="N57" s="71">
        <f t="shared" si="147"/>
        <v>2842.6</v>
      </c>
      <c r="O57" s="71">
        <f t="shared" si="147"/>
        <v>3055.8</v>
      </c>
      <c r="P57" s="71">
        <f t="shared" si="147"/>
        <v>4263.8</v>
      </c>
      <c r="Q57" s="104">
        <f t="shared" si="121"/>
        <v>1394.1</v>
      </c>
      <c r="R57" s="111">
        <f>RCFs!C$7</f>
        <v>15.49</v>
      </c>
      <c r="S57" s="71">
        <f t="shared" si="148"/>
        <v>1812.3</v>
      </c>
      <c r="T57" s="71">
        <f t="shared" si="148"/>
        <v>2091.1</v>
      </c>
      <c r="U57" s="104">
        <f t="shared" si="123"/>
        <v>1377.3</v>
      </c>
      <c r="V57" s="111">
        <f>RCFs!C$9</f>
        <v>15.304</v>
      </c>
      <c r="W57" s="104">
        <f t="shared" si="124"/>
        <v>1377.3</v>
      </c>
      <c r="X57" s="111">
        <f t="shared" si="125"/>
        <v>15.304</v>
      </c>
      <c r="Y57" s="109">
        <f t="shared" si="126"/>
        <v>1515</v>
      </c>
      <c r="Z57" s="109">
        <f t="shared" si="149"/>
        <v>1886.9</v>
      </c>
      <c r="AA57" s="109">
        <f t="shared" si="149"/>
        <v>2231.1999999999998</v>
      </c>
      <c r="AB57" s="109">
        <f t="shared" si="149"/>
        <v>2024.6</v>
      </c>
      <c r="AC57" s="109">
        <f t="shared" si="149"/>
        <v>2988.7</v>
      </c>
      <c r="AD57" s="109">
        <f t="shared" si="149"/>
        <v>4131.8999999999996</v>
      </c>
      <c r="AE57" s="104">
        <f t="shared" si="128"/>
        <v>1396.8</v>
      </c>
      <c r="AF57" s="111">
        <f>RCFs!C$13</f>
        <v>15.52</v>
      </c>
      <c r="AG57" s="109">
        <f t="shared" si="150"/>
        <v>2304.6999999999998</v>
      </c>
      <c r="AH57" s="109">
        <f t="shared" si="150"/>
        <v>2933.3</v>
      </c>
      <c r="AI57" s="109">
        <f t="shared" si="150"/>
        <v>4190.3999999999996</v>
      </c>
      <c r="AJ57" s="104">
        <f t="shared" si="130"/>
        <v>1412.7</v>
      </c>
      <c r="AK57" s="114">
        <f>RCFs!C$25</f>
        <v>15.696666666666665</v>
      </c>
      <c r="AL57" s="104">
        <f t="shared" si="131"/>
        <v>1863</v>
      </c>
      <c r="AM57" s="114">
        <f>RCFs!C$59</f>
        <v>20.7</v>
      </c>
      <c r="AN57" s="104">
        <f t="shared" si="132"/>
        <v>1491.3</v>
      </c>
      <c r="AO57" s="114">
        <f>RCFs!C$33</f>
        <v>16.57</v>
      </c>
      <c r="AP57" s="109">
        <f t="shared" si="133"/>
        <v>2236.9</v>
      </c>
      <c r="AQ57" s="104">
        <f t="shared" si="134"/>
        <v>1481.4</v>
      </c>
      <c r="AR57" s="114">
        <f>RCFs!C$35</f>
        <v>16.46</v>
      </c>
      <c r="AS57" s="109">
        <f t="shared" si="146"/>
        <v>1925.8</v>
      </c>
      <c r="AT57" s="109">
        <f t="shared" si="146"/>
        <v>2148</v>
      </c>
      <c r="AU57" s="104">
        <f t="shared" si="136"/>
        <v>1462.2</v>
      </c>
      <c r="AV57" s="114">
        <f>RCFs!C$37</f>
        <v>16.247</v>
      </c>
      <c r="AW57" s="305"/>
      <c r="AX57" s="114"/>
      <c r="AY57" s="104">
        <f t="shared" si="137"/>
        <v>1488.6</v>
      </c>
      <c r="AZ57" s="104">
        <f>RCFs!C$39</f>
        <v>16.54</v>
      </c>
      <c r="BA57" s="104">
        <f t="shared" si="138"/>
        <v>1420.1</v>
      </c>
      <c r="BB57" s="114">
        <f>RCFs!C$41</f>
        <v>15.779</v>
      </c>
    </row>
    <row r="58" spans="1:54" s="126" customFormat="1" x14ac:dyDescent="0.2">
      <c r="A58" s="125" t="s">
        <v>45</v>
      </c>
      <c r="B58" s="40" t="s">
        <v>46</v>
      </c>
      <c r="C58" s="285">
        <v>81.8</v>
      </c>
      <c r="D58" s="104">
        <f t="shared" si="139"/>
        <v>4868.7</v>
      </c>
      <c r="E58" s="111">
        <f>RCFs!C$43</f>
        <v>59.519182319999999</v>
      </c>
      <c r="F58" s="104">
        <f t="shared" si="118"/>
        <v>1291.8</v>
      </c>
      <c r="G58" s="111">
        <f>RCFs!C$5</f>
        <v>15.792</v>
      </c>
      <c r="H58" s="104">
        <f t="shared" si="119"/>
        <v>1291.8</v>
      </c>
      <c r="I58" s="111">
        <f>RCFs!C$5</f>
        <v>15.792</v>
      </c>
      <c r="J58" s="71">
        <f t="shared" si="147"/>
        <v>1421</v>
      </c>
      <c r="K58" s="71">
        <f t="shared" si="147"/>
        <v>1769.7</v>
      </c>
      <c r="L58" s="71">
        <f t="shared" si="147"/>
        <v>1898.9</v>
      </c>
      <c r="M58" s="71">
        <f t="shared" si="147"/>
        <v>2092.6999999999998</v>
      </c>
      <c r="N58" s="71">
        <f t="shared" si="147"/>
        <v>2583.6</v>
      </c>
      <c r="O58" s="71">
        <f t="shared" si="147"/>
        <v>2777.3</v>
      </c>
      <c r="P58" s="71">
        <f t="shared" si="147"/>
        <v>3875.4</v>
      </c>
      <c r="Q58" s="104">
        <f t="shared" si="121"/>
        <v>1267</v>
      </c>
      <c r="R58" s="111">
        <f>RCFs!C$7</f>
        <v>15.49</v>
      </c>
      <c r="S58" s="71">
        <f t="shared" si="148"/>
        <v>1647.1</v>
      </c>
      <c r="T58" s="71">
        <f t="shared" si="148"/>
        <v>1900.5</v>
      </c>
      <c r="U58" s="104">
        <f t="shared" si="123"/>
        <v>1251.8</v>
      </c>
      <c r="V58" s="111">
        <f>RCFs!C$9</f>
        <v>15.304</v>
      </c>
      <c r="W58" s="104">
        <f t="shared" si="124"/>
        <v>1251.8</v>
      </c>
      <c r="X58" s="111">
        <f t="shared" si="125"/>
        <v>15.304</v>
      </c>
      <c r="Y58" s="109">
        <f t="shared" si="126"/>
        <v>1376.9</v>
      </c>
      <c r="Z58" s="109">
        <f t="shared" si="149"/>
        <v>1714.9</v>
      </c>
      <c r="AA58" s="109">
        <f t="shared" si="149"/>
        <v>2027.9</v>
      </c>
      <c r="AB58" s="109">
        <f t="shared" si="149"/>
        <v>1840.1</v>
      </c>
      <c r="AC58" s="109">
        <f t="shared" si="149"/>
        <v>2716.4</v>
      </c>
      <c r="AD58" s="109">
        <f t="shared" si="149"/>
        <v>3755.4</v>
      </c>
      <c r="AE58" s="104">
        <f t="shared" si="128"/>
        <v>1269.5</v>
      </c>
      <c r="AF58" s="111">
        <f>RCFs!C$13</f>
        <v>15.52</v>
      </c>
      <c r="AG58" s="109">
        <f t="shared" si="150"/>
        <v>2094.6999999999998</v>
      </c>
      <c r="AH58" s="109">
        <f t="shared" si="150"/>
        <v>2666</v>
      </c>
      <c r="AI58" s="109">
        <f t="shared" si="150"/>
        <v>3808.5</v>
      </c>
      <c r="AJ58" s="104">
        <f t="shared" si="130"/>
        <v>1283.9000000000001</v>
      </c>
      <c r="AK58" s="114">
        <f>RCFs!C$25</f>
        <v>15.696666666666665</v>
      </c>
      <c r="AL58" s="104">
        <f t="shared" si="131"/>
        <v>1693.2</v>
      </c>
      <c r="AM58" s="114">
        <f>RCFs!C$59</f>
        <v>20.7</v>
      </c>
      <c r="AN58" s="104">
        <f t="shared" si="132"/>
        <v>1355.4</v>
      </c>
      <c r="AO58" s="114">
        <f>RCFs!C$33</f>
        <v>16.57</v>
      </c>
      <c r="AP58" s="109">
        <f t="shared" si="133"/>
        <v>2033.1</v>
      </c>
      <c r="AQ58" s="104">
        <f t="shared" si="134"/>
        <v>1346.4</v>
      </c>
      <c r="AR58" s="114">
        <f>RCFs!C$35</f>
        <v>16.46</v>
      </c>
      <c r="AS58" s="109">
        <f t="shared" si="146"/>
        <v>1750.3</v>
      </c>
      <c r="AT58" s="109">
        <f t="shared" si="146"/>
        <v>1952.2</v>
      </c>
      <c r="AU58" s="104">
        <f t="shared" si="136"/>
        <v>1329</v>
      </c>
      <c r="AV58" s="114">
        <f>RCFs!C$37</f>
        <v>16.247</v>
      </c>
      <c r="AW58" s="305"/>
      <c r="AX58" s="114"/>
      <c r="AY58" s="104">
        <f t="shared" si="137"/>
        <v>1352.9</v>
      </c>
      <c r="AZ58" s="104">
        <f>RCFs!C$39</f>
        <v>16.54</v>
      </c>
      <c r="BA58" s="104">
        <f t="shared" si="138"/>
        <v>1290.7</v>
      </c>
      <c r="BB58" s="114">
        <f>RCFs!C$41</f>
        <v>15.779</v>
      </c>
    </row>
    <row r="59" spans="1:54" s="126" customFormat="1" x14ac:dyDescent="0.2">
      <c r="A59" s="125">
        <v>1034</v>
      </c>
      <c r="B59" s="40" t="s">
        <v>233</v>
      </c>
      <c r="C59" s="285">
        <v>100</v>
      </c>
      <c r="D59" s="104">
        <f t="shared" si="139"/>
        <v>5951.9</v>
      </c>
      <c r="E59" s="111">
        <f>RCFs!C$43</f>
        <v>59.519182319999999</v>
      </c>
      <c r="F59" s="104">
        <f t="shared" si="118"/>
        <v>1579.2</v>
      </c>
      <c r="G59" s="111">
        <f>RCFs!C$5</f>
        <v>15.792</v>
      </c>
      <c r="H59" s="104">
        <f t="shared" si="119"/>
        <v>1579.2</v>
      </c>
      <c r="I59" s="111">
        <f>RCFs!C$5</f>
        <v>15.792</v>
      </c>
      <c r="J59" s="71">
        <f t="shared" si="147"/>
        <v>1737.1</v>
      </c>
      <c r="K59" s="71">
        <f t="shared" si="147"/>
        <v>2163.5</v>
      </c>
      <c r="L59" s="71">
        <f t="shared" si="147"/>
        <v>2321.4</v>
      </c>
      <c r="M59" s="71">
        <f t="shared" si="147"/>
        <v>2558.3000000000002</v>
      </c>
      <c r="N59" s="71">
        <f t="shared" si="147"/>
        <v>3158.4</v>
      </c>
      <c r="O59" s="71">
        <f t="shared" si="147"/>
        <v>3395.3</v>
      </c>
      <c r="P59" s="71">
        <f t="shared" si="147"/>
        <v>4737.6000000000004</v>
      </c>
      <c r="Q59" s="104">
        <f t="shared" si="121"/>
        <v>1549</v>
      </c>
      <c r="R59" s="111">
        <f>RCFs!C$7</f>
        <v>15.49</v>
      </c>
      <c r="S59" s="71">
        <f t="shared" si="148"/>
        <v>2013.7</v>
      </c>
      <c r="T59" s="71">
        <f t="shared" si="148"/>
        <v>2323.5</v>
      </c>
      <c r="U59" s="104">
        <f t="shared" si="123"/>
        <v>1530.4</v>
      </c>
      <c r="V59" s="111">
        <f>RCFs!C$9</f>
        <v>15.304</v>
      </c>
      <c r="W59" s="104">
        <f t="shared" si="124"/>
        <v>1530.4</v>
      </c>
      <c r="X59" s="111">
        <f t="shared" si="125"/>
        <v>15.304</v>
      </c>
      <c r="Y59" s="109">
        <f t="shared" si="126"/>
        <v>1683.4</v>
      </c>
      <c r="Z59" s="109">
        <f t="shared" si="149"/>
        <v>2096.6</v>
      </c>
      <c r="AA59" s="109">
        <f t="shared" si="149"/>
        <v>2479.1999999999998</v>
      </c>
      <c r="AB59" s="109">
        <f t="shared" si="149"/>
        <v>2249.6</v>
      </c>
      <c r="AC59" s="109">
        <f t="shared" si="149"/>
        <v>3320.9</v>
      </c>
      <c r="AD59" s="109">
        <f t="shared" si="149"/>
        <v>4591.2</v>
      </c>
      <c r="AE59" s="104">
        <f t="shared" si="128"/>
        <v>1552</v>
      </c>
      <c r="AF59" s="111">
        <f>RCFs!C$13</f>
        <v>15.52</v>
      </c>
      <c r="AG59" s="109">
        <f t="shared" si="150"/>
        <v>2560.8000000000002</v>
      </c>
      <c r="AH59" s="109">
        <f t="shared" si="150"/>
        <v>3259.2</v>
      </c>
      <c r="AI59" s="109">
        <f t="shared" si="150"/>
        <v>4656</v>
      </c>
      <c r="AJ59" s="104">
        <f t="shared" si="130"/>
        <v>1569.6</v>
      </c>
      <c r="AK59" s="114">
        <f>RCFs!C$25</f>
        <v>15.696666666666665</v>
      </c>
      <c r="AL59" s="104">
        <f t="shared" si="131"/>
        <v>2070</v>
      </c>
      <c r="AM59" s="114">
        <f>RCFs!C$59</f>
        <v>20.7</v>
      </c>
      <c r="AN59" s="104">
        <f t="shared" si="132"/>
        <v>1657</v>
      </c>
      <c r="AO59" s="114">
        <f>RCFs!C$33</f>
        <v>16.57</v>
      </c>
      <c r="AP59" s="109">
        <f t="shared" si="133"/>
        <v>2485.5</v>
      </c>
      <c r="AQ59" s="104">
        <f t="shared" si="134"/>
        <v>1646</v>
      </c>
      <c r="AR59" s="114">
        <f>RCFs!C$35</f>
        <v>16.46</v>
      </c>
      <c r="AS59" s="109">
        <f t="shared" si="146"/>
        <v>2139.8000000000002</v>
      </c>
      <c r="AT59" s="109">
        <f t="shared" si="146"/>
        <v>2386.6999999999998</v>
      </c>
      <c r="AU59" s="104">
        <f t="shared" si="136"/>
        <v>1624.7</v>
      </c>
      <c r="AV59" s="114">
        <f>RCFs!C$37</f>
        <v>16.247</v>
      </c>
      <c r="AW59" s="305"/>
      <c r="AX59" s="114"/>
      <c r="AY59" s="104">
        <f t="shared" si="137"/>
        <v>1654</v>
      </c>
      <c r="AZ59" s="104">
        <f>RCFs!C$39</f>
        <v>16.54</v>
      </c>
      <c r="BA59" s="104">
        <f t="shared" si="138"/>
        <v>1577.9</v>
      </c>
      <c r="BB59" s="114">
        <f>RCFs!C$41</f>
        <v>15.779</v>
      </c>
    </row>
    <row r="60" spans="1:54" s="126" customFormat="1" x14ac:dyDescent="0.2">
      <c r="A60" s="125" t="s">
        <v>47</v>
      </c>
      <c r="B60" s="40" t="s">
        <v>48</v>
      </c>
      <c r="C60" s="285">
        <v>140</v>
      </c>
      <c r="D60" s="104">
        <f t="shared" si="139"/>
        <v>8332.7000000000007</v>
      </c>
      <c r="E60" s="111">
        <f>RCFs!C$43</f>
        <v>59.519182319999999</v>
      </c>
      <c r="F60" s="104">
        <f t="shared" si="118"/>
        <v>2210.9</v>
      </c>
      <c r="G60" s="111">
        <f>RCFs!C$5</f>
        <v>15.792</v>
      </c>
      <c r="H60" s="104">
        <f t="shared" si="119"/>
        <v>2210.9</v>
      </c>
      <c r="I60" s="111">
        <f>RCFs!C$5</f>
        <v>15.792</v>
      </c>
      <c r="J60" s="71">
        <f t="shared" si="147"/>
        <v>2432</v>
      </c>
      <c r="K60" s="71">
        <f t="shared" si="147"/>
        <v>3028.9</v>
      </c>
      <c r="L60" s="71">
        <f t="shared" si="147"/>
        <v>3250</v>
      </c>
      <c r="M60" s="71">
        <f t="shared" si="147"/>
        <v>3581.6</v>
      </c>
      <c r="N60" s="71">
        <f t="shared" si="147"/>
        <v>4421.8</v>
      </c>
      <c r="O60" s="71">
        <f t="shared" si="147"/>
        <v>4753.3999999999996</v>
      </c>
      <c r="P60" s="71">
        <f t="shared" si="147"/>
        <v>6632.6</v>
      </c>
      <c r="Q60" s="104">
        <f t="shared" si="121"/>
        <v>2168.6</v>
      </c>
      <c r="R60" s="111">
        <f>RCFs!C$7</f>
        <v>15.49</v>
      </c>
      <c r="S60" s="71">
        <f t="shared" si="148"/>
        <v>2819.1</v>
      </c>
      <c r="T60" s="71">
        <f t="shared" si="148"/>
        <v>3252.9</v>
      </c>
      <c r="U60" s="104">
        <f t="shared" si="123"/>
        <v>2142.5</v>
      </c>
      <c r="V60" s="111">
        <f>RCFs!C$9</f>
        <v>15.304</v>
      </c>
      <c r="W60" s="104">
        <f t="shared" si="124"/>
        <v>2142.5</v>
      </c>
      <c r="X60" s="111">
        <f t="shared" si="125"/>
        <v>15.304</v>
      </c>
      <c r="Y60" s="109">
        <f t="shared" si="126"/>
        <v>2356.6999999999998</v>
      </c>
      <c r="Z60" s="109">
        <f t="shared" si="149"/>
        <v>2935.2</v>
      </c>
      <c r="AA60" s="109">
        <f t="shared" si="149"/>
        <v>3470.8</v>
      </c>
      <c r="AB60" s="109">
        <f t="shared" si="149"/>
        <v>3149.4</v>
      </c>
      <c r="AC60" s="109">
        <f t="shared" si="149"/>
        <v>4649.2</v>
      </c>
      <c r="AD60" s="109">
        <f t="shared" si="149"/>
        <v>6427.5</v>
      </c>
      <c r="AE60" s="104">
        <f t="shared" si="128"/>
        <v>2172.8000000000002</v>
      </c>
      <c r="AF60" s="111">
        <f>RCFs!C$13</f>
        <v>15.52</v>
      </c>
      <c r="AG60" s="109">
        <f t="shared" si="150"/>
        <v>3585.1</v>
      </c>
      <c r="AH60" s="109">
        <f t="shared" si="150"/>
        <v>4562.8999999999996</v>
      </c>
      <c r="AI60" s="109">
        <f t="shared" si="150"/>
        <v>6518.4</v>
      </c>
      <c r="AJ60" s="104">
        <f t="shared" si="130"/>
        <v>2197.5</v>
      </c>
      <c r="AK60" s="114">
        <f>RCFs!C$25</f>
        <v>15.696666666666665</v>
      </c>
      <c r="AL60" s="104">
        <f t="shared" si="131"/>
        <v>2898</v>
      </c>
      <c r="AM60" s="114">
        <f>RCFs!C$59</f>
        <v>20.7</v>
      </c>
      <c r="AN60" s="104">
        <f t="shared" si="132"/>
        <v>2319.8000000000002</v>
      </c>
      <c r="AO60" s="114">
        <f>RCFs!C$33</f>
        <v>16.57</v>
      </c>
      <c r="AP60" s="109">
        <f t="shared" si="133"/>
        <v>3479.7</v>
      </c>
      <c r="AQ60" s="104">
        <f t="shared" si="134"/>
        <v>2304.4</v>
      </c>
      <c r="AR60" s="114">
        <f>RCFs!C$35</f>
        <v>16.46</v>
      </c>
      <c r="AS60" s="109">
        <f t="shared" si="146"/>
        <v>2995.7</v>
      </c>
      <c r="AT60" s="109">
        <f t="shared" si="146"/>
        <v>3341.3</v>
      </c>
      <c r="AU60" s="104">
        <f t="shared" si="136"/>
        <v>2274.5</v>
      </c>
      <c r="AV60" s="114">
        <f>RCFs!C$37</f>
        <v>16.247</v>
      </c>
      <c r="AW60" s="305"/>
      <c r="AX60" s="114"/>
      <c r="AY60" s="104">
        <f t="shared" si="137"/>
        <v>2315.6</v>
      </c>
      <c r="AZ60" s="104">
        <f>RCFs!C$39</f>
        <v>16.54</v>
      </c>
      <c r="BA60" s="104">
        <f t="shared" si="138"/>
        <v>2209</v>
      </c>
      <c r="BB60" s="114">
        <f>RCFs!C$41</f>
        <v>15.779</v>
      </c>
    </row>
    <row r="61" spans="1:54" s="126" customFormat="1" x14ac:dyDescent="0.2">
      <c r="A61" s="125" t="s">
        <v>49</v>
      </c>
      <c r="B61" s="40" t="s">
        <v>50</v>
      </c>
      <c r="C61" s="285">
        <v>245</v>
      </c>
      <c r="D61" s="104">
        <f t="shared" si="139"/>
        <v>14582.2</v>
      </c>
      <c r="E61" s="111">
        <f>RCFs!C$43</f>
        <v>59.519182319999999</v>
      </c>
      <c r="F61" s="104">
        <f t="shared" si="118"/>
        <v>3869</v>
      </c>
      <c r="G61" s="111">
        <f>RCFs!C$5</f>
        <v>15.792</v>
      </c>
      <c r="H61" s="104">
        <f t="shared" si="119"/>
        <v>3869</v>
      </c>
      <c r="I61" s="111">
        <f>RCFs!C$5</f>
        <v>15.792</v>
      </c>
      <c r="J61" s="71">
        <f t="shared" si="147"/>
        <v>4255.8999999999996</v>
      </c>
      <c r="K61" s="71">
        <f t="shared" si="147"/>
        <v>5300.6</v>
      </c>
      <c r="L61" s="71">
        <f t="shared" si="147"/>
        <v>5687.5</v>
      </c>
      <c r="M61" s="71">
        <f t="shared" si="147"/>
        <v>6267.8</v>
      </c>
      <c r="N61" s="71">
        <f t="shared" si="147"/>
        <v>7738.1</v>
      </c>
      <c r="O61" s="71">
        <f t="shared" si="147"/>
        <v>8318.4</v>
      </c>
      <c r="P61" s="71">
        <f t="shared" si="147"/>
        <v>11607.1</v>
      </c>
      <c r="Q61" s="104">
        <f t="shared" si="121"/>
        <v>3795</v>
      </c>
      <c r="R61" s="111">
        <f>RCFs!C$7</f>
        <v>15.49</v>
      </c>
      <c r="S61" s="71">
        <f t="shared" si="148"/>
        <v>4933.5</v>
      </c>
      <c r="T61" s="71">
        <f t="shared" si="148"/>
        <v>5692.5</v>
      </c>
      <c r="U61" s="104">
        <f t="shared" si="123"/>
        <v>3749.4</v>
      </c>
      <c r="V61" s="111">
        <f>RCFs!C$9</f>
        <v>15.304</v>
      </c>
      <c r="W61" s="104">
        <f t="shared" si="124"/>
        <v>3749.4</v>
      </c>
      <c r="X61" s="111">
        <f t="shared" si="125"/>
        <v>15.304</v>
      </c>
      <c r="Y61" s="109">
        <f t="shared" si="126"/>
        <v>4124.3</v>
      </c>
      <c r="Z61" s="109">
        <f t="shared" si="149"/>
        <v>5136.6000000000004</v>
      </c>
      <c r="AA61" s="109">
        <f t="shared" si="149"/>
        <v>6074</v>
      </c>
      <c r="AB61" s="109">
        <f t="shared" si="149"/>
        <v>5511.6</v>
      </c>
      <c r="AC61" s="109">
        <f t="shared" si="149"/>
        <v>8136.1</v>
      </c>
      <c r="AD61" s="109">
        <f t="shared" si="149"/>
        <v>11248.2</v>
      </c>
      <c r="AE61" s="104">
        <f t="shared" si="128"/>
        <v>3802.4</v>
      </c>
      <c r="AF61" s="111">
        <f>RCFs!C$13</f>
        <v>15.52</v>
      </c>
      <c r="AG61" s="109">
        <f t="shared" si="150"/>
        <v>6274</v>
      </c>
      <c r="AH61" s="109">
        <f t="shared" si="150"/>
        <v>7985</v>
      </c>
      <c r="AI61" s="109">
        <f t="shared" si="150"/>
        <v>11407.2</v>
      </c>
      <c r="AJ61" s="104">
        <f t="shared" si="130"/>
        <v>3845.6</v>
      </c>
      <c r="AK61" s="114">
        <f>RCFs!C$25</f>
        <v>15.696666666666665</v>
      </c>
      <c r="AL61" s="104">
        <f t="shared" si="131"/>
        <v>5071.5</v>
      </c>
      <c r="AM61" s="114">
        <f>RCFs!C$59</f>
        <v>20.7</v>
      </c>
      <c r="AN61" s="104">
        <f t="shared" si="132"/>
        <v>4059.6</v>
      </c>
      <c r="AO61" s="114">
        <f>RCFs!C$33</f>
        <v>16.57</v>
      </c>
      <c r="AP61" s="109">
        <f t="shared" si="133"/>
        <v>6089.4</v>
      </c>
      <c r="AQ61" s="104">
        <f t="shared" si="134"/>
        <v>4032.7</v>
      </c>
      <c r="AR61" s="114">
        <f>RCFs!C$35</f>
        <v>16.46</v>
      </c>
      <c r="AS61" s="109">
        <f t="shared" si="146"/>
        <v>5242.5</v>
      </c>
      <c r="AT61" s="109">
        <f t="shared" si="146"/>
        <v>5847.4</v>
      </c>
      <c r="AU61" s="104">
        <f t="shared" si="136"/>
        <v>3980.5</v>
      </c>
      <c r="AV61" s="114">
        <f>RCFs!C$37</f>
        <v>16.247</v>
      </c>
      <c r="AW61" s="305"/>
      <c r="AX61" s="114"/>
      <c r="AY61" s="104">
        <f t="shared" si="137"/>
        <v>4052.3</v>
      </c>
      <c r="AZ61" s="104">
        <f>RCFs!C$39</f>
        <v>16.54</v>
      </c>
      <c r="BA61" s="104">
        <f t="shared" si="138"/>
        <v>3865.8</v>
      </c>
      <c r="BB61" s="114">
        <f>RCFs!C$41</f>
        <v>15.779</v>
      </c>
    </row>
    <row r="62" spans="1:54" s="126" customFormat="1" ht="25.5" x14ac:dyDescent="0.2">
      <c r="A62" s="125">
        <v>1037</v>
      </c>
      <c r="B62" s="40" t="s">
        <v>234</v>
      </c>
      <c r="C62" s="285">
        <v>8</v>
      </c>
      <c r="D62" s="104">
        <f t="shared" si="139"/>
        <v>476.2</v>
      </c>
      <c r="E62" s="111">
        <f>RCFs!C$43</f>
        <v>59.519182319999999</v>
      </c>
      <c r="F62" s="104">
        <f t="shared" si="118"/>
        <v>126.3</v>
      </c>
      <c r="G62" s="111">
        <f>RCFs!C$5</f>
        <v>15.792</v>
      </c>
      <c r="H62" s="104">
        <f t="shared" si="119"/>
        <v>126.3</v>
      </c>
      <c r="I62" s="111">
        <f>RCFs!C$5</f>
        <v>15.792</v>
      </c>
      <c r="J62" s="71">
        <f t="shared" si="147"/>
        <v>139</v>
      </c>
      <c r="K62" s="71">
        <f t="shared" si="147"/>
        <v>173.1</v>
      </c>
      <c r="L62" s="71">
        <f t="shared" si="147"/>
        <v>185.7</v>
      </c>
      <c r="M62" s="71">
        <f t="shared" si="147"/>
        <v>204.7</v>
      </c>
      <c r="N62" s="71">
        <f t="shared" si="147"/>
        <v>252.7</v>
      </c>
      <c r="O62" s="71">
        <f t="shared" si="147"/>
        <v>271.60000000000002</v>
      </c>
      <c r="P62" s="71">
        <f t="shared" si="147"/>
        <v>379</v>
      </c>
      <c r="Q62" s="104">
        <f t="shared" si="121"/>
        <v>123.9</v>
      </c>
      <c r="R62" s="111">
        <f>RCFs!C$7</f>
        <v>15.49</v>
      </c>
      <c r="S62" s="71">
        <f t="shared" si="148"/>
        <v>161</v>
      </c>
      <c r="T62" s="71">
        <f t="shared" si="148"/>
        <v>185.8</v>
      </c>
      <c r="U62" s="104">
        <f t="shared" si="123"/>
        <v>122.4</v>
      </c>
      <c r="V62" s="111">
        <f>RCFs!C$9</f>
        <v>15.304</v>
      </c>
      <c r="W62" s="104">
        <f t="shared" si="124"/>
        <v>122.4</v>
      </c>
      <c r="X62" s="111">
        <f t="shared" si="125"/>
        <v>15.304</v>
      </c>
      <c r="Y62" s="109">
        <f t="shared" si="126"/>
        <v>134.6</v>
      </c>
      <c r="Z62" s="109">
        <f t="shared" si="149"/>
        <v>167.6</v>
      </c>
      <c r="AA62" s="109">
        <f t="shared" si="149"/>
        <v>198.2</v>
      </c>
      <c r="AB62" s="109">
        <f t="shared" si="149"/>
        <v>179.9</v>
      </c>
      <c r="AC62" s="109">
        <f t="shared" si="149"/>
        <v>265.60000000000002</v>
      </c>
      <c r="AD62" s="109">
        <f t="shared" si="149"/>
        <v>367.2</v>
      </c>
      <c r="AE62" s="104">
        <f t="shared" si="128"/>
        <v>124.1</v>
      </c>
      <c r="AF62" s="111">
        <f>RCFs!C$13</f>
        <v>15.52</v>
      </c>
      <c r="AG62" s="109">
        <f t="shared" si="150"/>
        <v>204.8</v>
      </c>
      <c r="AH62" s="109">
        <f t="shared" si="150"/>
        <v>260.60000000000002</v>
      </c>
      <c r="AI62" s="109">
        <f t="shared" si="150"/>
        <v>372.3</v>
      </c>
      <c r="AJ62" s="104">
        <f t="shared" si="130"/>
        <v>125.5</v>
      </c>
      <c r="AK62" s="114">
        <f>RCFs!C$25</f>
        <v>15.696666666666665</v>
      </c>
      <c r="AL62" s="104">
        <f t="shared" si="131"/>
        <v>165.6</v>
      </c>
      <c r="AM62" s="114">
        <f>RCFs!C$59</f>
        <v>20.7</v>
      </c>
      <c r="AN62" s="104">
        <f t="shared" si="132"/>
        <v>132.5</v>
      </c>
      <c r="AO62" s="114">
        <f>RCFs!C$33</f>
        <v>16.57</v>
      </c>
      <c r="AP62" s="109">
        <f t="shared" si="133"/>
        <v>198.7</v>
      </c>
      <c r="AQ62" s="104">
        <f t="shared" si="134"/>
        <v>131.6</v>
      </c>
      <c r="AR62" s="114">
        <f>RCFs!C$35</f>
        <v>16.46</v>
      </c>
      <c r="AS62" s="109">
        <f t="shared" si="146"/>
        <v>171</v>
      </c>
      <c r="AT62" s="109">
        <f t="shared" si="146"/>
        <v>190.8</v>
      </c>
      <c r="AU62" s="104">
        <f t="shared" si="136"/>
        <v>129.9</v>
      </c>
      <c r="AV62" s="114">
        <f>RCFs!C$37</f>
        <v>16.247</v>
      </c>
      <c r="AW62" s="305"/>
      <c r="AX62" s="114"/>
      <c r="AY62" s="104">
        <f t="shared" si="137"/>
        <v>132.30000000000001</v>
      </c>
      <c r="AZ62" s="104">
        <f>RCFs!C$39</f>
        <v>16.54</v>
      </c>
      <c r="BA62" s="104">
        <f t="shared" si="138"/>
        <v>126.2</v>
      </c>
      <c r="BB62" s="114">
        <f>RCFs!C$41</f>
        <v>15.779</v>
      </c>
    </row>
    <row r="63" spans="1:54" s="126" customFormat="1" x14ac:dyDescent="0.2">
      <c r="A63" s="125" t="s">
        <v>51</v>
      </c>
      <c r="B63" s="40" t="s">
        <v>52</v>
      </c>
      <c r="C63" s="285">
        <v>35</v>
      </c>
      <c r="D63" s="104">
        <f t="shared" si="139"/>
        <v>2083.1999999999998</v>
      </c>
      <c r="E63" s="111">
        <f>RCFs!C$43</f>
        <v>59.519182319999999</v>
      </c>
      <c r="F63" s="104">
        <f t="shared" si="118"/>
        <v>552.70000000000005</v>
      </c>
      <c r="G63" s="111">
        <f>RCFs!C$5</f>
        <v>15.792</v>
      </c>
      <c r="H63" s="104">
        <f t="shared" si="119"/>
        <v>552.70000000000005</v>
      </c>
      <c r="I63" s="111">
        <f>RCFs!C$5</f>
        <v>15.792</v>
      </c>
      <c r="J63" s="71">
        <f t="shared" si="147"/>
        <v>608</v>
      </c>
      <c r="K63" s="71">
        <f t="shared" si="147"/>
        <v>757.2</v>
      </c>
      <c r="L63" s="71">
        <f t="shared" si="147"/>
        <v>812.5</v>
      </c>
      <c r="M63" s="71">
        <f t="shared" si="147"/>
        <v>895.4</v>
      </c>
      <c r="N63" s="71">
        <f t="shared" si="147"/>
        <v>1105.4000000000001</v>
      </c>
      <c r="O63" s="71">
        <f t="shared" si="147"/>
        <v>1188.3</v>
      </c>
      <c r="P63" s="71">
        <f t="shared" si="147"/>
        <v>1658.2</v>
      </c>
      <c r="Q63" s="104">
        <f t="shared" si="121"/>
        <v>542.1</v>
      </c>
      <c r="R63" s="111">
        <f>RCFs!C$7</f>
        <v>15.49</v>
      </c>
      <c r="S63" s="71">
        <f t="shared" si="148"/>
        <v>704.7</v>
      </c>
      <c r="T63" s="71">
        <f t="shared" si="148"/>
        <v>813.1</v>
      </c>
      <c r="U63" s="104">
        <f t="shared" si="123"/>
        <v>535.6</v>
      </c>
      <c r="V63" s="111">
        <f>RCFs!C$9</f>
        <v>15.304</v>
      </c>
      <c r="W63" s="104">
        <f t="shared" si="124"/>
        <v>535.6</v>
      </c>
      <c r="X63" s="111">
        <f t="shared" si="125"/>
        <v>15.304</v>
      </c>
      <c r="Y63" s="109">
        <f t="shared" si="126"/>
        <v>589.1</v>
      </c>
      <c r="Z63" s="109">
        <f t="shared" si="149"/>
        <v>733.7</v>
      </c>
      <c r="AA63" s="109">
        <f t="shared" si="149"/>
        <v>867.6</v>
      </c>
      <c r="AB63" s="109">
        <f t="shared" si="149"/>
        <v>787.3</v>
      </c>
      <c r="AC63" s="109">
        <f t="shared" si="149"/>
        <v>1162.2</v>
      </c>
      <c r="AD63" s="109">
        <f t="shared" si="149"/>
        <v>1606.8</v>
      </c>
      <c r="AE63" s="104">
        <f t="shared" si="128"/>
        <v>543.20000000000005</v>
      </c>
      <c r="AF63" s="111">
        <f>RCFs!C$13</f>
        <v>15.52</v>
      </c>
      <c r="AG63" s="109">
        <f t="shared" si="150"/>
        <v>896.3</v>
      </c>
      <c r="AH63" s="109">
        <f t="shared" si="150"/>
        <v>1140.7</v>
      </c>
      <c r="AI63" s="109">
        <f t="shared" si="150"/>
        <v>1629.6</v>
      </c>
      <c r="AJ63" s="104">
        <f t="shared" si="130"/>
        <v>549.29999999999995</v>
      </c>
      <c r="AK63" s="114">
        <f>RCFs!C$25</f>
        <v>15.696666666666665</v>
      </c>
      <c r="AL63" s="104">
        <f t="shared" si="131"/>
        <v>724.5</v>
      </c>
      <c r="AM63" s="114">
        <f>RCFs!C$59</f>
        <v>20.7</v>
      </c>
      <c r="AN63" s="104">
        <f t="shared" si="132"/>
        <v>579.9</v>
      </c>
      <c r="AO63" s="114">
        <f>RCFs!C$33</f>
        <v>16.57</v>
      </c>
      <c r="AP63" s="109">
        <f t="shared" si="133"/>
        <v>869.8</v>
      </c>
      <c r="AQ63" s="104">
        <f t="shared" si="134"/>
        <v>576.1</v>
      </c>
      <c r="AR63" s="114">
        <f>RCFs!C$35</f>
        <v>16.46</v>
      </c>
      <c r="AS63" s="109">
        <f t="shared" si="146"/>
        <v>748.9</v>
      </c>
      <c r="AT63" s="109">
        <f t="shared" si="146"/>
        <v>835.3</v>
      </c>
      <c r="AU63" s="104">
        <f t="shared" si="136"/>
        <v>568.6</v>
      </c>
      <c r="AV63" s="114">
        <f>RCFs!C$37</f>
        <v>16.247</v>
      </c>
      <c r="AW63" s="305"/>
      <c r="AX63" s="114"/>
      <c r="AY63" s="104">
        <f t="shared" si="137"/>
        <v>578.9</v>
      </c>
      <c r="AZ63" s="104">
        <f>RCFs!C$39</f>
        <v>16.54</v>
      </c>
      <c r="BA63" s="104">
        <f t="shared" si="138"/>
        <v>552.20000000000005</v>
      </c>
      <c r="BB63" s="114">
        <f>RCFs!C$41</f>
        <v>15.779</v>
      </c>
    </row>
    <row r="64" spans="1:54" s="126" customFormat="1" x14ac:dyDescent="0.2">
      <c r="A64" s="125">
        <v>1041</v>
      </c>
      <c r="B64" s="40" t="s">
        <v>235</v>
      </c>
      <c r="C64" s="285">
        <v>40</v>
      </c>
      <c r="D64" s="104">
        <f t="shared" si="139"/>
        <v>2380.8000000000002</v>
      </c>
      <c r="E64" s="111">
        <f>RCFs!C$43</f>
        <v>59.519182319999999</v>
      </c>
      <c r="F64" s="104">
        <f t="shared" si="118"/>
        <v>631.70000000000005</v>
      </c>
      <c r="G64" s="111">
        <f>RCFs!C$5</f>
        <v>15.792</v>
      </c>
      <c r="H64" s="104">
        <f t="shared" si="119"/>
        <v>631.70000000000005</v>
      </c>
      <c r="I64" s="111">
        <f>RCFs!C$5</f>
        <v>15.792</v>
      </c>
      <c r="J64" s="71">
        <f t="shared" ref="J64:P73" si="151">ROUND($C64*$I64*J$6,1)</f>
        <v>694.8</v>
      </c>
      <c r="K64" s="71">
        <f t="shared" si="151"/>
        <v>865.4</v>
      </c>
      <c r="L64" s="71">
        <f t="shared" si="151"/>
        <v>928.6</v>
      </c>
      <c r="M64" s="71">
        <f t="shared" si="151"/>
        <v>1023.3</v>
      </c>
      <c r="N64" s="71">
        <f t="shared" si="151"/>
        <v>1263.4000000000001</v>
      </c>
      <c r="O64" s="71">
        <f t="shared" si="151"/>
        <v>1358.1</v>
      </c>
      <c r="P64" s="71">
        <f t="shared" si="151"/>
        <v>1895</v>
      </c>
      <c r="Q64" s="104">
        <f t="shared" si="121"/>
        <v>619.6</v>
      </c>
      <c r="R64" s="111">
        <f>RCFs!C$7</f>
        <v>15.49</v>
      </c>
      <c r="S64" s="71">
        <f t="shared" si="148"/>
        <v>805.4</v>
      </c>
      <c r="T64" s="71">
        <f t="shared" si="148"/>
        <v>929.4</v>
      </c>
      <c r="U64" s="104">
        <f t="shared" si="123"/>
        <v>612.1</v>
      </c>
      <c r="V64" s="111">
        <f>RCFs!C$9</f>
        <v>15.304</v>
      </c>
      <c r="W64" s="104">
        <f t="shared" si="124"/>
        <v>612.1</v>
      </c>
      <c r="X64" s="111">
        <f t="shared" si="125"/>
        <v>15.304</v>
      </c>
      <c r="Y64" s="109">
        <f t="shared" si="126"/>
        <v>673.3</v>
      </c>
      <c r="Z64" s="109">
        <f t="shared" ref="Z64:AD73" si="152">ROUNDDOWN($W64*Z$6,1)</f>
        <v>838.5</v>
      </c>
      <c r="AA64" s="109">
        <f t="shared" si="152"/>
        <v>991.6</v>
      </c>
      <c r="AB64" s="109">
        <f t="shared" si="152"/>
        <v>899.7</v>
      </c>
      <c r="AC64" s="109">
        <f t="shared" si="152"/>
        <v>1328.2</v>
      </c>
      <c r="AD64" s="109">
        <f t="shared" si="152"/>
        <v>1836.3</v>
      </c>
      <c r="AE64" s="104">
        <f t="shared" si="128"/>
        <v>620.79999999999995</v>
      </c>
      <c r="AF64" s="111">
        <f>RCFs!C$13</f>
        <v>15.52</v>
      </c>
      <c r="AG64" s="109">
        <f t="shared" si="150"/>
        <v>1024.3</v>
      </c>
      <c r="AH64" s="109">
        <f t="shared" si="150"/>
        <v>1303.7</v>
      </c>
      <c r="AI64" s="109">
        <f t="shared" si="150"/>
        <v>1862.4</v>
      </c>
      <c r="AJ64" s="104">
        <f t="shared" si="130"/>
        <v>627.79999999999995</v>
      </c>
      <c r="AK64" s="114">
        <f>RCFs!C$25</f>
        <v>15.696666666666665</v>
      </c>
      <c r="AL64" s="104">
        <f t="shared" si="131"/>
        <v>828</v>
      </c>
      <c r="AM64" s="114">
        <f>RCFs!C$59</f>
        <v>20.7</v>
      </c>
      <c r="AN64" s="104">
        <f t="shared" si="132"/>
        <v>662.8</v>
      </c>
      <c r="AO64" s="114">
        <f>RCFs!C$33</f>
        <v>16.57</v>
      </c>
      <c r="AP64" s="109">
        <f t="shared" si="133"/>
        <v>994.2</v>
      </c>
      <c r="AQ64" s="104">
        <f t="shared" si="134"/>
        <v>658.4</v>
      </c>
      <c r="AR64" s="114">
        <f>RCFs!C$35</f>
        <v>16.46</v>
      </c>
      <c r="AS64" s="109">
        <f t="shared" si="146"/>
        <v>855.9</v>
      </c>
      <c r="AT64" s="109">
        <f t="shared" si="146"/>
        <v>954.6</v>
      </c>
      <c r="AU64" s="104">
        <f t="shared" si="136"/>
        <v>649.79999999999995</v>
      </c>
      <c r="AV64" s="114">
        <f>RCFs!C$37</f>
        <v>16.247</v>
      </c>
      <c r="AW64" s="305"/>
      <c r="AX64" s="114"/>
      <c r="AY64" s="104">
        <f t="shared" si="137"/>
        <v>661.6</v>
      </c>
      <c r="AZ64" s="104">
        <f>RCFs!C$39</f>
        <v>16.54</v>
      </c>
      <c r="BA64" s="104">
        <f t="shared" si="138"/>
        <v>631.1</v>
      </c>
      <c r="BB64" s="114">
        <f>RCFs!C$41</f>
        <v>15.779</v>
      </c>
    </row>
    <row r="65" spans="1:54" s="126" customFormat="1" x14ac:dyDescent="0.2">
      <c r="A65" s="125" t="s">
        <v>100</v>
      </c>
      <c r="B65" s="40" t="s">
        <v>53</v>
      </c>
      <c r="C65" s="285">
        <v>60</v>
      </c>
      <c r="D65" s="104">
        <f t="shared" si="139"/>
        <v>3571.2</v>
      </c>
      <c r="E65" s="111">
        <f>RCFs!C$43</f>
        <v>59.519182319999999</v>
      </c>
      <c r="F65" s="104">
        <f t="shared" ref="F65:F96" si="153">ROUND(G65*C65,1)</f>
        <v>947.5</v>
      </c>
      <c r="G65" s="111">
        <f>RCFs!C$5</f>
        <v>15.792</v>
      </c>
      <c r="H65" s="104">
        <f t="shared" ref="H65:H96" si="154">ROUND(I65*C65,1)</f>
        <v>947.5</v>
      </c>
      <c r="I65" s="111">
        <f>RCFs!C$5</f>
        <v>15.792</v>
      </c>
      <c r="J65" s="71">
        <f t="shared" si="151"/>
        <v>1042.3</v>
      </c>
      <c r="K65" s="71">
        <f t="shared" si="151"/>
        <v>1298.0999999999999</v>
      </c>
      <c r="L65" s="71">
        <f t="shared" si="151"/>
        <v>1392.9</v>
      </c>
      <c r="M65" s="71">
        <f t="shared" si="151"/>
        <v>1535</v>
      </c>
      <c r="N65" s="71">
        <f t="shared" si="151"/>
        <v>1895</v>
      </c>
      <c r="O65" s="71">
        <f t="shared" si="151"/>
        <v>2037.2</v>
      </c>
      <c r="P65" s="71">
        <f t="shared" si="151"/>
        <v>2842.6</v>
      </c>
      <c r="Q65" s="104">
        <f t="shared" ref="Q65:Q96" si="155">ROUNDDOWN(C65*R65,1)</f>
        <v>929.4</v>
      </c>
      <c r="R65" s="111">
        <f>RCFs!C$7</f>
        <v>15.49</v>
      </c>
      <c r="S65" s="71">
        <f t="shared" si="148"/>
        <v>1208.2</v>
      </c>
      <c r="T65" s="71">
        <f t="shared" si="148"/>
        <v>1394.1</v>
      </c>
      <c r="U65" s="104">
        <f t="shared" ref="U65:U96" si="156">ROUNDDOWN($C65*V65,1)</f>
        <v>918.2</v>
      </c>
      <c r="V65" s="111">
        <f>RCFs!C$9</f>
        <v>15.304</v>
      </c>
      <c r="W65" s="104">
        <f t="shared" ref="W65:W96" si="157">ROUNDDOWN($C65*X65,1)</f>
        <v>918.2</v>
      </c>
      <c r="X65" s="111">
        <f t="shared" ref="X65:X96" si="158">V65</f>
        <v>15.304</v>
      </c>
      <c r="Y65" s="109">
        <f t="shared" ref="Y65:Y96" si="159">ROUNDDOWN($W65*Y$6,1)</f>
        <v>1010</v>
      </c>
      <c r="Z65" s="109">
        <f t="shared" si="152"/>
        <v>1257.9000000000001</v>
      </c>
      <c r="AA65" s="109">
        <f t="shared" si="152"/>
        <v>1487.4</v>
      </c>
      <c r="AB65" s="109">
        <f t="shared" si="152"/>
        <v>1349.7</v>
      </c>
      <c r="AC65" s="109">
        <f t="shared" si="152"/>
        <v>1992.4</v>
      </c>
      <c r="AD65" s="109">
        <f t="shared" si="152"/>
        <v>2754.6</v>
      </c>
      <c r="AE65" s="104">
        <f t="shared" ref="AE65:AE96" si="160">ROUNDDOWN($C65*AF65,1)</f>
        <v>931.2</v>
      </c>
      <c r="AF65" s="111">
        <f>RCFs!C$13</f>
        <v>15.52</v>
      </c>
      <c r="AG65" s="109">
        <f t="shared" si="150"/>
        <v>1536.5</v>
      </c>
      <c r="AH65" s="109">
        <f t="shared" si="150"/>
        <v>1955.5</v>
      </c>
      <c r="AI65" s="109">
        <f t="shared" si="150"/>
        <v>2793.6</v>
      </c>
      <c r="AJ65" s="104">
        <f t="shared" ref="AJ65:AJ96" si="161">ROUNDDOWN($C65*AK65,1)</f>
        <v>941.8</v>
      </c>
      <c r="AK65" s="114">
        <f>RCFs!C$25</f>
        <v>15.696666666666665</v>
      </c>
      <c r="AL65" s="104">
        <f t="shared" ref="AL65:AL96" si="162">ROUNDDOWN($C65*AM65,1)</f>
        <v>1242</v>
      </c>
      <c r="AM65" s="114">
        <f>RCFs!C$59</f>
        <v>20.7</v>
      </c>
      <c r="AN65" s="104">
        <f t="shared" ref="AN65:AN96" si="163">ROUNDDOWN($C65*AO65,1)</f>
        <v>994.2</v>
      </c>
      <c r="AO65" s="114">
        <f>RCFs!C$33</f>
        <v>16.57</v>
      </c>
      <c r="AP65" s="109">
        <f t="shared" ref="AP65:AP96" si="164">ROUNDDOWN($AN65*AP$6,1)</f>
        <v>1491.3</v>
      </c>
      <c r="AQ65" s="104">
        <f t="shared" ref="AQ65:AQ96" si="165">ROUNDDOWN($C65*AR65,1)</f>
        <v>987.6</v>
      </c>
      <c r="AR65" s="114">
        <f>RCFs!C$35</f>
        <v>16.46</v>
      </c>
      <c r="AS65" s="109">
        <f t="shared" si="146"/>
        <v>1283.8</v>
      </c>
      <c r="AT65" s="109">
        <f t="shared" si="146"/>
        <v>1432</v>
      </c>
      <c r="AU65" s="104">
        <f t="shared" ref="AU65:AU96" si="166">ROUNDDOWN($C65*AV65,1)</f>
        <v>974.8</v>
      </c>
      <c r="AV65" s="114">
        <f>RCFs!C$37</f>
        <v>16.247</v>
      </c>
      <c r="AW65" s="305"/>
      <c r="AX65" s="114"/>
      <c r="AY65" s="104">
        <f t="shared" ref="AY65:AY96" si="167">ROUNDDOWN($C65*AZ65,1)</f>
        <v>992.4</v>
      </c>
      <c r="AZ65" s="104">
        <f>RCFs!C$39</f>
        <v>16.54</v>
      </c>
      <c r="BA65" s="104">
        <f t="shared" ref="BA65:BA96" si="168">ROUNDDOWN($C65*BB65,1)</f>
        <v>946.7</v>
      </c>
      <c r="BB65" s="114">
        <f>RCFs!C$41</f>
        <v>15.779</v>
      </c>
    </row>
    <row r="66" spans="1:54" s="126" customFormat="1" x14ac:dyDescent="0.2">
      <c r="A66" s="125">
        <v>1047</v>
      </c>
      <c r="B66" s="40" t="s">
        <v>236</v>
      </c>
      <c r="C66" s="285">
        <v>137.30000000000001</v>
      </c>
      <c r="D66" s="104">
        <f t="shared" ref="D66:D97" si="169">ROUND(E66*C66,1)</f>
        <v>8172</v>
      </c>
      <c r="E66" s="111">
        <f>RCFs!C$43</f>
        <v>59.519182319999999</v>
      </c>
      <c r="F66" s="104">
        <f t="shared" si="153"/>
        <v>2168.1999999999998</v>
      </c>
      <c r="G66" s="111">
        <f>RCFs!C$5</f>
        <v>15.792</v>
      </c>
      <c r="H66" s="104">
        <f t="shared" si="154"/>
        <v>2168.1999999999998</v>
      </c>
      <c r="I66" s="111">
        <f>RCFs!C$5</f>
        <v>15.792</v>
      </c>
      <c r="J66" s="71">
        <f t="shared" si="151"/>
        <v>2385.1</v>
      </c>
      <c r="K66" s="71">
        <f t="shared" si="151"/>
        <v>2970.5</v>
      </c>
      <c r="L66" s="71">
        <f t="shared" si="151"/>
        <v>3187.3</v>
      </c>
      <c r="M66" s="71">
        <f t="shared" si="151"/>
        <v>3512.6</v>
      </c>
      <c r="N66" s="71">
        <f t="shared" si="151"/>
        <v>4336.5</v>
      </c>
      <c r="O66" s="71">
        <f t="shared" si="151"/>
        <v>4661.7</v>
      </c>
      <c r="P66" s="71">
        <f t="shared" si="151"/>
        <v>6504.7</v>
      </c>
      <c r="Q66" s="104">
        <f t="shared" si="155"/>
        <v>2126.6999999999998</v>
      </c>
      <c r="R66" s="111">
        <f>RCFs!C$7</f>
        <v>15.49</v>
      </c>
      <c r="S66" s="71">
        <f t="shared" si="148"/>
        <v>2764.7</v>
      </c>
      <c r="T66" s="71">
        <f t="shared" si="148"/>
        <v>3190</v>
      </c>
      <c r="U66" s="104">
        <f t="shared" si="156"/>
        <v>2101.1999999999998</v>
      </c>
      <c r="V66" s="111">
        <f>RCFs!C$9</f>
        <v>15.304</v>
      </c>
      <c r="W66" s="104">
        <f t="shared" si="157"/>
        <v>2101.1999999999998</v>
      </c>
      <c r="X66" s="111">
        <f t="shared" si="158"/>
        <v>15.304</v>
      </c>
      <c r="Y66" s="109">
        <f t="shared" si="159"/>
        <v>2311.3000000000002</v>
      </c>
      <c r="Z66" s="109">
        <f t="shared" si="152"/>
        <v>2878.6</v>
      </c>
      <c r="AA66" s="109">
        <f t="shared" si="152"/>
        <v>3403.9</v>
      </c>
      <c r="AB66" s="109">
        <f t="shared" si="152"/>
        <v>3088.7</v>
      </c>
      <c r="AC66" s="109">
        <f t="shared" si="152"/>
        <v>4559.6000000000004</v>
      </c>
      <c r="AD66" s="109">
        <f t="shared" si="152"/>
        <v>6303.6</v>
      </c>
      <c r="AE66" s="104">
        <f t="shared" si="160"/>
        <v>2130.8000000000002</v>
      </c>
      <c r="AF66" s="111">
        <f>RCFs!C$13</f>
        <v>15.52</v>
      </c>
      <c r="AG66" s="109">
        <f t="shared" si="150"/>
        <v>3515.8</v>
      </c>
      <c r="AH66" s="109">
        <f t="shared" si="150"/>
        <v>4474.7</v>
      </c>
      <c r="AI66" s="109">
        <f t="shared" si="150"/>
        <v>6392.4</v>
      </c>
      <c r="AJ66" s="104">
        <f t="shared" si="161"/>
        <v>2155.1</v>
      </c>
      <c r="AK66" s="114">
        <f>RCFs!C$25</f>
        <v>15.696666666666665</v>
      </c>
      <c r="AL66" s="104">
        <f t="shared" si="162"/>
        <v>2842.1</v>
      </c>
      <c r="AM66" s="114">
        <f>RCFs!C$59</f>
        <v>20.7</v>
      </c>
      <c r="AN66" s="104">
        <f t="shared" si="163"/>
        <v>2275</v>
      </c>
      <c r="AO66" s="114">
        <f>RCFs!C$33</f>
        <v>16.57</v>
      </c>
      <c r="AP66" s="109">
        <f t="shared" si="164"/>
        <v>3412.5</v>
      </c>
      <c r="AQ66" s="104">
        <f t="shared" si="165"/>
        <v>2259.9</v>
      </c>
      <c r="AR66" s="114">
        <f>RCFs!C$35</f>
        <v>16.46</v>
      </c>
      <c r="AS66" s="109">
        <f t="shared" si="146"/>
        <v>2937.8</v>
      </c>
      <c r="AT66" s="109">
        <f t="shared" si="146"/>
        <v>3276.8</v>
      </c>
      <c r="AU66" s="104">
        <f t="shared" si="166"/>
        <v>2230.6999999999998</v>
      </c>
      <c r="AV66" s="114">
        <f>RCFs!C$37</f>
        <v>16.247</v>
      </c>
      <c r="AW66" s="305"/>
      <c r="AX66" s="114"/>
      <c r="AY66" s="104">
        <f t="shared" si="167"/>
        <v>2270.9</v>
      </c>
      <c r="AZ66" s="104">
        <f>RCFs!C$39</f>
        <v>16.54</v>
      </c>
      <c r="BA66" s="104">
        <f t="shared" si="168"/>
        <v>2166.4</v>
      </c>
      <c r="BB66" s="114">
        <f>RCFs!C$41</f>
        <v>15.779</v>
      </c>
    </row>
    <row r="67" spans="1:54" s="126" customFormat="1" ht="25.5" x14ac:dyDescent="0.2">
      <c r="A67" s="125">
        <v>1048</v>
      </c>
      <c r="B67" s="40" t="s">
        <v>180</v>
      </c>
      <c r="C67" s="285">
        <v>152.19999999999999</v>
      </c>
      <c r="D67" s="104">
        <f t="shared" si="169"/>
        <v>9058.7999999999993</v>
      </c>
      <c r="E67" s="111">
        <f>RCFs!C$43</f>
        <v>59.519182319999999</v>
      </c>
      <c r="F67" s="104">
        <f t="shared" si="153"/>
        <v>2403.5</v>
      </c>
      <c r="G67" s="111">
        <f>RCFs!C$5</f>
        <v>15.792</v>
      </c>
      <c r="H67" s="104">
        <f t="shared" si="154"/>
        <v>2403.5</v>
      </c>
      <c r="I67" s="111">
        <f>RCFs!C$5</f>
        <v>15.792</v>
      </c>
      <c r="J67" s="71">
        <f t="shared" si="151"/>
        <v>2643.9</v>
      </c>
      <c r="K67" s="71">
        <f t="shared" si="151"/>
        <v>3292.9</v>
      </c>
      <c r="L67" s="71">
        <f t="shared" si="151"/>
        <v>3533.2</v>
      </c>
      <c r="M67" s="71">
        <f t="shared" si="151"/>
        <v>3893.7</v>
      </c>
      <c r="N67" s="71">
        <f t="shared" si="151"/>
        <v>4807.1000000000004</v>
      </c>
      <c r="O67" s="71">
        <f t="shared" si="151"/>
        <v>5167.6000000000004</v>
      </c>
      <c r="P67" s="71">
        <f t="shared" si="151"/>
        <v>7210.6</v>
      </c>
      <c r="Q67" s="104">
        <f t="shared" si="155"/>
        <v>2357.5</v>
      </c>
      <c r="R67" s="111">
        <f>RCFs!C$7</f>
        <v>15.49</v>
      </c>
      <c r="S67" s="71">
        <f t="shared" si="148"/>
        <v>3064.7</v>
      </c>
      <c r="T67" s="71">
        <f t="shared" si="148"/>
        <v>3536.2</v>
      </c>
      <c r="U67" s="104">
        <f t="shared" si="156"/>
        <v>2329.1999999999998</v>
      </c>
      <c r="V67" s="111">
        <f>RCFs!C$9</f>
        <v>15.304</v>
      </c>
      <c r="W67" s="104">
        <f t="shared" si="157"/>
        <v>2329.1999999999998</v>
      </c>
      <c r="X67" s="111">
        <f t="shared" si="158"/>
        <v>15.304</v>
      </c>
      <c r="Y67" s="109">
        <f t="shared" si="159"/>
        <v>2562.1</v>
      </c>
      <c r="Z67" s="109">
        <f t="shared" si="152"/>
        <v>3191</v>
      </c>
      <c r="AA67" s="109">
        <f t="shared" si="152"/>
        <v>3773.3</v>
      </c>
      <c r="AB67" s="109">
        <f t="shared" si="152"/>
        <v>3423.9</v>
      </c>
      <c r="AC67" s="109">
        <f t="shared" si="152"/>
        <v>5054.3</v>
      </c>
      <c r="AD67" s="109">
        <f t="shared" si="152"/>
        <v>6987.6</v>
      </c>
      <c r="AE67" s="104">
        <f t="shared" si="160"/>
        <v>2362.1</v>
      </c>
      <c r="AF67" s="111">
        <f>RCFs!C$13</f>
        <v>15.52</v>
      </c>
      <c r="AG67" s="109">
        <f t="shared" si="150"/>
        <v>3897.5</v>
      </c>
      <c r="AH67" s="109">
        <f t="shared" si="150"/>
        <v>4960.3999999999996</v>
      </c>
      <c r="AI67" s="109">
        <f t="shared" si="150"/>
        <v>7086.3</v>
      </c>
      <c r="AJ67" s="104">
        <f t="shared" si="161"/>
        <v>2389</v>
      </c>
      <c r="AK67" s="114">
        <f>RCFs!C$25</f>
        <v>15.696666666666665</v>
      </c>
      <c r="AL67" s="104">
        <f t="shared" si="162"/>
        <v>3150.5</v>
      </c>
      <c r="AM67" s="114">
        <f>RCFs!C$59</f>
        <v>20.7</v>
      </c>
      <c r="AN67" s="104">
        <f t="shared" si="163"/>
        <v>2521.9</v>
      </c>
      <c r="AO67" s="114">
        <f>RCFs!C$33</f>
        <v>16.57</v>
      </c>
      <c r="AP67" s="109">
        <f t="shared" si="164"/>
        <v>3782.8</v>
      </c>
      <c r="AQ67" s="104">
        <f t="shared" si="165"/>
        <v>2505.1999999999998</v>
      </c>
      <c r="AR67" s="114">
        <f>RCFs!C$35</f>
        <v>16.46</v>
      </c>
      <c r="AS67" s="109">
        <f t="shared" si="146"/>
        <v>3256.7</v>
      </c>
      <c r="AT67" s="109">
        <f t="shared" si="146"/>
        <v>3632.5</v>
      </c>
      <c r="AU67" s="104">
        <f t="shared" si="166"/>
        <v>2472.6999999999998</v>
      </c>
      <c r="AV67" s="114">
        <f>RCFs!C$37</f>
        <v>16.247</v>
      </c>
      <c r="AW67" s="305"/>
      <c r="AX67" s="114"/>
      <c r="AY67" s="104">
        <f t="shared" si="167"/>
        <v>2517.3000000000002</v>
      </c>
      <c r="AZ67" s="104">
        <f>RCFs!C$39</f>
        <v>16.54</v>
      </c>
      <c r="BA67" s="104">
        <f t="shared" si="168"/>
        <v>2401.5</v>
      </c>
      <c r="BB67" s="114">
        <f>RCFs!C$41</f>
        <v>15.779</v>
      </c>
    </row>
    <row r="68" spans="1:54" s="126" customFormat="1" ht="12" customHeight="1" x14ac:dyDescent="0.2">
      <c r="A68" s="125">
        <v>1049</v>
      </c>
      <c r="B68" s="40" t="s">
        <v>237</v>
      </c>
      <c r="C68" s="285">
        <v>196</v>
      </c>
      <c r="D68" s="104">
        <f t="shared" si="169"/>
        <v>11665.8</v>
      </c>
      <c r="E68" s="111">
        <f>RCFs!C$43</f>
        <v>59.519182319999999</v>
      </c>
      <c r="F68" s="104">
        <f t="shared" si="153"/>
        <v>3095.2</v>
      </c>
      <c r="G68" s="111">
        <f>RCFs!C$5</f>
        <v>15.792</v>
      </c>
      <c r="H68" s="104">
        <f t="shared" si="154"/>
        <v>3095.2</v>
      </c>
      <c r="I68" s="111">
        <f>RCFs!C$5</f>
        <v>15.792</v>
      </c>
      <c r="J68" s="71">
        <f t="shared" si="151"/>
        <v>3404.8</v>
      </c>
      <c r="K68" s="71">
        <f t="shared" si="151"/>
        <v>4240.5</v>
      </c>
      <c r="L68" s="71">
        <f t="shared" si="151"/>
        <v>4550</v>
      </c>
      <c r="M68" s="71">
        <f t="shared" si="151"/>
        <v>5014.3</v>
      </c>
      <c r="N68" s="71">
        <f t="shared" si="151"/>
        <v>6190.5</v>
      </c>
      <c r="O68" s="71">
        <f t="shared" si="151"/>
        <v>6654.7</v>
      </c>
      <c r="P68" s="71">
        <f t="shared" si="151"/>
        <v>9285.7000000000007</v>
      </c>
      <c r="Q68" s="104">
        <f t="shared" si="155"/>
        <v>3036</v>
      </c>
      <c r="R68" s="111">
        <f>RCFs!C$7</f>
        <v>15.49</v>
      </c>
      <c r="S68" s="71">
        <f t="shared" si="148"/>
        <v>3946.8</v>
      </c>
      <c r="T68" s="71">
        <f t="shared" si="148"/>
        <v>4554</v>
      </c>
      <c r="U68" s="104">
        <f t="shared" si="156"/>
        <v>2999.5</v>
      </c>
      <c r="V68" s="111">
        <f>RCFs!C$9</f>
        <v>15.304</v>
      </c>
      <c r="W68" s="104">
        <f t="shared" si="157"/>
        <v>2999.5</v>
      </c>
      <c r="X68" s="111">
        <f t="shared" si="158"/>
        <v>15.304</v>
      </c>
      <c r="Y68" s="109">
        <f t="shared" si="159"/>
        <v>3299.4</v>
      </c>
      <c r="Z68" s="109">
        <f t="shared" si="152"/>
        <v>4109.3</v>
      </c>
      <c r="AA68" s="109">
        <f t="shared" si="152"/>
        <v>4859.1000000000004</v>
      </c>
      <c r="AB68" s="109">
        <f t="shared" si="152"/>
        <v>4409.2</v>
      </c>
      <c r="AC68" s="109">
        <f t="shared" si="152"/>
        <v>6508.9</v>
      </c>
      <c r="AD68" s="109">
        <f t="shared" si="152"/>
        <v>8998.5</v>
      </c>
      <c r="AE68" s="104">
        <f t="shared" si="160"/>
        <v>3041.9</v>
      </c>
      <c r="AF68" s="111">
        <f>RCFs!C$13</f>
        <v>15.52</v>
      </c>
      <c r="AG68" s="109">
        <f t="shared" si="150"/>
        <v>5019.1000000000004</v>
      </c>
      <c r="AH68" s="109">
        <f t="shared" si="150"/>
        <v>6388</v>
      </c>
      <c r="AI68" s="109">
        <f t="shared" si="150"/>
        <v>9125.7000000000007</v>
      </c>
      <c r="AJ68" s="104">
        <f t="shared" si="161"/>
        <v>3076.5</v>
      </c>
      <c r="AK68" s="114">
        <f>RCFs!C$25</f>
        <v>15.696666666666665</v>
      </c>
      <c r="AL68" s="104">
        <f t="shared" si="162"/>
        <v>4057.2</v>
      </c>
      <c r="AM68" s="114">
        <f>RCFs!C$59</f>
        <v>20.7</v>
      </c>
      <c r="AN68" s="104">
        <f t="shared" si="163"/>
        <v>3247.7</v>
      </c>
      <c r="AO68" s="114">
        <f>RCFs!C$33</f>
        <v>16.57</v>
      </c>
      <c r="AP68" s="109">
        <f t="shared" si="164"/>
        <v>4871.5</v>
      </c>
      <c r="AQ68" s="104">
        <f t="shared" si="165"/>
        <v>3226.1</v>
      </c>
      <c r="AR68" s="114">
        <f>RCFs!C$35</f>
        <v>16.46</v>
      </c>
      <c r="AS68" s="109">
        <f t="shared" si="146"/>
        <v>4193.8999999999996</v>
      </c>
      <c r="AT68" s="109">
        <f t="shared" si="146"/>
        <v>4677.8</v>
      </c>
      <c r="AU68" s="104">
        <f t="shared" si="166"/>
        <v>3184.4</v>
      </c>
      <c r="AV68" s="114">
        <f>RCFs!C$37</f>
        <v>16.247</v>
      </c>
      <c r="AW68" s="305"/>
      <c r="AX68" s="114"/>
      <c r="AY68" s="104">
        <f t="shared" si="167"/>
        <v>3241.8</v>
      </c>
      <c r="AZ68" s="104">
        <f>RCFs!C$39</f>
        <v>16.54</v>
      </c>
      <c r="BA68" s="104">
        <f t="shared" si="168"/>
        <v>3092.6</v>
      </c>
      <c r="BB68" s="114">
        <f>RCFs!C$41</f>
        <v>15.779</v>
      </c>
    </row>
    <row r="69" spans="1:54" s="126" customFormat="1" ht="12" customHeight="1" x14ac:dyDescent="0.2">
      <c r="A69" s="125" t="s">
        <v>54</v>
      </c>
      <c r="B69" s="40" t="s">
        <v>55</v>
      </c>
      <c r="C69" s="285">
        <v>50</v>
      </c>
      <c r="D69" s="104">
        <f t="shared" si="169"/>
        <v>2976</v>
      </c>
      <c r="E69" s="111">
        <f>RCFs!C$43</f>
        <v>59.519182319999999</v>
      </c>
      <c r="F69" s="104">
        <f t="shared" si="153"/>
        <v>789.6</v>
      </c>
      <c r="G69" s="111">
        <f>RCFs!C$5</f>
        <v>15.792</v>
      </c>
      <c r="H69" s="104">
        <f t="shared" si="154"/>
        <v>789.6</v>
      </c>
      <c r="I69" s="111">
        <f>RCFs!C$5</f>
        <v>15.792</v>
      </c>
      <c r="J69" s="71">
        <f t="shared" si="151"/>
        <v>868.6</v>
      </c>
      <c r="K69" s="71">
        <f t="shared" si="151"/>
        <v>1081.8</v>
      </c>
      <c r="L69" s="71">
        <f t="shared" si="151"/>
        <v>1160.7</v>
      </c>
      <c r="M69" s="71">
        <f t="shared" si="151"/>
        <v>1279.2</v>
      </c>
      <c r="N69" s="71">
        <f t="shared" si="151"/>
        <v>1579.2</v>
      </c>
      <c r="O69" s="71">
        <f t="shared" si="151"/>
        <v>1697.6</v>
      </c>
      <c r="P69" s="71">
        <f t="shared" si="151"/>
        <v>2368.8000000000002</v>
      </c>
      <c r="Q69" s="104">
        <f t="shared" si="155"/>
        <v>774.5</v>
      </c>
      <c r="R69" s="111">
        <f>RCFs!C$7</f>
        <v>15.49</v>
      </c>
      <c r="S69" s="71">
        <f t="shared" si="148"/>
        <v>1006.8</v>
      </c>
      <c r="T69" s="71">
        <f t="shared" si="148"/>
        <v>1161.7</v>
      </c>
      <c r="U69" s="104">
        <f t="shared" si="156"/>
        <v>765.2</v>
      </c>
      <c r="V69" s="111">
        <f>RCFs!C$9</f>
        <v>15.304</v>
      </c>
      <c r="W69" s="104">
        <f t="shared" si="157"/>
        <v>765.2</v>
      </c>
      <c r="X69" s="111">
        <f t="shared" si="158"/>
        <v>15.304</v>
      </c>
      <c r="Y69" s="109">
        <f t="shared" si="159"/>
        <v>841.7</v>
      </c>
      <c r="Z69" s="109">
        <f t="shared" si="152"/>
        <v>1048.3</v>
      </c>
      <c r="AA69" s="109">
        <f t="shared" si="152"/>
        <v>1239.5999999999999</v>
      </c>
      <c r="AB69" s="109">
        <f t="shared" si="152"/>
        <v>1124.8</v>
      </c>
      <c r="AC69" s="109">
        <f t="shared" si="152"/>
        <v>1660.4</v>
      </c>
      <c r="AD69" s="109">
        <f t="shared" si="152"/>
        <v>2295.6</v>
      </c>
      <c r="AE69" s="104">
        <f t="shared" si="160"/>
        <v>776</v>
      </c>
      <c r="AF69" s="111">
        <f>RCFs!C$13</f>
        <v>15.52</v>
      </c>
      <c r="AG69" s="109">
        <f t="shared" si="150"/>
        <v>1280.4000000000001</v>
      </c>
      <c r="AH69" s="109">
        <f t="shared" si="150"/>
        <v>1629.6</v>
      </c>
      <c r="AI69" s="109">
        <f t="shared" si="150"/>
        <v>2328</v>
      </c>
      <c r="AJ69" s="104">
        <f t="shared" si="161"/>
        <v>784.8</v>
      </c>
      <c r="AK69" s="114">
        <f>RCFs!C$25</f>
        <v>15.696666666666665</v>
      </c>
      <c r="AL69" s="104">
        <f t="shared" si="162"/>
        <v>1035</v>
      </c>
      <c r="AM69" s="114">
        <f>RCFs!C$59</f>
        <v>20.7</v>
      </c>
      <c r="AN69" s="104">
        <f t="shared" si="163"/>
        <v>828.5</v>
      </c>
      <c r="AO69" s="114">
        <f>RCFs!C$33</f>
        <v>16.57</v>
      </c>
      <c r="AP69" s="109">
        <f t="shared" si="164"/>
        <v>1242.7</v>
      </c>
      <c r="AQ69" s="104">
        <f t="shared" si="165"/>
        <v>823</v>
      </c>
      <c r="AR69" s="114">
        <f>RCFs!C$35</f>
        <v>16.46</v>
      </c>
      <c r="AS69" s="109">
        <f t="shared" si="146"/>
        <v>1069.9000000000001</v>
      </c>
      <c r="AT69" s="109">
        <f t="shared" si="146"/>
        <v>1193.3</v>
      </c>
      <c r="AU69" s="104">
        <f t="shared" si="166"/>
        <v>812.3</v>
      </c>
      <c r="AV69" s="114">
        <f>RCFs!C$37</f>
        <v>16.247</v>
      </c>
      <c r="AW69" s="305"/>
      <c r="AX69" s="114"/>
      <c r="AY69" s="104">
        <f t="shared" si="167"/>
        <v>827</v>
      </c>
      <c r="AZ69" s="104">
        <f>RCFs!C$39</f>
        <v>16.54</v>
      </c>
      <c r="BA69" s="104">
        <f t="shared" si="168"/>
        <v>788.9</v>
      </c>
      <c r="BB69" s="114">
        <f>RCFs!C$41</f>
        <v>15.779</v>
      </c>
    </row>
    <row r="70" spans="1:54" s="126" customFormat="1" ht="12" customHeight="1" x14ac:dyDescent="0.2">
      <c r="A70" s="125" t="s">
        <v>56</v>
      </c>
      <c r="B70" s="40" t="s">
        <v>57</v>
      </c>
      <c r="C70" s="285">
        <v>93.1</v>
      </c>
      <c r="D70" s="104">
        <f t="shared" si="169"/>
        <v>5541.2</v>
      </c>
      <c r="E70" s="111">
        <f>RCFs!C$43</f>
        <v>59.519182319999999</v>
      </c>
      <c r="F70" s="104">
        <f t="shared" si="153"/>
        <v>1470.2</v>
      </c>
      <c r="G70" s="111">
        <f>RCFs!C$5</f>
        <v>15.792</v>
      </c>
      <c r="H70" s="104">
        <f t="shared" si="154"/>
        <v>1470.2</v>
      </c>
      <c r="I70" s="111">
        <f>RCFs!C$5</f>
        <v>15.792</v>
      </c>
      <c r="J70" s="71">
        <f t="shared" si="151"/>
        <v>1617.3</v>
      </c>
      <c r="K70" s="71">
        <f t="shared" si="151"/>
        <v>2014.2</v>
      </c>
      <c r="L70" s="71">
        <f t="shared" si="151"/>
        <v>2161.1999999999998</v>
      </c>
      <c r="M70" s="71">
        <f t="shared" si="151"/>
        <v>2381.8000000000002</v>
      </c>
      <c r="N70" s="71">
        <f t="shared" si="151"/>
        <v>2940.5</v>
      </c>
      <c r="O70" s="71">
        <f t="shared" si="151"/>
        <v>3161</v>
      </c>
      <c r="P70" s="71">
        <f t="shared" si="151"/>
        <v>4410.7</v>
      </c>
      <c r="Q70" s="104">
        <f t="shared" si="155"/>
        <v>1442.1</v>
      </c>
      <c r="R70" s="111">
        <f>RCFs!C$7</f>
        <v>15.49</v>
      </c>
      <c r="S70" s="71">
        <f t="shared" si="148"/>
        <v>1874.7</v>
      </c>
      <c r="T70" s="71">
        <f t="shared" si="148"/>
        <v>2163.1</v>
      </c>
      <c r="U70" s="104">
        <f t="shared" si="156"/>
        <v>1424.8</v>
      </c>
      <c r="V70" s="111">
        <f>RCFs!C$9</f>
        <v>15.304</v>
      </c>
      <c r="W70" s="104">
        <f t="shared" si="157"/>
        <v>1424.8</v>
      </c>
      <c r="X70" s="111">
        <f t="shared" si="158"/>
        <v>15.304</v>
      </c>
      <c r="Y70" s="109">
        <f t="shared" si="159"/>
        <v>1567.2</v>
      </c>
      <c r="Z70" s="109">
        <f t="shared" si="152"/>
        <v>1951.9</v>
      </c>
      <c r="AA70" s="109">
        <f t="shared" si="152"/>
        <v>2308.1</v>
      </c>
      <c r="AB70" s="109">
        <f t="shared" si="152"/>
        <v>2094.4</v>
      </c>
      <c r="AC70" s="109">
        <f t="shared" si="152"/>
        <v>3091.8</v>
      </c>
      <c r="AD70" s="109">
        <f t="shared" si="152"/>
        <v>4274.3999999999996</v>
      </c>
      <c r="AE70" s="104">
        <f t="shared" si="160"/>
        <v>1444.9</v>
      </c>
      <c r="AF70" s="111">
        <f>RCFs!C$13</f>
        <v>15.52</v>
      </c>
      <c r="AG70" s="109">
        <f t="shared" si="150"/>
        <v>2384.1</v>
      </c>
      <c r="AH70" s="109">
        <f t="shared" si="150"/>
        <v>3034.3</v>
      </c>
      <c r="AI70" s="109">
        <f t="shared" si="150"/>
        <v>4334.7</v>
      </c>
      <c r="AJ70" s="104">
        <f t="shared" si="161"/>
        <v>1461.3</v>
      </c>
      <c r="AK70" s="114">
        <f>RCFs!C$25</f>
        <v>15.696666666666665</v>
      </c>
      <c r="AL70" s="104">
        <f t="shared" si="162"/>
        <v>1927.1</v>
      </c>
      <c r="AM70" s="114">
        <f>RCFs!C$59</f>
        <v>20.7</v>
      </c>
      <c r="AN70" s="104">
        <f t="shared" si="163"/>
        <v>1542.6</v>
      </c>
      <c r="AO70" s="114">
        <f>RCFs!C$33</f>
        <v>16.57</v>
      </c>
      <c r="AP70" s="109">
        <f t="shared" si="164"/>
        <v>2313.9</v>
      </c>
      <c r="AQ70" s="104">
        <f t="shared" si="165"/>
        <v>1532.4</v>
      </c>
      <c r="AR70" s="114">
        <f>RCFs!C$35</f>
        <v>16.46</v>
      </c>
      <c r="AS70" s="109">
        <f t="shared" si="146"/>
        <v>1992.1</v>
      </c>
      <c r="AT70" s="109">
        <f t="shared" si="146"/>
        <v>2221.9</v>
      </c>
      <c r="AU70" s="104">
        <f t="shared" si="166"/>
        <v>1512.5</v>
      </c>
      <c r="AV70" s="114">
        <f>RCFs!C$37</f>
        <v>16.247</v>
      </c>
      <c r="AW70" s="305"/>
      <c r="AX70" s="114"/>
      <c r="AY70" s="104">
        <f t="shared" si="167"/>
        <v>1539.8</v>
      </c>
      <c r="AZ70" s="104">
        <f>RCFs!C$39</f>
        <v>16.54</v>
      </c>
      <c r="BA70" s="104">
        <f t="shared" si="168"/>
        <v>1469</v>
      </c>
      <c r="BB70" s="114">
        <f>RCFs!C$41</f>
        <v>15.779</v>
      </c>
    </row>
    <row r="71" spans="1:54" s="126" customFormat="1" ht="12" customHeight="1" x14ac:dyDescent="0.2">
      <c r="A71" s="125">
        <v>1055</v>
      </c>
      <c r="B71" s="40" t="s">
        <v>238</v>
      </c>
      <c r="C71" s="285">
        <v>190.7</v>
      </c>
      <c r="D71" s="104">
        <f t="shared" si="169"/>
        <v>11350.3</v>
      </c>
      <c r="E71" s="111">
        <f>RCFs!C$43</f>
        <v>59.519182319999999</v>
      </c>
      <c r="F71" s="104">
        <f t="shared" si="153"/>
        <v>3011.5</v>
      </c>
      <c r="G71" s="111">
        <f>RCFs!C$5</f>
        <v>15.792</v>
      </c>
      <c r="H71" s="104">
        <f t="shared" si="154"/>
        <v>3011.5</v>
      </c>
      <c r="I71" s="111">
        <f>RCFs!C$5</f>
        <v>15.792</v>
      </c>
      <c r="J71" s="71">
        <f t="shared" si="151"/>
        <v>3312.7</v>
      </c>
      <c r="K71" s="71">
        <f t="shared" si="151"/>
        <v>4125.8</v>
      </c>
      <c r="L71" s="71">
        <f t="shared" si="151"/>
        <v>4427</v>
      </c>
      <c r="M71" s="71">
        <f t="shared" si="151"/>
        <v>4878.7</v>
      </c>
      <c r="N71" s="71">
        <f t="shared" si="151"/>
        <v>6023.1</v>
      </c>
      <c r="O71" s="71">
        <f t="shared" si="151"/>
        <v>6474.8</v>
      </c>
      <c r="P71" s="71">
        <f t="shared" si="151"/>
        <v>9034.6</v>
      </c>
      <c r="Q71" s="104">
        <f t="shared" si="155"/>
        <v>2953.9</v>
      </c>
      <c r="R71" s="111">
        <f>RCFs!C$7</f>
        <v>15.49</v>
      </c>
      <c r="S71" s="71">
        <f t="shared" si="148"/>
        <v>3840</v>
      </c>
      <c r="T71" s="71">
        <f t="shared" si="148"/>
        <v>4430.8</v>
      </c>
      <c r="U71" s="104">
        <f t="shared" si="156"/>
        <v>2918.4</v>
      </c>
      <c r="V71" s="111">
        <f>RCFs!C$9</f>
        <v>15.304</v>
      </c>
      <c r="W71" s="104">
        <f t="shared" si="157"/>
        <v>2918.4</v>
      </c>
      <c r="X71" s="111">
        <f t="shared" si="158"/>
        <v>15.304</v>
      </c>
      <c r="Y71" s="109">
        <f t="shared" si="159"/>
        <v>3210.2</v>
      </c>
      <c r="Z71" s="109">
        <f t="shared" si="152"/>
        <v>3998.2</v>
      </c>
      <c r="AA71" s="109">
        <f t="shared" si="152"/>
        <v>4727.8</v>
      </c>
      <c r="AB71" s="109">
        <f t="shared" si="152"/>
        <v>4290</v>
      </c>
      <c r="AC71" s="109">
        <f t="shared" si="152"/>
        <v>6332.9</v>
      </c>
      <c r="AD71" s="109">
        <f t="shared" si="152"/>
        <v>8755.2000000000007</v>
      </c>
      <c r="AE71" s="104">
        <f t="shared" si="160"/>
        <v>2959.6</v>
      </c>
      <c r="AF71" s="111">
        <f>RCFs!C$13</f>
        <v>15.52</v>
      </c>
      <c r="AG71" s="109">
        <f t="shared" si="150"/>
        <v>4883.3</v>
      </c>
      <c r="AH71" s="109">
        <f t="shared" si="150"/>
        <v>6215.2</v>
      </c>
      <c r="AI71" s="109">
        <f t="shared" si="150"/>
        <v>8878.7999999999993</v>
      </c>
      <c r="AJ71" s="104">
        <f t="shared" si="161"/>
        <v>2993.3</v>
      </c>
      <c r="AK71" s="114">
        <f>RCFs!C$25</f>
        <v>15.696666666666665</v>
      </c>
      <c r="AL71" s="104">
        <f t="shared" si="162"/>
        <v>3947.4</v>
      </c>
      <c r="AM71" s="114">
        <f>RCFs!C$59</f>
        <v>20.7</v>
      </c>
      <c r="AN71" s="104">
        <f t="shared" si="163"/>
        <v>3159.8</v>
      </c>
      <c r="AO71" s="114">
        <f>RCFs!C$33</f>
        <v>16.57</v>
      </c>
      <c r="AP71" s="109">
        <f t="shared" si="164"/>
        <v>4739.7</v>
      </c>
      <c r="AQ71" s="104">
        <f t="shared" si="165"/>
        <v>3138.9</v>
      </c>
      <c r="AR71" s="114">
        <f>RCFs!C$35</f>
        <v>16.46</v>
      </c>
      <c r="AS71" s="109">
        <f t="shared" si="146"/>
        <v>4080.5</v>
      </c>
      <c r="AT71" s="109">
        <f t="shared" si="146"/>
        <v>4551.3999999999996</v>
      </c>
      <c r="AU71" s="104">
        <f t="shared" si="166"/>
        <v>3098.3</v>
      </c>
      <c r="AV71" s="114">
        <f>RCFs!C$37</f>
        <v>16.247</v>
      </c>
      <c r="AW71" s="305"/>
      <c r="AX71" s="114"/>
      <c r="AY71" s="104">
        <f t="shared" si="167"/>
        <v>3154.1</v>
      </c>
      <c r="AZ71" s="104">
        <f>RCFs!C$39</f>
        <v>16.54</v>
      </c>
      <c r="BA71" s="104">
        <f t="shared" si="168"/>
        <v>3009</v>
      </c>
      <c r="BB71" s="114">
        <f>RCFs!C$41</f>
        <v>15.779</v>
      </c>
    </row>
    <row r="72" spans="1:54" s="126" customFormat="1" ht="12" customHeight="1" x14ac:dyDescent="0.2">
      <c r="A72" s="125">
        <v>1057</v>
      </c>
      <c r="B72" s="40" t="s">
        <v>239</v>
      </c>
      <c r="C72" s="285">
        <v>199.4</v>
      </c>
      <c r="D72" s="104">
        <f t="shared" si="169"/>
        <v>11868.1</v>
      </c>
      <c r="E72" s="111">
        <f>RCFs!C$43</f>
        <v>59.519182319999999</v>
      </c>
      <c r="F72" s="104">
        <f t="shared" si="153"/>
        <v>3148.9</v>
      </c>
      <c r="G72" s="111">
        <f>RCFs!C$5</f>
        <v>15.792</v>
      </c>
      <c r="H72" s="104">
        <f t="shared" si="154"/>
        <v>3148.9</v>
      </c>
      <c r="I72" s="111">
        <f>RCFs!C$5</f>
        <v>15.792</v>
      </c>
      <c r="J72" s="71">
        <f t="shared" si="151"/>
        <v>3463.8</v>
      </c>
      <c r="K72" s="71">
        <f t="shared" si="151"/>
        <v>4314</v>
      </c>
      <c r="L72" s="71">
        <f t="shared" si="151"/>
        <v>4628.8999999999996</v>
      </c>
      <c r="M72" s="71">
        <f t="shared" si="151"/>
        <v>5101.3</v>
      </c>
      <c r="N72" s="71">
        <f t="shared" si="151"/>
        <v>6297.8</v>
      </c>
      <c r="O72" s="71">
        <f t="shared" si="151"/>
        <v>6770.2</v>
      </c>
      <c r="P72" s="71">
        <f t="shared" si="151"/>
        <v>9446.7999999999993</v>
      </c>
      <c r="Q72" s="104">
        <f t="shared" si="155"/>
        <v>3088.7</v>
      </c>
      <c r="R72" s="111">
        <f>RCFs!C$7</f>
        <v>15.49</v>
      </c>
      <c r="S72" s="71">
        <f t="shared" si="148"/>
        <v>4015.3</v>
      </c>
      <c r="T72" s="71">
        <f t="shared" si="148"/>
        <v>4633</v>
      </c>
      <c r="U72" s="104">
        <f t="shared" si="156"/>
        <v>3051.6</v>
      </c>
      <c r="V72" s="111">
        <f>RCFs!C$9</f>
        <v>15.304</v>
      </c>
      <c r="W72" s="104">
        <f t="shared" si="157"/>
        <v>3051.6</v>
      </c>
      <c r="X72" s="111">
        <f t="shared" si="158"/>
        <v>15.304</v>
      </c>
      <c r="Y72" s="109">
        <f t="shared" si="159"/>
        <v>3356.7</v>
      </c>
      <c r="Z72" s="109">
        <f t="shared" si="152"/>
        <v>4180.6000000000004</v>
      </c>
      <c r="AA72" s="109">
        <f t="shared" si="152"/>
        <v>4943.5</v>
      </c>
      <c r="AB72" s="109">
        <f t="shared" si="152"/>
        <v>4485.8</v>
      </c>
      <c r="AC72" s="109">
        <f t="shared" si="152"/>
        <v>6621.9</v>
      </c>
      <c r="AD72" s="109">
        <f t="shared" si="152"/>
        <v>9154.7999999999993</v>
      </c>
      <c r="AE72" s="104">
        <f t="shared" si="160"/>
        <v>3094.6</v>
      </c>
      <c r="AF72" s="111">
        <f>RCFs!C$13</f>
        <v>15.52</v>
      </c>
      <c r="AG72" s="109">
        <f t="shared" si="150"/>
        <v>5106.1000000000004</v>
      </c>
      <c r="AH72" s="109">
        <f t="shared" si="150"/>
        <v>6498.7</v>
      </c>
      <c r="AI72" s="109">
        <f t="shared" si="150"/>
        <v>9283.7999999999993</v>
      </c>
      <c r="AJ72" s="104">
        <f t="shared" si="161"/>
        <v>3129.9</v>
      </c>
      <c r="AK72" s="114">
        <f>RCFs!C$25</f>
        <v>15.696666666666665</v>
      </c>
      <c r="AL72" s="104">
        <f t="shared" si="162"/>
        <v>4127.5</v>
      </c>
      <c r="AM72" s="114">
        <f>RCFs!C$59</f>
        <v>20.7</v>
      </c>
      <c r="AN72" s="104">
        <f t="shared" si="163"/>
        <v>3304</v>
      </c>
      <c r="AO72" s="114">
        <f>RCFs!C$33</f>
        <v>16.57</v>
      </c>
      <c r="AP72" s="109">
        <f t="shared" si="164"/>
        <v>4956</v>
      </c>
      <c r="AQ72" s="104">
        <f t="shared" si="165"/>
        <v>3282.1</v>
      </c>
      <c r="AR72" s="114">
        <f>RCFs!C$35</f>
        <v>16.46</v>
      </c>
      <c r="AS72" s="109">
        <f t="shared" si="146"/>
        <v>4266.7</v>
      </c>
      <c r="AT72" s="109">
        <f t="shared" si="146"/>
        <v>4759</v>
      </c>
      <c r="AU72" s="104">
        <f t="shared" si="166"/>
        <v>3239.6</v>
      </c>
      <c r="AV72" s="114">
        <f>RCFs!C$37</f>
        <v>16.247</v>
      </c>
      <c r="AW72" s="305"/>
      <c r="AX72" s="114"/>
      <c r="AY72" s="104">
        <f t="shared" si="167"/>
        <v>3298</v>
      </c>
      <c r="AZ72" s="104">
        <f>RCFs!C$39</f>
        <v>16.54</v>
      </c>
      <c r="BA72" s="104">
        <f t="shared" si="168"/>
        <v>3146.3</v>
      </c>
      <c r="BB72" s="114">
        <f>RCFs!C$41</f>
        <v>15.779</v>
      </c>
    </row>
    <row r="73" spans="1:54" s="126" customFormat="1" ht="12" customHeight="1" x14ac:dyDescent="0.2">
      <c r="A73" s="125">
        <v>1058</v>
      </c>
      <c r="B73" s="40" t="s">
        <v>240</v>
      </c>
      <c r="C73" s="285">
        <v>137</v>
      </c>
      <c r="D73" s="104">
        <f t="shared" si="169"/>
        <v>8154.1</v>
      </c>
      <c r="E73" s="111">
        <f>RCFs!C$43</f>
        <v>59.519182319999999</v>
      </c>
      <c r="F73" s="104">
        <f t="shared" si="153"/>
        <v>2163.5</v>
      </c>
      <c r="G73" s="111">
        <f>RCFs!C$5</f>
        <v>15.792</v>
      </c>
      <c r="H73" s="104">
        <f t="shared" si="154"/>
        <v>2163.5</v>
      </c>
      <c r="I73" s="111">
        <f>RCFs!C$5</f>
        <v>15.792</v>
      </c>
      <c r="J73" s="71">
        <f t="shared" si="151"/>
        <v>2379.9</v>
      </c>
      <c r="K73" s="71">
        <f t="shared" si="151"/>
        <v>2964</v>
      </c>
      <c r="L73" s="71">
        <f t="shared" si="151"/>
        <v>3180.4</v>
      </c>
      <c r="M73" s="71">
        <f t="shared" si="151"/>
        <v>3504.9</v>
      </c>
      <c r="N73" s="71">
        <f t="shared" si="151"/>
        <v>4327</v>
      </c>
      <c r="O73" s="71">
        <f t="shared" si="151"/>
        <v>4651.5</v>
      </c>
      <c r="P73" s="71">
        <f t="shared" si="151"/>
        <v>6490.5</v>
      </c>
      <c r="Q73" s="104">
        <f t="shared" si="155"/>
        <v>2122.1</v>
      </c>
      <c r="R73" s="111">
        <f>RCFs!C$7</f>
        <v>15.49</v>
      </c>
      <c r="S73" s="71">
        <f t="shared" si="148"/>
        <v>2758.7</v>
      </c>
      <c r="T73" s="71">
        <f t="shared" si="148"/>
        <v>3183.1</v>
      </c>
      <c r="U73" s="104">
        <f t="shared" si="156"/>
        <v>2096.6</v>
      </c>
      <c r="V73" s="111">
        <f>RCFs!C$9</f>
        <v>15.304</v>
      </c>
      <c r="W73" s="104">
        <f t="shared" si="157"/>
        <v>2096.6</v>
      </c>
      <c r="X73" s="111">
        <f t="shared" si="158"/>
        <v>15.304</v>
      </c>
      <c r="Y73" s="109">
        <f t="shared" si="159"/>
        <v>2306.1999999999998</v>
      </c>
      <c r="Z73" s="109">
        <f t="shared" si="152"/>
        <v>2872.3</v>
      </c>
      <c r="AA73" s="109">
        <f t="shared" si="152"/>
        <v>3396.4</v>
      </c>
      <c r="AB73" s="109">
        <f t="shared" si="152"/>
        <v>3082</v>
      </c>
      <c r="AC73" s="109">
        <f t="shared" si="152"/>
        <v>4549.6000000000004</v>
      </c>
      <c r="AD73" s="109">
        <f t="shared" si="152"/>
        <v>6289.8</v>
      </c>
      <c r="AE73" s="104">
        <f t="shared" si="160"/>
        <v>2126.1999999999998</v>
      </c>
      <c r="AF73" s="111">
        <f>RCFs!C$13</f>
        <v>15.52</v>
      </c>
      <c r="AG73" s="109">
        <f t="shared" si="150"/>
        <v>3508.2</v>
      </c>
      <c r="AH73" s="109">
        <f t="shared" si="150"/>
        <v>4465</v>
      </c>
      <c r="AI73" s="109">
        <f t="shared" si="150"/>
        <v>6378.6</v>
      </c>
      <c r="AJ73" s="104">
        <f t="shared" si="161"/>
        <v>2150.4</v>
      </c>
      <c r="AK73" s="114">
        <f>RCFs!C$25</f>
        <v>15.696666666666665</v>
      </c>
      <c r="AL73" s="104">
        <f t="shared" si="162"/>
        <v>2835.9</v>
      </c>
      <c r="AM73" s="114">
        <f>RCFs!C$59</f>
        <v>20.7</v>
      </c>
      <c r="AN73" s="104">
        <f t="shared" si="163"/>
        <v>2270</v>
      </c>
      <c r="AO73" s="114">
        <f>RCFs!C$33</f>
        <v>16.57</v>
      </c>
      <c r="AP73" s="109">
        <f t="shared" si="164"/>
        <v>3405</v>
      </c>
      <c r="AQ73" s="104">
        <f t="shared" si="165"/>
        <v>2255</v>
      </c>
      <c r="AR73" s="114">
        <f>RCFs!C$35</f>
        <v>16.46</v>
      </c>
      <c r="AS73" s="109">
        <f t="shared" ref="AS73:AT92" si="170">ROUNDDOWN($AQ73*AS$6,1)</f>
        <v>2931.5</v>
      </c>
      <c r="AT73" s="109">
        <f t="shared" si="170"/>
        <v>3269.7</v>
      </c>
      <c r="AU73" s="104">
        <f t="shared" si="166"/>
        <v>2225.8000000000002</v>
      </c>
      <c r="AV73" s="114">
        <f>RCFs!C$37</f>
        <v>16.247</v>
      </c>
      <c r="AW73" s="305"/>
      <c r="AX73" s="114"/>
      <c r="AY73" s="104">
        <f t="shared" si="167"/>
        <v>2265.9</v>
      </c>
      <c r="AZ73" s="104">
        <f>RCFs!C$39</f>
        <v>16.54</v>
      </c>
      <c r="BA73" s="104">
        <f t="shared" si="168"/>
        <v>2161.6999999999998</v>
      </c>
      <c r="BB73" s="114">
        <f>RCFs!C$41</f>
        <v>15.779</v>
      </c>
    </row>
    <row r="74" spans="1:54" s="126" customFormat="1" ht="12" customHeight="1" x14ac:dyDescent="0.2">
      <c r="A74" s="125">
        <v>1060</v>
      </c>
      <c r="B74" s="40" t="s">
        <v>241</v>
      </c>
      <c r="C74" s="285">
        <v>291.10000000000002</v>
      </c>
      <c r="D74" s="104">
        <f t="shared" si="169"/>
        <v>17326</v>
      </c>
      <c r="E74" s="111">
        <f>RCFs!C$43</f>
        <v>59.519182319999999</v>
      </c>
      <c r="F74" s="104">
        <f t="shared" si="153"/>
        <v>4597.1000000000004</v>
      </c>
      <c r="G74" s="111">
        <f>RCFs!C$5</f>
        <v>15.792</v>
      </c>
      <c r="H74" s="104">
        <f t="shared" si="154"/>
        <v>4597.1000000000004</v>
      </c>
      <c r="I74" s="111">
        <f>RCFs!C$5</f>
        <v>15.792</v>
      </c>
      <c r="J74" s="71">
        <f t="shared" ref="J74:P83" si="171">ROUND($C74*$I74*J$6,1)</f>
        <v>5056.8</v>
      </c>
      <c r="K74" s="71">
        <f t="shared" si="171"/>
        <v>6298</v>
      </c>
      <c r="L74" s="71">
        <f t="shared" si="171"/>
        <v>6757.7</v>
      </c>
      <c r="M74" s="71">
        <f t="shared" si="171"/>
        <v>7447.2</v>
      </c>
      <c r="N74" s="71">
        <f t="shared" si="171"/>
        <v>9194.1</v>
      </c>
      <c r="O74" s="71">
        <f t="shared" si="171"/>
        <v>9883.7000000000007</v>
      </c>
      <c r="P74" s="71">
        <f t="shared" si="171"/>
        <v>13791.2</v>
      </c>
      <c r="Q74" s="104">
        <f t="shared" si="155"/>
        <v>4509.1000000000004</v>
      </c>
      <c r="R74" s="111">
        <f>RCFs!C$7</f>
        <v>15.49</v>
      </c>
      <c r="S74" s="71">
        <f t="shared" ref="S74:T93" si="172">ROUNDDOWN($Q74*S$6,1)</f>
        <v>5861.8</v>
      </c>
      <c r="T74" s="71">
        <f t="shared" si="172"/>
        <v>6763.6</v>
      </c>
      <c r="U74" s="104">
        <f t="shared" si="156"/>
        <v>4454.8999999999996</v>
      </c>
      <c r="V74" s="111">
        <f>RCFs!C$9</f>
        <v>15.304</v>
      </c>
      <c r="W74" s="104">
        <f t="shared" si="157"/>
        <v>4454.8999999999996</v>
      </c>
      <c r="X74" s="111">
        <f t="shared" si="158"/>
        <v>15.304</v>
      </c>
      <c r="Y74" s="109">
        <f t="shared" si="159"/>
        <v>4900.3</v>
      </c>
      <c r="Z74" s="109">
        <f t="shared" ref="Z74:AD83" si="173">ROUNDDOWN($W74*Z$6,1)</f>
        <v>6103.2</v>
      </c>
      <c r="AA74" s="109">
        <f t="shared" si="173"/>
        <v>7216.9</v>
      </c>
      <c r="AB74" s="109">
        <f t="shared" si="173"/>
        <v>6548.7</v>
      </c>
      <c r="AC74" s="109">
        <f t="shared" si="173"/>
        <v>9667.1</v>
      </c>
      <c r="AD74" s="109">
        <f t="shared" si="173"/>
        <v>13364.7</v>
      </c>
      <c r="AE74" s="104">
        <f t="shared" si="160"/>
        <v>4517.8</v>
      </c>
      <c r="AF74" s="111">
        <f>RCFs!C$13</f>
        <v>15.52</v>
      </c>
      <c r="AG74" s="109">
        <f t="shared" ref="AG74:AI93" si="174">ROUND($AE74*AG$6,1)</f>
        <v>7454.4</v>
      </c>
      <c r="AH74" s="109">
        <f t="shared" si="174"/>
        <v>9487.4</v>
      </c>
      <c r="AI74" s="109">
        <f t="shared" si="174"/>
        <v>13553.4</v>
      </c>
      <c r="AJ74" s="104">
        <f t="shared" si="161"/>
        <v>4569.2</v>
      </c>
      <c r="AK74" s="114">
        <f>RCFs!C$25</f>
        <v>15.696666666666665</v>
      </c>
      <c r="AL74" s="104">
        <f t="shared" si="162"/>
        <v>6025.7</v>
      </c>
      <c r="AM74" s="114">
        <f>RCFs!C$59</f>
        <v>20.7</v>
      </c>
      <c r="AN74" s="104">
        <f t="shared" si="163"/>
        <v>4823.5</v>
      </c>
      <c r="AO74" s="114">
        <f>RCFs!C$33</f>
        <v>16.57</v>
      </c>
      <c r="AP74" s="109">
        <f t="shared" si="164"/>
        <v>7235.2</v>
      </c>
      <c r="AQ74" s="104">
        <f t="shared" si="165"/>
        <v>4791.5</v>
      </c>
      <c r="AR74" s="114">
        <f>RCFs!C$35</f>
        <v>16.46</v>
      </c>
      <c r="AS74" s="109">
        <f t="shared" si="170"/>
        <v>6228.9</v>
      </c>
      <c r="AT74" s="109">
        <f t="shared" si="170"/>
        <v>6947.6</v>
      </c>
      <c r="AU74" s="104">
        <f t="shared" si="166"/>
        <v>4729.5</v>
      </c>
      <c r="AV74" s="114">
        <f>RCFs!C$37</f>
        <v>16.247</v>
      </c>
      <c r="AW74" s="305"/>
      <c r="AX74" s="114"/>
      <c r="AY74" s="104">
        <f t="shared" si="167"/>
        <v>4814.7</v>
      </c>
      <c r="AZ74" s="104">
        <f>RCFs!C$39</f>
        <v>16.54</v>
      </c>
      <c r="BA74" s="104">
        <f t="shared" si="168"/>
        <v>4593.2</v>
      </c>
      <c r="BB74" s="114">
        <f>RCFs!C$41</f>
        <v>15.779</v>
      </c>
    </row>
    <row r="75" spans="1:54" s="126" customFormat="1" ht="12" customHeight="1" x14ac:dyDescent="0.2">
      <c r="A75" s="125">
        <v>1062</v>
      </c>
      <c r="B75" s="40" t="s">
        <v>242</v>
      </c>
      <c r="C75" s="285">
        <v>186.1</v>
      </c>
      <c r="D75" s="104">
        <f t="shared" si="169"/>
        <v>11076.5</v>
      </c>
      <c r="E75" s="111">
        <f>RCFs!C$43</f>
        <v>59.519182319999999</v>
      </c>
      <c r="F75" s="104">
        <f t="shared" si="153"/>
        <v>2938.9</v>
      </c>
      <c r="G75" s="111">
        <f>RCFs!C$5</f>
        <v>15.792</v>
      </c>
      <c r="H75" s="104">
        <f t="shared" si="154"/>
        <v>2938.9</v>
      </c>
      <c r="I75" s="111">
        <f>RCFs!C$5</f>
        <v>15.792</v>
      </c>
      <c r="J75" s="71">
        <f t="shared" si="171"/>
        <v>3232.8</v>
      </c>
      <c r="K75" s="71">
        <f t="shared" si="171"/>
        <v>4026.3</v>
      </c>
      <c r="L75" s="71">
        <f t="shared" si="171"/>
        <v>4320.2</v>
      </c>
      <c r="M75" s="71">
        <f t="shared" si="171"/>
        <v>4761</v>
      </c>
      <c r="N75" s="71">
        <f t="shared" si="171"/>
        <v>5877.8</v>
      </c>
      <c r="O75" s="71">
        <f t="shared" si="171"/>
        <v>6318.6</v>
      </c>
      <c r="P75" s="71">
        <f t="shared" si="171"/>
        <v>8816.7000000000007</v>
      </c>
      <c r="Q75" s="104">
        <f t="shared" si="155"/>
        <v>2882.6</v>
      </c>
      <c r="R75" s="111">
        <f>RCFs!C$7</f>
        <v>15.49</v>
      </c>
      <c r="S75" s="71">
        <f t="shared" si="172"/>
        <v>3747.3</v>
      </c>
      <c r="T75" s="71">
        <f t="shared" si="172"/>
        <v>4323.8999999999996</v>
      </c>
      <c r="U75" s="104">
        <f t="shared" si="156"/>
        <v>2848</v>
      </c>
      <c r="V75" s="111">
        <f>RCFs!C$9</f>
        <v>15.304</v>
      </c>
      <c r="W75" s="104">
        <f t="shared" si="157"/>
        <v>2848</v>
      </c>
      <c r="X75" s="111">
        <f t="shared" si="158"/>
        <v>15.304</v>
      </c>
      <c r="Y75" s="109">
        <f t="shared" si="159"/>
        <v>3132.8</v>
      </c>
      <c r="Z75" s="109">
        <f t="shared" si="173"/>
        <v>3901.7</v>
      </c>
      <c r="AA75" s="109">
        <f t="shared" si="173"/>
        <v>4613.7</v>
      </c>
      <c r="AB75" s="109">
        <f t="shared" si="173"/>
        <v>4186.5</v>
      </c>
      <c r="AC75" s="109">
        <f t="shared" si="173"/>
        <v>6180.1</v>
      </c>
      <c r="AD75" s="109">
        <f t="shared" si="173"/>
        <v>8544</v>
      </c>
      <c r="AE75" s="104">
        <f t="shared" si="160"/>
        <v>2888.2</v>
      </c>
      <c r="AF75" s="111">
        <f>RCFs!C$13</f>
        <v>15.52</v>
      </c>
      <c r="AG75" s="109">
        <f t="shared" si="174"/>
        <v>4765.5</v>
      </c>
      <c r="AH75" s="109">
        <f t="shared" si="174"/>
        <v>6065.2</v>
      </c>
      <c r="AI75" s="109">
        <f t="shared" si="174"/>
        <v>8664.6</v>
      </c>
      <c r="AJ75" s="104">
        <f t="shared" si="161"/>
        <v>2921.1</v>
      </c>
      <c r="AK75" s="114">
        <f>RCFs!C$25</f>
        <v>15.696666666666665</v>
      </c>
      <c r="AL75" s="104">
        <f t="shared" si="162"/>
        <v>3852.2</v>
      </c>
      <c r="AM75" s="114">
        <f>RCFs!C$59</f>
        <v>20.7</v>
      </c>
      <c r="AN75" s="104">
        <f t="shared" si="163"/>
        <v>3083.6</v>
      </c>
      <c r="AO75" s="114">
        <f>RCFs!C$33</f>
        <v>16.57</v>
      </c>
      <c r="AP75" s="109">
        <f t="shared" si="164"/>
        <v>4625.3999999999996</v>
      </c>
      <c r="AQ75" s="104">
        <f t="shared" si="165"/>
        <v>3063.2</v>
      </c>
      <c r="AR75" s="114">
        <f>RCFs!C$35</f>
        <v>16.46</v>
      </c>
      <c r="AS75" s="109">
        <f t="shared" si="170"/>
        <v>3982.1</v>
      </c>
      <c r="AT75" s="109">
        <f t="shared" si="170"/>
        <v>4441.6000000000004</v>
      </c>
      <c r="AU75" s="104">
        <f t="shared" si="166"/>
        <v>3023.5</v>
      </c>
      <c r="AV75" s="114">
        <f>RCFs!C$37</f>
        <v>16.247</v>
      </c>
      <c r="AW75" s="305"/>
      <c r="AX75" s="114"/>
      <c r="AY75" s="104">
        <f t="shared" si="167"/>
        <v>3078</v>
      </c>
      <c r="AZ75" s="104">
        <f>RCFs!C$39</f>
        <v>16.54</v>
      </c>
      <c r="BA75" s="104">
        <f t="shared" si="168"/>
        <v>2936.4</v>
      </c>
      <c r="BB75" s="114">
        <f>RCFs!C$41</f>
        <v>15.779</v>
      </c>
    </row>
    <row r="76" spans="1:54" s="126" customFormat="1" ht="12" customHeight="1" x14ac:dyDescent="0.2">
      <c r="A76" s="125" t="s">
        <v>58</v>
      </c>
      <c r="B76" s="40" t="s">
        <v>59</v>
      </c>
      <c r="C76" s="285">
        <v>35</v>
      </c>
      <c r="D76" s="104">
        <f t="shared" si="169"/>
        <v>2083.1999999999998</v>
      </c>
      <c r="E76" s="111">
        <f>RCFs!C$43</f>
        <v>59.519182319999999</v>
      </c>
      <c r="F76" s="104">
        <f t="shared" si="153"/>
        <v>552.70000000000005</v>
      </c>
      <c r="G76" s="111">
        <f>RCFs!C$5</f>
        <v>15.792</v>
      </c>
      <c r="H76" s="104">
        <f t="shared" si="154"/>
        <v>552.70000000000005</v>
      </c>
      <c r="I76" s="111">
        <f>RCFs!C$5</f>
        <v>15.792</v>
      </c>
      <c r="J76" s="71">
        <f t="shared" si="171"/>
        <v>608</v>
      </c>
      <c r="K76" s="71">
        <f t="shared" si="171"/>
        <v>757.2</v>
      </c>
      <c r="L76" s="71">
        <f t="shared" si="171"/>
        <v>812.5</v>
      </c>
      <c r="M76" s="71">
        <f t="shared" si="171"/>
        <v>895.4</v>
      </c>
      <c r="N76" s="71">
        <f t="shared" si="171"/>
        <v>1105.4000000000001</v>
      </c>
      <c r="O76" s="71">
        <f t="shared" si="171"/>
        <v>1188.3</v>
      </c>
      <c r="P76" s="71">
        <f t="shared" si="171"/>
        <v>1658.2</v>
      </c>
      <c r="Q76" s="104">
        <f t="shared" si="155"/>
        <v>542.1</v>
      </c>
      <c r="R76" s="111">
        <f>RCFs!C$7</f>
        <v>15.49</v>
      </c>
      <c r="S76" s="71">
        <f t="shared" si="172"/>
        <v>704.7</v>
      </c>
      <c r="T76" s="71">
        <f t="shared" si="172"/>
        <v>813.1</v>
      </c>
      <c r="U76" s="104">
        <f t="shared" si="156"/>
        <v>535.6</v>
      </c>
      <c r="V76" s="111">
        <f>RCFs!C$9</f>
        <v>15.304</v>
      </c>
      <c r="W76" s="104">
        <f t="shared" si="157"/>
        <v>535.6</v>
      </c>
      <c r="X76" s="111">
        <f t="shared" si="158"/>
        <v>15.304</v>
      </c>
      <c r="Y76" s="109">
        <f t="shared" si="159"/>
        <v>589.1</v>
      </c>
      <c r="Z76" s="109">
        <f t="shared" si="173"/>
        <v>733.7</v>
      </c>
      <c r="AA76" s="109">
        <f t="shared" si="173"/>
        <v>867.6</v>
      </c>
      <c r="AB76" s="109">
        <f t="shared" si="173"/>
        <v>787.3</v>
      </c>
      <c r="AC76" s="109">
        <f t="shared" si="173"/>
        <v>1162.2</v>
      </c>
      <c r="AD76" s="109">
        <f t="shared" si="173"/>
        <v>1606.8</v>
      </c>
      <c r="AE76" s="104">
        <f t="shared" si="160"/>
        <v>543.20000000000005</v>
      </c>
      <c r="AF76" s="111">
        <f>RCFs!C$13</f>
        <v>15.52</v>
      </c>
      <c r="AG76" s="109">
        <f t="shared" si="174"/>
        <v>896.3</v>
      </c>
      <c r="AH76" s="109">
        <f t="shared" si="174"/>
        <v>1140.7</v>
      </c>
      <c r="AI76" s="109">
        <f t="shared" si="174"/>
        <v>1629.6</v>
      </c>
      <c r="AJ76" s="104">
        <f t="shared" si="161"/>
        <v>549.29999999999995</v>
      </c>
      <c r="AK76" s="114">
        <f>RCFs!C$25</f>
        <v>15.696666666666665</v>
      </c>
      <c r="AL76" s="104">
        <f t="shared" si="162"/>
        <v>724.5</v>
      </c>
      <c r="AM76" s="114">
        <f>RCFs!C$59</f>
        <v>20.7</v>
      </c>
      <c r="AN76" s="104">
        <f t="shared" si="163"/>
        <v>579.9</v>
      </c>
      <c r="AO76" s="114">
        <f>RCFs!C$33</f>
        <v>16.57</v>
      </c>
      <c r="AP76" s="109">
        <f t="shared" si="164"/>
        <v>869.8</v>
      </c>
      <c r="AQ76" s="104">
        <f t="shared" si="165"/>
        <v>576.1</v>
      </c>
      <c r="AR76" s="114">
        <f>RCFs!C$35</f>
        <v>16.46</v>
      </c>
      <c r="AS76" s="109">
        <f t="shared" si="170"/>
        <v>748.9</v>
      </c>
      <c r="AT76" s="109">
        <f t="shared" si="170"/>
        <v>835.3</v>
      </c>
      <c r="AU76" s="104">
        <f t="shared" si="166"/>
        <v>568.6</v>
      </c>
      <c r="AV76" s="114">
        <f>RCFs!C$37</f>
        <v>16.247</v>
      </c>
      <c r="AW76" s="305"/>
      <c r="AX76" s="114"/>
      <c r="AY76" s="104">
        <f t="shared" si="167"/>
        <v>578.9</v>
      </c>
      <c r="AZ76" s="104">
        <f>RCFs!C$39</f>
        <v>16.54</v>
      </c>
      <c r="BA76" s="104">
        <f t="shared" si="168"/>
        <v>552.20000000000005</v>
      </c>
      <c r="BB76" s="114">
        <f>RCFs!C$41</f>
        <v>15.779</v>
      </c>
    </row>
    <row r="77" spans="1:54" s="126" customFormat="1" ht="12" customHeight="1" x14ac:dyDescent="0.2">
      <c r="A77" s="125">
        <v>1083</v>
      </c>
      <c r="B77" s="40" t="s">
        <v>243</v>
      </c>
      <c r="C77" s="285">
        <v>113</v>
      </c>
      <c r="D77" s="104">
        <f t="shared" si="169"/>
        <v>6725.7</v>
      </c>
      <c r="E77" s="111">
        <f>RCFs!C$43</f>
        <v>59.519182319999999</v>
      </c>
      <c r="F77" s="104">
        <f t="shared" si="153"/>
        <v>1784.5</v>
      </c>
      <c r="G77" s="111">
        <f>RCFs!C$5</f>
        <v>15.792</v>
      </c>
      <c r="H77" s="104">
        <f t="shared" si="154"/>
        <v>1784.5</v>
      </c>
      <c r="I77" s="111">
        <f>RCFs!C$5</f>
        <v>15.792</v>
      </c>
      <c r="J77" s="71">
        <f t="shared" si="171"/>
        <v>1962.9</v>
      </c>
      <c r="K77" s="71">
        <f t="shared" si="171"/>
        <v>2444.8000000000002</v>
      </c>
      <c r="L77" s="71">
        <f t="shared" si="171"/>
        <v>2623.2</v>
      </c>
      <c r="M77" s="71">
        <f t="shared" si="171"/>
        <v>2890.9</v>
      </c>
      <c r="N77" s="71">
        <f t="shared" si="171"/>
        <v>3569</v>
      </c>
      <c r="O77" s="71">
        <f t="shared" si="171"/>
        <v>3836.7</v>
      </c>
      <c r="P77" s="71">
        <f t="shared" si="171"/>
        <v>5353.5</v>
      </c>
      <c r="Q77" s="104">
        <f t="shared" si="155"/>
        <v>1750.3</v>
      </c>
      <c r="R77" s="111">
        <f>RCFs!C$7</f>
        <v>15.49</v>
      </c>
      <c r="S77" s="71">
        <f t="shared" si="172"/>
        <v>2275.3000000000002</v>
      </c>
      <c r="T77" s="71">
        <f t="shared" si="172"/>
        <v>2625.4</v>
      </c>
      <c r="U77" s="104">
        <f t="shared" si="156"/>
        <v>1729.3</v>
      </c>
      <c r="V77" s="111">
        <f>RCFs!C$9</f>
        <v>15.304</v>
      </c>
      <c r="W77" s="104">
        <f t="shared" si="157"/>
        <v>1729.3</v>
      </c>
      <c r="X77" s="111">
        <f t="shared" si="158"/>
        <v>15.304</v>
      </c>
      <c r="Y77" s="109">
        <f t="shared" si="159"/>
        <v>1902.2</v>
      </c>
      <c r="Z77" s="109">
        <f t="shared" si="173"/>
        <v>2369.1</v>
      </c>
      <c r="AA77" s="109">
        <f t="shared" si="173"/>
        <v>2801.4</v>
      </c>
      <c r="AB77" s="109">
        <f t="shared" si="173"/>
        <v>2542</v>
      </c>
      <c r="AC77" s="109">
        <f t="shared" si="173"/>
        <v>3752.5</v>
      </c>
      <c r="AD77" s="109">
        <f t="shared" si="173"/>
        <v>5187.8999999999996</v>
      </c>
      <c r="AE77" s="104">
        <f t="shared" si="160"/>
        <v>1753.7</v>
      </c>
      <c r="AF77" s="111">
        <f>RCFs!C$13</f>
        <v>15.52</v>
      </c>
      <c r="AG77" s="109">
        <f t="shared" si="174"/>
        <v>2893.6</v>
      </c>
      <c r="AH77" s="109">
        <f t="shared" si="174"/>
        <v>3682.8</v>
      </c>
      <c r="AI77" s="109">
        <f t="shared" si="174"/>
        <v>5261.1</v>
      </c>
      <c r="AJ77" s="104">
        <f t="shared" si="161"/>
        <v>1773.7</v>
      </c>
      <c r="AK77" s="114">
        <f>RCFs!C$25</f>
        <v>15.696666666666665</v>
      </c>
      <c r="AL77" s="104">
        <f t="shared" si="162"/>
        <v>2339.1</v>
      </c>
      <c r="AM77" s="114">
        <f>RCFs!C$59</f>
        <v>20.7</v>
      </c>
      <c r="AN77" s="104">
        <f t="shared" si="163"/>
        <v>1872.4</v>
      </c>
      <c r="AO77" s="114">
        <f>RCFs!C$33</f>
        <v>16.57</v>
      </c>
      <c r="AP77" s="109">
        <f t="shared" si="164"/>
        <v>2808.6</v>
      </c>
      <c r="AQ77" s="104">
        <f t="shared" si="165"/>
        <v>1859.9</v>
      </c>
      <c r="AR77" s="114">
        <f>RCFs!C$35</f>
        <v>16.46</v>
      </c>
      <c r="AS77" s="109">
        <f t="shared" si="170"/>
        <v>2417.8000000000002</v>
      </c>
      <c r="AT77" s="109">
        <f t="shared" si="170"/>
        <v>2696.8</v>
      </c>
      <c r="AU77" s="104">
        <f t="shared" si="166"/>
        <v>1835.9</v>
      </c>
      <c r="AV77" s="114">
        <f>RCFs!C$37</f>
        <v>16.247</v>
      </c>
      <c r="AW77" s="305"/>
      <c r="AX77" s="114"/>
      <c r="AY77" s="104">
        <f t="shared" si="167"/>
        <v>1869</v>
      </c>
      <c r="AZ77" s="104">
        <f>RCFs!C$39</f>
        <v>16.54</v>
      </c>
      <c r="BA77" s="104">
        <f t="shared" si="168"/>
        <v>1783</v>
      </c>
      <c r="BB77" s="114">
        <f>RCFs!C$41</f>
        <v>15.779</v>
      </c>
    </row>
    <row r="78" spans="1:54" s="126" customFormat="1" ht="12" customHeight="1" x14ac:dyDescent="0.2">
      <c r="A78" s="125">
        <v>1085</v>
      </c>
      <c r="B78" s="40" t="s">
        <v>244</v>
      </c>
      <c r="C78" s="285">
        <v>350</v>
      </c>
      <c r="D78" s="104">
        <f t="shared" si="169"/>
        <v>20831.7</v>
      </c>
      <c r="E78" s="111">
        <f>RCFs!C$43</f>
        <v>59.519182319999999</v>
      </c>
      <c r="F78" s="104">
        <f t="shared" si="153"/>
        <v>5527.2</v>
      </c>
      <c r="G78" s="111">
        <f>RCFs!C$5</f>
        <v>15.792</v>
      </c>
      <c r="H78" s="104">
        <f t="shared" si="154"/>
        <v>5527.2</v>
      </c>
      <c r="I78" s="111">
        <f>RCFs!C$5</f>
        <v>15.792</v>
      </c>
      <c r="J78" s="71">
        <f t="shared" si="171"/>
        <v>6079.9</v>
      </c>
      <c r="K78" s="71">
        <f t="shared" si="171"/>
        <v>7572.3</v>
      </c>
      <c r="L78" s="71">
        <f t="shared" si="171"/>
        <v>8125</v>
      </c>
      <c r="M78" s="71">
        <f t="shared" si="171"/>
        <v>8954.1</v>
      </c>
      <c r="N78" s="71">
        <f t="shared" si="171"/>
        <v>11054.4</v>
      </c>
      <c r="O78" s="71">
        <f t="shared" si="171"/>
        <v>11883.5</v>
      </c>
      <c r="P78" s="71">
        <f t="shared" si="171"/>
        <v>16581.599999999999</v>
      </c>
      <c r="Q78" s="104">
        <f t="shared" si="155"/>
        <v>5421.5</v>
      </c>
      <c r="R78" s="111">
        <f>RCFs!C$7</f>
        <v>15.49</v>
      </c>
      <c r="S78" s="71">
        <f t="shared" si="172"/>
        <v>7047.9</v>
      </c>
      <c r="T78" s="71">
        <f t="shared" si="172"/>
        <v>8132.2</v>
      </c>
      <c r="U78" s="104">
        <f t="shared" si="156"/>
        <v>5356.4</v>
      </c>
      <c r="V78" s="111">
        <f>RCFs!C$9</f>
        <v>15.304</v>
      </c>
      <c r="W78" s="104">
        <f t="shared" si="157"/>
        <v>5356.4</v>
      </c>
      <c r="X78" s="111">
        <f t="shared" si="158"/>
        <v>15.304</v>
      </c>
      <c r="Y78" s="109">
        <f t="shared" si="159"/>
        <v>5892</v>
      </c>
      <c r="Z78" s="109">
        <f t="shared" si="173"/>
        <v>7338.2</v>
      </c>
      <c r="AA78" s="109">
        <f t="shared" si="173"/>
        <v>8677.2999999999993</v>
      </c>
      <c r="AB78" s="109">
        <f t="shared" si="173"/>
        <v>7873.9</v>
      </c>
      <c r="AC78" s="109">
        <f t="shared" si="173"/>
        <v>11623.3</v>
      </c>
      <c r="AD78" s="109">
        <f t="shared" si="173"/>
        <v>16069.2</v>
      </c>
      <c r="AE78" s="104">
        <f t="shared" si="160"/>
        <v>5432</v>
      </c>
      <c r="AF78" s="111">
        <f>RCFs!C$13</f>
        <v>15.52</v>
      </c>
      <c r="AG78" s="109">
        <f t="shared" si="174"/>
        <v>8962.7999999999993</v>
      </c>
      <c r="AH78" s="109">
        <f t="shared" si="174"/>
        <v>11407.2</v>
      </c>
      <c r="AI78" s="109">
        <f t="shared" si="174"/>
        <v>16296</v>
      </c>
      <c r="AJ78" s="104">
        <f t="shared" si="161"/>
        <v>5493.8</v>
      </c>
      <c r="AK78" s="114">
        <f>RCFs!C$25</f>
        <v>15.696666666666665</v>
      </c>
      <c r="AL78" s="104">
        <f t="shared" si="162"/>
        <v>7245</v>
      </c>
      <c r="AM78" s="114">
        <f>RCFs!C$59</f>
        <v>20.7</v>
      </c>
      <c r="AN78" s="104">
        <f t="shared" si="163"/>
        <v>5799.5</v>
      </c>
      <c r="AO78" s="114">
        <f>RCFs!C$33</f>
        <v>16.57</v>
      </c>
      <c r="AP78" s="109">
        <f t="shared" si="164"/>
        <v>8699.2000000000007</v>
      </c>
      <c r="AQ78" s="104">
        <f t="shared" si="165"/>
        <v>5761</v>
      </c>
      <c r="AR78" s="114">
        <f>RCFs!C$35</f>
        <v>16.46</v>
      </c>
      <c r="AS78" s="109">
        <f t="shared" si="170"/>
        <v>7489.3</v>
      </c>
      <c r="AT78" s="109">
        <f t="shared" si="170"/>
        <v>8353.4</v>
      </c>
      <c r="AU78" s="104">
        <f t="shared" si="166"/>
        <v>5686.4</v>
      </c>
      <c r="AV78" s="114">
        <f>RCFs!C$37</f>
        <v>16.247</v>
      </c>
      <c r="AW78" s="305"/>
      <c r="AX78" s="114"/>
      <c r="AY78" s="104">
        <f t="shared" si="167"/>
        <v>5789</v>
      </c>
      <c r="AZ78" s="104">
        <f>RCFs!C$39</f>
        <v>16.54</v>
      </c>
      <c r="BA78" s="104">
        <f t="shared" si="168"/>
        <v>5522.6</v>
      </c>
      <c r="BB78" s="114">
        <f>RCFs!C$41</f>
        <v>15.779</v>
      </c>
    </row>
    <row r="79" spans="1:54" s="126" customFormat="1" ht="12" customHeight="1" x14ac:dyDescent="0.2">
      <c r="A79" s="127" t="s">
        <v>60</v>
      </c>
      <c r="B79" s="40" t="s">
        <v>61</v>
      </c>
      <c r="C79" s="285">
        <v>210</v>
      </c>
      <c r="D79" s="104">
        <f t="shared" si="169"/>
        <v>12499</v>
      </c>
      <c r="E79" s="111">
        <f>RCFs!C$43</f>
        <v>59.519182319999999</v>
      </c>
      <c r="F79" s="104">
        <f t="shared" si="153"/>
        <v>3316.3</v>
      </c>
      <c r="G79" s="111">
        <f>RCFs!C$5</f>
        <v>15.792</v>
      </c>
      <c r="H79" s="104">
        <f t="shared" si="154"/>
        <v>3316.3</v>
      </c>
      <c r="I79" s="111">
        <f>RCFs!C$5</f>
        <v>15.792</v>
      </c>
      <c r="J79" s="71">
        <f t="shared" si="171"/>
        <v>3648</v>
      </c>
      <c r="K79" s="71">
        <f t="shared" si="171"/>
        <v>4543.3999999999996</v>
      </c>
      <c r="L79" s="71">
        <f t="shared" si="171"/>
        <v>4875</v>
      </c>
      <c r="M79" s="71">
        <f t="shared" si="171"/>
        <v>5372.4</v>
      </c>
      <c r="N79" s="71">
        <f t="shared" si="171"/>
        <v>6632.6</v>
      </c>
      <c r="O79" s="71">
        <f t="shared" si="171"/>
        <v>7130.1</v>
      </c>
      <c r="P79" s="71">
        <f t="shared" si="171"/>
        <v>9949</v>
      </c>
      <c r="Q79" s="104">
        <f t="shared" si="155"/>
        <v>3252.9</v>
      </c>
      <c r="R79" s="111">
        <f>RCFs!C$7</f>
        <v>15.49</v>
      </c>
      <c r="S79" s="71">
        <f t="shared" si="172"/>
        <v>4228.7</v>
      </c>
      <c r="T79" s="71">
        <f t="shared" si="172"/>
        <v>4879.3</v>
      </c>
      <c r="U79" s="104">
        <f t="shared" si="156"/>
        <v>3213.8</v>
      </c>
      <c r="V79" s="111">
        <f>RCFs!C$9</f>
        <v>15.304</v>
      </c>
      <c r="W79" s="104">
        <f t="shared" si="157"/>
        <v>3213.8</v>
      </c>
      <c r="X79" s="111">
        <f t="shared" si="158"/>
        <v>15.304</v>
      </c>
      <c r="Y79" s="109">
        <f t="shared" si="159"/>
        <v>3535.1</v>
      </c>
      <c r="Z79" s="109">
        <f t="shared" si="173"/>
        <v>4402.8999999999996</v>
      </c>
      <c r="AA79" s="109">
        <f t="shared" si="173"/>
        <v>5206.3</v>
      </c>
      <c r="AB79" s="109">
        <f t="shared" si="173"/>
        <v>4724.2</v>
      </c>
      <c r="AC79" s="109">
        <f t="shared" si="173"/>
        <v>6973.9</v>
      </c>
      <c r="AD79" s="109">
        <f t="shared" si="173"/>
        <v>9641.4</v>
      </c>
      <c r="AE79" s="104">
        <f t="shared" si="160"/>
        <v>3259.2</v>
      </c>
      <c r="AF79" s="111">
        <f>RCFs!C$13</f>
        <v>15.52</v>
      </c>
      <c r="AG79" s="109">
        <f t="shared" si="174"/>
        <v>5377.7</v>
      </c>
      <c r="AH79" s="109">
        <f t="shared" si="174"/>
        <v>6844.3</v>
      </c>
      <c r="AI79" s="109">
        <f t="shared" si="174"/>
        <v>9777.6</v>
      </c>
      <c r="AJ79" s="104">
        <f t="shared" si="161"/>
        <v>3296.3</v>
      </c>
      <c r="AK79" s="114">
        <f>RCFs!C$25</f>
        <v>15.696666666666665</v>
      </c>
      <c r="AL79" s="104">
        <f t="shared" si="162"/>
        <v>4347</v>
      </c>
      <c r="AM79" s="114">
        <f>RCFs!C$59</f>
        <v>20.7</v>
      </c>
      <c r="AN79" s="104">
        <f t="shared" si="163"/>
        <v>3479.7</v>
      </c>
      <c r="AO79" s="114">
        <f>RCFs!C$33</f>
        <v>16.57</v>
      </c>
      <c r="AP79" s="109">
        <f t="shared" si="164"/>
        <v>5219.5</v>
      </c>
      <c r="AQ79" s="104">
        <f t="shared" si="165"/>
        <v>3456.6</v>
      </c>
      <c r="AR79" s="114">
        <f>RCFs!C$35</f>
        <v>16.46</v>
      </c>
      <c r="AS79" s="109">
        <f t="shared" si="170"/>
        <v>4493.5</v>
      </c>
      <c r="AT79" s="109">
        <f t="shared" si="170"/>
        <v>5012</v>
      </c>
      <c r="AU79" s="104">
        <f t="shared" si="166"/>
        <v>3411.8</v>
      </c>
      <c r="AV79" s="114">
        <f>RCFs!C$37</f>
        <v>16.247</v>
      </c>
      <c r="AW79" s="305"/>
      <c r="AX79" s="114"/>
      <c r="AY79" s="104">
        <f t="shared" si="167"/>
        <v>3473.4</v>
      </c>
      <c r="AZ79" s="104">
        <f>RCFs!C$39</f>
        <v>16.54</v>
      </c>
      <c r="BA79" s="104">
        <f t="shared" si="168"/>
        <v>3313.5</v>
      </c>
      <c r="BB79" s="114">
        <f>RCFs!C$41</f>
        <v>15.779</v>
      </c>
    </row>
    <row r="80" spans="1:54" s="126" customFormat="1" ht="12" customHeight="1" x14ac:dyDescent="0.2">
      <c r="A80" s="125" t="s">
        <v>62</v>
      </c>
      <c r="B80" s="40" t="s">
        <v>104</v>
      </c>
      <c r="C80" s="285">
        <v>75</v>
      </c>
      <c r="D80" s="104">
        <f t="shared" si="169"/>
        <v>4463.8999999999996</v>
      </c>
      <c r="E80" s="111">
        <f>RCFs!C$43</f>
        <v>59.519182319999999</v>
      </c>
      <c r="F80" s="104">
        <f t="shared" si="153"/>
        <v>1184.4000000000001</v>
      </c>
      <c r="G80" s="111">
        <f>RCFs!C$5</f>
        <v>15.792</v>
      </c>
      <c r="H80" s="104">
        <f t="shared" si="154"/>
        <v>1184.4000000000001</v>
      </c>
      <c r="I80" s="111">
        <f>RCFs!C$5</f>
        <v>15.792</v>
      </c>
      <c r="J80" s="71">
        <f t="shared" si="171"/>
        <v>1302.8</v>
      </c>
      <c r="K80" s="71">
        <f t="shared" si="171"/>
        <v>1622.6</v>
      </c>
      <c r="L80" s="71">
        <f t="shared" si="171"/>
        <v>1741.1</v>
      </c>
      <c r="M80" s="71">
        <f t="shared" si="171"/>
        <v>1918.7</v>
      </c>
      <c r="N80" s="71">
        <f t="shared" si="171"/>
        <v>2368.8000000000002</v>
      </c>
      <c r="O80" s="71">
        <f t="shared" si="171"/>
        <v>2546.5</v>
      </c>
      <c r="P80" s="71">
        <f t="shared" si="171"/>
        <v>3553.2</v>
      </c>
      <c r="Q80" s="104">
        <f t="shared" si="155"/>
        <v>1161.7</v>
      </c>
      <c r="R80" s="111">
        <f>RCFs!C$7</f>
        <v>15.49</v>
      </c>
      <c r="S80" s="71">
        <f t="shared" si="172"/>
        <v>1510.2</v>
      </c>
      <c r="T80" s="71">
        <f t="shared" si="172"/>
        <v>1742.5</v>
      </c>
      <c r="U80" s="104">
        <f t="shared" si="156"/>
        <v>1147.8</v>
      </c>
      <c r="V80" s="111">
        <f>RCFs!C$9</f>
        <v>15.304</v>
      </c>
      <c r="W80" s="104">
        <f t="shared" si="157"/>
        <v>1147.8</v>
      </c>
      <c r="X80" s="111">
        <f t="shared" si="158"/>
        <v>15.304</v>
      </c>
      <c r="Y80" s="109">
        <f t="shared" si="159"/>
        <v>1262.5</v>
      </c>
      <c r="Z80" s="109">
        <f t="shared" si="173"/>
        <v>1572.4</v>
      </c>
      <c r="AA80" s="109">
        <f t="shared" si="173"/>
        <v>1859.4</v>
      </c>
      <c r="AB80" s="109">
        <f t="shared" si="173"/>
        <v>1687.2</v>
      </c>
      <c r="AC80" s="109">
        <f t="shared" si="173"/>
        <v>2490.6999999999998</v>
      </c>
      <c r="AD80" s="109">
        <f t="shared" si="173"/>
        <v>3443.4</v>
      </c>
      <c r="AE80" s="104">
        <f t="shared" si="160"/>
        <v>1164</v>
      </c>
      <c r="AF80" s="111">
        <f>RCFs!C$13</f>
        <v>15.52</v>
      </c>
      <c r="AG80" s="109">
        <f t="shared" si="174"/>
        <v>1920.6</v>
      </c>
      <c r="AH80" s="109">
        <f t="shared" si="174"/>
        <v>2444.4</v>
      </c>
      <c r="AI80" s="109">
        <f t="shared" si="174"/>
        <v>3492</v>
      </c>
      <c r="AJ80" s="104">
        <f t="shared" si="161"/>
        <v>1177.2</v>
      </c>
      <c r="AK80" s="114">
        <f>RCFs!C$25</f>
        <v>15.696666666666665</v>
      </c>
      <c r="AL80" s="104">
        <f t="shared" si="162"/>
        <v>1552.5</v>
      </c>
      <c r="AM80" s="114">
        <f>RCFs!C$59</f>
        <v>20.7</v>
      </c>
      <c r="AN80" s="104">
        <f t="shared" si="163"/>
        <v>1242.7</v>
      </c>
      <c r="AO80" s="114">
        <f>RCFs!C$33</f>
        <v>16.57</v>
      </c>
      <c r="AP80" s="109">
        <f t="shared" si="164"/>
        <v>1864</v>
      </c>
      <c r="AQ80" s="104">
        <f t="shared" si="165"/>
        <v>1234.5</v>
      </c>
      <c r="AR80" s="114">
        <f>RCFs!C$35</f>
        <v>16.46</v>
      </c>
      <c r="AS80" s="109">
        <f t="shared" si="170"/>
        <v>1604.8</v>
      </c>
      <c r="AT80" s="109">
        <f t="shared" si="170"/>
        <v>1790</v>
      </c>
      <c r="AU80" s="104">
        <f t="shared" si="166"/>
        <v>1218.5</v>
      </c>
      <c r="AV80" s="114">
        <f>RCFs!C$37</f>
        <v>16.247</v>
      </c>
      <c r="AW80" s="305"/>
      <c r="AX80" s="114"/>
      <c r="AY80" s="104">
        <f t="shared" si="167"/>
        <v>1240.5</v>
      </c>
      <c r="AZ80" s="104">
        <f>RCFs!C$39</f>
        <v>16.54</v>
      </c>
      <c r="BA80" s="104">
        <f t="shared" si="168"/>
        <v>1183.4000000000001</v>
      </c>
      <c r="BB80" s="114">
        <f>RCFs!C$41</f>
        <v>15.779</v>
      </c>
    </row>
    <row r="81" spans="1:54" s="126" customFormat="1" ht="12" customHeight="1" x14ac:dyDescent="0.2">
      <c r="A81" s="125" t="s">
        <v>63</v>
      </c>
      <c r="B81" s="40" t="s">
        <v>64</v>
      </c>
      <c r="C81" s="285">
        <v>40</v>
      </c>
      <c r="D81" s="104">
        <f t="shared" si="169"/>
        <v>2380.8000000000002</v>
      </c>
      <c r="E81" s="111">
        <f>RCFs!C$43</f>
        <v>59.519182319999999</v>
      </c>
      <c r="F81" s="104">
        <f t="shared" si="153"/>
        <v>631.70000000000005</v>
      </c>
      <c r="G81" s="111">
        <f>RCFs!C$5</f>
        <v>15.792</v>
      </c>
      <c r="H81" s="104">
        <f t="shared" si="154"/>
        <v>631.70000000000005</v>
      </c>
      <c r="I81" s="111">
        <f>RCFs!C$5</f>
        <v>15.792</v>
      </c>
      <c r="J81" s="71">
        <f t="shared" si="171"/>
        <v>694.8</v>
      </c>
      <c r="K81" s="71">
        <f t="shared" si="171"/>
        <v>865.4</v>
      </c>
      <c r="L81" s="71">
        <f t="shared" si="171"/>
        <v>928.6</v>
      </c>
      <c r="M81" s="71">
        <f t="shared" si="171"/>
        <v>1023.3</v>
      </c>
      <c r="N81" s="71">
        <f t="shared" si="171"/>
        <v>1263.4000000000001</v>
      </c>
      <c r="O81" s="71">
        <f t="shared" si="171"/>
        <v>1358.1</v>
      </c>
      <c r="P81" s="71">
        <f t="shared" si="171"/>
        <v>1895</v>
      </c>
      <c r="Q81" s="104">
        <f t="shared" si="155"/>
        <v>619.6</v>
      </c>
      <c r="R81" s="111">
        <f>RCFs!C$7</f>
        <v>15.49</v>
      </c>
      <c r="S81" s="71">
        <f t="shared" si="172"/>
        <v>805.4</v>
      </c>
      <c r="T81" s="71">
        <f t="shared" si="172"/>
        <v>929.4</v>
      </c>
      <c r="U81" s="104">
        <f t="shared" si="156"/>
        <v>612.1</v>
      </c>
      <c r="V81" s="111">
        <f>RCFs!C$9</f>
        <v>15.304</v>
      </c>
      <c r="W81" s="104">
        <f t="shared" si="157"/>
        <v>612.1</v>
      </c>
      <c r="X81" s="111">
        <f t="shared" si="158"/>
        <v>15.304</v>
      </c>
      <c r="Y81" s="109">
        <f t="shared" si="159"/>
        <v>673.3</v>
      </c>
      <c r="Z81" s="109">
        <f t="shared" si="173"/>
        <v>838.5</v>
      </c>
      <c r="AA81" s="109">
        <f t="shared" si="173"/>
        <v>991.6</v>
      </c>
      <c r="AB81" s="109">
        <f t="shared" si="173"/>
        <v>899.7</v>
      </c>
      <c r="AC81" s="109">
        <f t="shared" si="173"/>
        <v>1328.2</v>
      </c>
      <c r="AD81" s="109">
        <f t="shared" si="173"/>
        <v>1836.3</v>
      </c>
      <c r="AE81" s="104">
        <f t="shared" si="160"/>
        <v>620.79999999999995</v>
      </c>
      <c r="AF81" s="111">
        <f>RCFs!C$13</f>
        <v>15.52</v>
      </c>
      <c r="AG81" s="109">
        <f t="shared" si="174"/>
        <v>1024.3</v>
      </c>
      <c r="AH81" s="109">
        <f t="shared" si="174"/>
        <v>1303.7</v>
      </c>
      <c r="AI81" s="109">
        <f t="shared" si="174"/>
        <v>1862.4</v>
      </c>
      <c r="AJ81" s="104">
        <f t="shared" si="161"/>
        <v>627.79999999999995</v>
      </c>
      <c r="AK81" s="114">
        <f>RCFs!C$25</f>
        <v>15.696666666666665</v>
      </c>
      <c r="AL81" s="104">
        <f t="shared" si="162"/>
        <v>828</v>
      </c>
      <c r="AM81" s="114">
        <f>RCFs!C$59</f>
        <v>20.7</v>
      </c>
      <c r="AN81" s="104">
        <f t="shared" si="163"/>
        <v>662.8</v>
      </c>
      <c r="AO81" s="114">
        <f>RCFs!C$33</f>
        <v>16.57</v>
      </c>
      <c r="AP81" s="109">
        <f t="shared" si="164"/>
        <v>994.2</v>
      </c>
      <c r="AQ81" s="104">
        <f t="shared" si="165"/>
        <v>658.4</v>
      </c>
      <c r="AR81" s="114">
        <f>RCFs!C$35</f>
        <v>16.46</v>
      </c>
      <c r="AS81" s="109">
        <f t="shared" si="170"/>
        <v>855.9</v>
      </c>
      <c r="AT81" s="109">
        <f t="shared" si="170"/>
        <v>954.6</v>
      </c>
      <c r="AU81" s="104">
        <f t="shared" si="166"/>
        <v>649.79999999999995</v>
      </c>
      <c r="AV81" s="114">
        <f>RCFs!C$37</f>
        <v>16.247</v>
      </c>
      <c r="AW81" s="305"/>
      <c r="AX81" s="114"/>
      <c r="AY81" s="104">
        <f t="shared" si="167"/>
        <v>661.6</v>
      </c>
      <c r="AZ81" s="104">
        <f>RCFs!C$39</f>
        <v>16.54</v>
      </c>
      <c r="BA81" s="104">
        <f t="shared" si="168"/>
        <v>631.1</v>
      </c>
      <c r="BB81" s="114">
        <f>RCFs!C$41</f>
        <v>15.779</v>
      </c>
    </row>
    <row r="82" spans="1:54" s="126" customFormat="1" ht="12" customHeight="1" x14ac:dyDescent="0.2">
      <c r="A82" s="125">
        <v>1111</v>
      </c>
      <c r="B82" s="40" t="s">
        <v>245</v>
      </c>
      <c r="C82" s="285">
        <v>46</v>
      </c>
      <c r="D82" s="104">
        <f t="shared" si="169"/>
        <v>2737.9</v>
      </c>
      <c r="E82" s="111">
        <f>RCFs!C$43</f>
        <v>59.519182319999999</v>
      </c>
      <c r="F82" s="104">
        <f t="shared" si="153"/>
        <v>726.4</v>
      </c>
      <c r="G82" s="111">
        <f>RCFs!C$5</f>
        <v>15.792</v>
      </c>
      <c r="H82" s="104">
        <f t="shared" si="154"/>
        <v>726.4</v>
      </c>
      <c r="I82" s="111">
        <f>RCFs!C$5</f>
        <v>15.792</v>
      </c>
      <c r="J82" s="71">
        <f t="shared" si="171"/>
        <v>799.1</v>
      </c>
      <c r="K82" s="71">
        <f t="shared" si="171"/>
        <v>995.2</v>
      </c>
      <c r="L82" s="71">
        <f t="shared" si="171"/>
        <v>1067.9000000000001</v>
      </c>
      <c r="M82" s="71">
        <f t="shared" si="171"/>
        <v>1176.8</v>
      </c>
      <c r="N82" s="71">
        <f t="shared" si="171"/>
        <v>1452.9</v>
      </c>
      <c r="O82" s="71">
        <f t="shared" si="171"/>
        <v>1561.8</v>
      </c>
      <c r="P82" s="71">
        <f t="shared" si="171"/>
        <v>2179.3000000000002</v>
      </c>
      <c r="Q82" s="104">
        <f t="shared" si="155"/>
        <v>712.5</v>
      </c>
      <c r="R82" s="111">
        <f>RCFs!C$7</f>
        <v>15.49</v>
      </c>
      <c r="S82" s="71">
        <f t="shared" si="172"/>
        <v>926.2</v>
      </c>
      <c r="T82" s="71">
        <f t="shared" si="172"/>
        <v>1068.7</v>
      </c>
      <c r="U82" s="104">
        <f t="shared" si="156"/>
        <v>703.9</v>
      </c>
      <c r="V82" s="111">
        <f>RCFs!C$9</f>
        <v>15.304</v>
      </c>
      <c r="W82" s="104">
        <f t="shared" si="157"/>
        <v>703.9</v>
      </c>
      <c r="X82" s="111">
        <f t="shared" si="158"/>
        <v>15.304</v>
      </c>
      <c r="Y82" s="109">
        <f t="shared" si="159"/>
        <v>774.2</v>
      </c>
      <c r="Z82" s="109">
        <f t="shared" si="173"/>
        <v>964.3</v>
      </c>
      <c r="AA82" s="109">
        <f t="shared" si="173"/>
        <v>1140.3</v>
      </c>
      <c r="AB82" s="109">
        <f t="shared" si="173"/>
        <v>1034.7</v>
      </c>
      <c r="AC82" s="109">
        <f t="shared" si="173"/>
        <v>1527.4</v>
      </c>
      <c r="AD82" s="109">
        <f t="shared" si="173"/>
        <v>2111.6999999999998</v>
      </c>
      <c r="AE82" s="104">
        <f t="shared" si="160"/>
        <v>713.9</v>
      </c>
      <c r="AF82" s="111">
        <f>RCFs!C$13</f>
        <v>15.52</v>
      </c>
      <c r="AG82" s="109">
        <f t="shared" si="174"/>
        <v>1177.9000000000001</v>
      </c>
      <c r="AH82" s="109">
        <f t="shared" si="174"/>
        <v>1499.2</v>
      </c>
      <c r="AI82" s="109">
        <f t="shared" si="174"/>
        <v>2141.6999999999998</v>
      </c>
      <c r="AJ82" s="104">
        <f t="shared" si="161"/>
        <v>722</v>
      </c>
      <c r="AK82" s="114">
        <f>RCFs!C$25</f>
        <v>15.696666666666665</v>
      </c>
      <c r="AL82" s="104">
        <f t="shared" si="162"/>
        <v>952.2</v>
      </c>
      <c r="AM82" s="114">
        <f>RCFs!C$59</f>
        <v>20.7</v>
      </c>
      <c r="AN82" s="104">
        <f t="shared" si="163"/>
        <v>762.2</v>
      </c>
      <c r="AO82" s="114">
        <f>RCFs!C$33</f>
        <v>16.57</v>
      </c>
      <c r="AP82" s="109">
        <f t="shared" si="164"/>
        <v>1143.3</v>
      </c>
      <c r="AQ82" s="104">
        <f t="shared" si="165"/>
        <v>757.1</v>
      </c>
      <c r="AR82" s="114">
        <f>RCFs!C$35</f>
        <v>16.46</v>
      </c>
      <c r="AS82" s="109">
        <f t="shared" si="170"/>
        <v>984.2</v>
      </c>
      <c r="AT82" s="109">
        <f t="shared" si="170"/>
        <v>1097.7</v>
      </c>
      <c r="AU82" s="104">
        <f t="shared" si="166"/>
        <v>747.3</v>
      </c>
      <c r="AV82" s="114">
        <f>RCFs!C$37</f>
        <v>16.247</v>
      </c>
      <c r="AW82" s="305"/>
      <c r="AX82" s="114"/>
      <c r="AY82" s="104">
        <f t="shared" si="167"/>
        <v>760.8</v>
      </c>
      <c r="AZ82" s="104">
        <f>RCFs!C$39</f>
        <v>16.54</v>
      </c>
      <c r="BA82" s="104">
        <f t="shared" si="168"/>
        <v>725.8</v>
      </c>
      <c r="BB82" s="114">
        <f>RCFs!C$41</f>
        <v>15.779</v>
      </c>
    </row>
    <row r="83" spans="1:54" s="126" customFormat="1" ht="12" customHeight="1" x14ac:dyDescent="0.2">
      <c r="A83" s="125">
        <v>1112</v>
      </c>
      <c r="B83" s="40" t="s">
        <v>246</v>
      </c>
      <c r="C83" s="285">
        <v>231.8</v>
      </c>
      <c r="D83" s="104">
        <f t="shared" si="169"/>
        <v>13796.5</v>
      </c>
      <c r="E83" s="111">
        <f>RCFs!C$43</f>
        <v>59.519182319999999</v>
      </c>
      <c r="F83" s="104">
        <f t="shared" si="153"/>
        <v>3660.6</v>
      </c>
      <c r="G83" s="111">
        <f>RCFs!C$5</f>
        <v>15.792</v>
      </c>
      <c r="H83" s="104">
        <f t="shared" si="154"/>
        <v>3660.6</v>
      </c>
      <c r="I83" s="111">
        <f>RCFs!C$5</f>
        <v>15.792</v>
      </c>
      <c r="J83" s="71">
        <f t="shared" si="171"/>
        <v>4026.6</v>
      </c>
      <c r="K83" s="71">
        <f t="shared" si="171"/>
        <v>5015</v>
      </c>
      <c r="L83" s="71">
        <f t="shared" si="171"/>
        <v>5381.1</v>
      </c>
      <c r="M83" s="71">
        <f t="shared" si="171"/>
        <v>5930.1</v>
      </c>
      <c r="N83" s="71">
        <f t="shared" si="171"/>
        <v>7321.2</v>
      </c>
      <c r="O83" s="71">
        <f t="shared" si="171"/>
        <v>7870.3</v>
      </c>
      <c r="P83" s="71">
        <f t="shared" si="171"/>
        <v>10981.8</v>
      </c>
      <c r="Q83" s="104">
        <f t="shared" si="155"/>
        <v>3590.5</v>
      </c>
      <c r="R83" s="111">
        <f>RCFs!C$7</f>
        <v>15.49</v>
      </c>
      <c r="S83" s="71">
        <f t="shared" si="172"/>
        <v>4667.6000000000004</v>
      </c>
      <c r="T83" s="71">
        <f t="shared" si="172"/>
        <v>5385.7</v>
      </c>
      <c r="U83" s="104">
        <f t="shared" si="156"/>
        <v>3547.4</v>
      </c>
      <c r="V83" s="111">
        <f>RCFs!C$9</f>
        <v>15.304</v>
      </c>
      <c r="W83" s="104">
        <f t="shared" si="157"/>
        <v>3547.4</v>
      </c>
      <c r="X83" s="111">
        <f t="shared" si="158"/>
        <v>15.304</v>
      </c>
      <c r="Y83" s="109">
        <f t="shared" si="159"/>
        <v>3902.1</v>
      </c>
      <c r="Z83" s="109">
        <f t="shared" si="173"/>
        <v>4859.8999999999996</v>
      </c>
      <c r="AA83" s="109">
        <f t="shared" si="173"/>
        <v>5746.7</v>
      </c>
      <c r="AB83" s="109">
        <f t="shared" si="173"/>
        <v>5214.6000000000004</v>
      </c>
      <c r="AC83" s="109">
        <f t="shared" si="173"/>
        <v>7697.8</v>
      </c>
      <c r="AD83" s="109">
        <f t="shared" si="173"/>
        <v>10642.2</v>
      </c>
      <c r="AE83" s="104">
        <f t="shared" si="160"/>
        <v>3597.5</v>
      </c>
      <c r="AF83" s="111">
        <f>RCFs!C$13</f>
        <v>15.52</v>
      </c>
      <c r="AG83" s="109">
        <f t="shared" si="174"/>
        <v>5935.9</v>
      </c>
      <c r="AH83" s="109">
        <f t="shared" si="174"/>
        <v>7554.8</v>
      </c>
      <c r="AI83" s="109">
        <f t="shared" si="174"/>
        <v>10792.5</v>
      </c>
      <c r="AJ83" s="104">
        <f t="shared" si="161"/>
        <v>3638.4</v>
      </c>
      <c r="AK83" s="114">
        <f>RCFs!C$25</f>
        <v>15.696666666666665</v>
      </c>
      <c r="AL83" s="104">
        <f t="shared" si="162"/>
        <v>4798.2</v>
      </c>
      <c r="AM83" s="114">
        <f>RCFs!C$59</f>
        <v>20.7</v>
      </c>
      <c r="AN83" s="104">
        <f t="shared" si="163"/>
        <v>3840.9</v>
      </c>
      <c r="AO83" s="114">
        <f>RCFs!C$33</f>
        <v>16.57</v>
      </c>
      <c r="AP83" s="109">
        <f t="shared" si="164"/>
        <v>5761.3</v>
      </c>
      <c r="AQ83" s="104">
        <f t="shared" si="165"/>
        <v>3815.4</v>
      </c>
      <c r="AR83" s="114">
        <f>RCFs!C$35</f>
        <v>16.46</v>
      </c>
      <c r="AS83" s="109">
        <f t="shared" si="170"/>
        <v>4960</v>
      </c>
      <c r="AT83" s="109">
        <f t="shared" si="170"/>
        <v>5532.3</v>
      </c>
      <c r="AU83" s="104">
        <f t="shared" si="166"/>
        <v>3766</v>
      </c>
      <c r="AV83" s="114">
        <f>RCFs!C$37</f>
        <v>16.247</v>
      </c>
      <c r="AW83" s="305"/>
      <c r="AX83" s="114"/>
      <c r="AY83" s="104">
        <f t="shared" si="167"/>
        <v>3833.9</v>
      </c>
      <c r="AZ83" s="104">
        <f>RCFs!C$39</f>
        <v>16.54</v>
      </c>
      <c r="BA83" s="104">
        <f t="shared" si="168"/>
        <v>3657.5</v>
      </c>
      <c r="BB83" s="114">
        <f>RCFs!C$41</f>
        <v>15.779</v>
      </c>
    </row>
    <row r="84" spans="1:54" s="126" customFormat="1" ht="12" customHeight="1" x14ac:dyDescent="0.2">
      <c r="A84" s="125">
        <v>1118</v>
      </c>
      <c r="B84" s="40" t="s">
        <v>247</v>
      </c>
      <c r="C84" s="285">
        <v>39</v>
      </c>
      <c r="D84" s="104">
        <f t="shared" si="169"/>
        <v>2321.1999999999998</v>
      </c>
      <c r="E84" s="111">
        <f>RCFs!C$43</f>
        <v>59.519182319999999</v>
      </c>
      <c r="F84" s="104">
        <f t="shared" si="153"/>
        <v>615.9</v>
      </c>
      <c r="G84" s="111">
        <f>RCFs!C$5</f>
        <v>15.792</v>
      </c>
      <c r="H84" s="104">
        <f t="shared" si="154"/>
        <v>615.9</v>
      </c>
      <c r="I84" s="111">
        <f>RCFs!C$5</f>
        <v>15.792</v>
      </c>
      <c r="J84" s="71">
        <f t="shared" ref="J84:P93" si="175">ROUND($C84*$I84*J$6,1)</f>
        <v>677.5</v>
      </c>
      <c r="K84" s="71">
        <f t="shared" si="175"/>
        <v>843.8</v>
      </c>
      <c r="L84" s="71">
        <f t="shared" si="175"/>
        <v>905.4</v>
      </c>
      <c r="M84" s="71">
        <f t="shared" si="175"/>
        <v>997.7</v>
      </c>
      <c r="N84" s="71">
        <f t="shared" si="175"/>
        <v>1231.8</v>
      </c>
      <c r="O84" s="71">
        <f t="shared" si="175"/>
        <v>1324.2</v>
      </c>
      <c r="P84" s="71">
        <f t="shared" si="175"/>
        <v>1847.7</v>
      </c>
      <c r="Q84" s="104">
        <f t="shared" si="155"/>
        <v>604.1</v>
      </c>
      <c r="R84" s="111">
        <f>RCFs!C$7</f>
        <v>15.49</v>
      </c>
      <c r="S84" s="71">
        <f t="shared" si="172"/>
        <v>785.3</v>
      </c>
      <c r="T84" s="71">
        <f t="shared" si="172"/>
        <v>906.1</v>
      </c>
      <c r="U84" s="104">
        <f t="shared" si="156"/>
        <v>596.79999999999995</v>
      </c>
      <c r="V84" s="111">
        <f>RCFs!C$9</f>
        <v>15.304</v>
      </c>
      <c r="W84" s="104">
        <f t="shared" si="157"/>
        <v>596.79999999999995</v>
      </c>
      <c r="X84" s="111">
        <f t="shared" si="158"/>
        <v>15.304</v>
      </c>
      <c r="Y84" s="109">
        <f t="shared" si="159"/>
        <v>656.4</v>
      </c>
      <c r="Z84" s="109">
        <f t="shared" ref="Z84:AD93" si="176">ROUNDDOWN($W84*Z$6,1)</f>
        <v>817.6</v>
      </c>
      <c r="AA84" s="109">
        <f t="shared" si="176"/>
        <v>966.8</v>
      </c>
      <c r="AB84" s="109">
        <f t="shared" si="176"/>
        <v>877.2</v>
      </c>
      <c r="AC84" s="109">
        <f t="shared" si="176"/>
        <v>1295</v>
      </c>
      <c r="AD84" s="109">
        <f t="shared" si="176"/>
        <v>1790.4</v>
      </c>
      <c r="AE84" s="104">
        <f t="shared" si="160"/>
        <v>605.20000000000005</v>
      </c>
      <c r="AF84" s="111">
        <f>RCFs!C$13</f>
        <v>15.52</v>
      </c>
      <c r="AG84" s="109">
        <f t="shared" si="174"/>
        <v>998.6</v>
      </c>
      <c r="AH84" s="109">
        <f t="shared" si="174"/>
        <v>1270.9000000000001</v>
      </c>
      <c r="AI84" s="109">
        <f t="shared" si="174"/>
        <v>1815.6</v>
      </c>
      <c r="AJ84" s="104">
        <f t="shared" si="161"/>
        <v>612.1</v>
      </c>
      <c r="AK84" s="114">
        <f>RCFs!C$25</f>
        <v>15.696666666666665</v>
      </c>
      <c r="AL84" s="104">
        <f t="shared" si="162"/>
        <v>807.3</v>
      </c>
      <c r="AM84" s="114">
        <f>RCFs!C$59</f>
        <v>20.7</v>
      </c>
      <c r="AN84" s="104">
        <f t="shared" si="163"/>
        <v>646.20000000000005</v>
      </c>
      <c r="AO84" s="114">
        <f>RCFs!C$33</f>
        <v>16.57</v>
      </c>
      <c r="AP84" s="109">
        <f t="shared" si="164"/>
        <v>969.3</v>
      </c>
      <c r="AQ84" s="104">
        <f t="shared" si="165"/>
        <v>641.9</v>
      </c>
      <c r="AR84" s="114">
        <f>RCFs!C$35</f>
        <v>16.46</v>
      </c>
      <c r="AS84" s="109">
        <f t="shared" si="170"/>
        <v>834.4</v>
      </c>
      <c r="AT84" s="109">
        <f t="shared" si="170"/>
        <v>930.7</v>
      </c>
      <c r="AU84" s="104">
        <f t="shared" si="166"/>
        <v>633.6</v>
      </c>
      <c r="AV84" s="114">
        <f>RCFs!C$37</f>
        <v>16.247</v>
      </c>
      <c r="AW84" s="305"/>
      <c r="AX84" s="114"/>
      <c r="AY84" s="104">
        <f t="shared" si="167"/>
        <v>645</v>
      </c>
      <c r="AZ84" s="104">
        <f>RCFs!C$39</f>
        <v>16.54</v>
      </c>
      <c r="BA84" s="104">
        <f t="shared" si="168"/>
        <v>615.29999999999995</v>
      </c>
      <c r="BB84" s="114">
        <f>RCFs!C$41</f>
        <v>15.779</v>
      </c>
    </row>
    <row r="85" spans="1:54" s="126" customFormat="1" ht="12" customHeight="1" x14ac:dyDescent="0.2">
      <c r="A85" s="125">
        <v>1119</v>
      </c>
      <c r="B85" s="40" t="s">
        <v>248</v>
      </c>
      <c r="C85" s="285">
        <v>430</v>
      </c>
      <c r="D85" s="104">
        <f t="shared" si="169"/>
        <v>25593.200000000001</v>
      </c>
      <c r="E85" s="111">
        <f>RCFs!C$43</f>
        <v>59.519182319999999</v>
      </c>
      <c r="F85" s="104">
        <f t="shared" si="153"/>
        <v>6790.6</v>
      </c>
      <c r="G85" s="111">
        <f>RCFs!C$5</f>
        <v>15.792</v>
      </c>
      <c r="H85" s="104">
        <f t="shared" si="154"/>
        <v>6790.6</v>
      </c>
      <c r="I85" s="111">
        <f>RCFs!C$5</f>
        <v>15.792</v>
      </c>
      <c r="J85" s="71">
        <f t="shared" si="175"/>
        <v>7469.6</v>
      </c>
      <c r="K85" s="71">
        <f t="shared" si="175"/>
        <v>9303.1</v>
      </c>
      <c r="L85" s="71">
        <f t="shared" si="175"/>
        <v>9982.1</v>
      </c>
      <c r="M85" s="71">
        <f t="shared" si="175"/>
        <v>11000.7</v>
      </c>
      <c r="N85" s="71">
        <f t="shared" si="175"/>
        <v>13581.1</v>
      </c>
      <c r="O85" s="71">
        <f t="shared" si="175"/>
        <v>14599.7</v>
      </c>
      <c r="P85" s="71">
        <f t="shared" si="175"/>
        <v>20371.7</v>
      </c>
      <c r="Q85" s="104">
        <f t="shared" si="155"/>
        <v>6660.7</v>
      </c>
      <c r="R85" s="111">
        <f>RCFs!C$7</f>
        <v>15.49</v>
      </c>
      <c r="S85" s="71">
        <f t="shared" si="172"/>
        <v>8658.9</v>
      </c>
      <c r="T85" s="71">
        <f t="shared" si="172"/>
        <v>9991</v>
      </c>
      <c r="U85" s="104">
        <f t="shared" si="156"/>
        <v>6580.7</v>
      </c>
      <c r="V85" s="111">
        <f>RCFs!C$9</f>
        <v>15.304</v>
      </c>
      <c r="W85" s="104">
        <f t="shared" si="157"/>
        <v>6580.7</v>
      </c>
      <c r="X85" s="111">
        <f t="shared" si="158"/>
        <v>15.304</v>
      </c>
      <c r="Y85" s="109">
        <f t="shared" si="159"/>
        <v>7238.7</v>
      </c>
      <c r="Z85" s="109">
        <f t="shared" si="176"/>
        <v>9015.5</v>
      </c>
      <c r="AA85" s="109">
        <f t="shared" si="176"/>
        <v>10660.7</v>
      </c>
      <c r="AB85" s="109">
        <f t="shared" si="176"/>
        <v>9673.6</v>
      </c>
      <c r="AC85" s="109">
        <f t="shared" si="176"/>
        <v>14280.1</v>
      </c>
      <c r="AD85" s="109">
        <f t="shared" si="176"/>
        <v>19742.099999999999</v>
      </c>
      <c r="AE85" s="104">
        <f t="shared" si="160"/>
        <v>6673.6</v>
      </c>
      <c r="AF85" s="111">
        <f>RCFs!C$13</f>
        <v>15.52</v>
      </c>
      <c r="AG85" s="109">
        <f t="shared" si="174"/>
        <v>11011.4</v>
      </c>
      <c r="AH85" s="109">
        <f t="shared" si="174"/>
        <v>14014.6</v>
      </c>
      <c r="AI85" s="109">
        <f t="shared" si="174"/>
        <v>20020.8</v>
      </c>
      <c r="AJ85" s="104">
        <f t="shared" si="161"/>
        <v>6749.5</v>
      </c>
      <c r="AK85" s="114">
        <f>RCFs!C$25</f>
        <v>15.696666666666665</v>
      </c>
      <c r="AL85" s="104">
        <f t="shared" si="162"/>
        <v>8901</v>
      </c>
      <c r="AM85" s="114">
        <f>RCFs!C$59</f>
        <v>20.7</v>
      </c>
      <c r="AN85" s="104">
        <f t="shared" si="163"/>
        <v>7125.1</v>
      </c>
      <c r="AO85" s="114">
        <f>RCFs!C$33</f>
        <v>16.57</v>
      </c>
      <c r="AP85" s="109">
        <f t="shared" si="164"/>
        <v>10687.6</v>
      </c>
      <c r="AQ85" s="104">
        <f t="shared" si="165"/>
        <v>7077.8</v>
      </c>
      <c r="AR85" s="114">
        <f>RCFs!C$35</f>
        <v>16.46</v>
      </c>
      <c r="AS85" s="109">
        <f t="shared" si="170"/>
        <v>9201.1</v>
      </c>
      <c r="AT85" s="109">
        <f t="shared" si="170"/>
        <v>10262.799999999999</v>
      </c>
      <c r="AU85" s="104">
        <f t="shared" si="166"/>
        <v>6986.2</v>
      </c>
      <c r="AV85" s="114">
        <f>RCFs!C$37</f>
        <v>16.247</v>
      </c>
      <c r="AW85" s="305"/>
      <c r="AX85" s="114"/>
      <c r="AY85" s="104">
        <f t="shared" si="167"/>
        <v>7112.2</v>
      </c>
      <c r="AZ85" s="104">
        <f>RCFs!C$39</f>
        <v>16.54</v>
      </c>
      <c r="BA85" s="104">
        <f t="shared" si="168"/>
        <v>6784.9</v>
      </c>
      <c r="BB85" s="114">
        <f>RCFs!C$41</f>
        <v>15.779</v>
      </c>
    </row>
    <row r="86" spans="1:54" s="126" customFormat="1" ht="12" customHeight="1" x14ac:dyDescent="0.2">
      <c r="A86" s="125" t="s">
        <v>65</v>
      </c>
      <c r="B86" s="40" t="s">
        <v>66</v>
      </c>
      <c r="C86" s="285">
        <v>81.099999999999994</v>
      </c>
      <c r="D86" s="104">
        <f t="shared" si="169"/>
        <v>4827</v>
      </c>
      <c r="E86" s="111">
        <f>RCFs!C$43</f>
        <v>59.519182319999999</v>
      </c>
      <c r="F86" s="104">
        <f t="shared" si="153"/>
        <v>1280.7</v>
      </c>
      <c r="G86" s="111">
        <f>RCFs!C$5</f>
        <v>15.792</v>
      </c>
      <c r="H86" s="104">
        <f t="shared" si="154"/>
        <v>1280.7</v>
      </c>
      <c r="I86" s="111">
        <f>RCFs!C$5</f>
        <v>15.792</v>
      </c>
      <c r="J86" s="71">
        <f t="shared" si="175"/>
        <v>1408.8</v>
      </c>
      <c r="K86" s="71">
        <f t="shared" si="175"/>
        <v>1754.6</v>
      </c>
      <c r="L86" s="71">
        <f t="shared" si="175"/>
        <v>1882.7</v>
      </c>
      <c r="M86" s="71">
        <f t="shared" si="175"/>
        <v>2074.8000000000002</v>
      </c>
      <c r="N86" s="71">
        <f t="shared" si="175"/>
        <v>2561.5</v>
      </c>
      <c r="O86" s="71">
        <f t="shared" si="175"/>
        <v>2753.6</v>
      </c>
      <c r="P86" s="71">
        <f t="shared" si="175"/>
        <v>3842.2</v>
      </c>
      <c r="Q86" s="104">
        <f t="shared" si="155"/>
        <v>1256.2</v>
      </c>
      <c r="R86" s="111">
        <f>RCFs!C$7</f>
        <v>15.49</v>
      </c>
      <c r="S86" s="71">
        <f t="shared" si="172"/>
        <v>1633</v>
      </c>
      <c r="T86" s="71">
        <f t="shared" si="172"/>
        <v>1884.3</v>
      </c>
      <c r="U86" s="104">
        <f t="shared" si="156"/>
        <v>1241.0999999999999</v>
      </c>
      <c r="V86" s="111">
        <f>RCFs!C$9</f>
        <v>15.304</v>
      </c>
      <c r="W86" s="104">
        <f t="shared" si="157"/>
        <v>1241.0999999999999</v>
      </c>
      <c r="X86" s="111">
        <f t="shared" si="158"/>
        <v>15.304</v>
      </c>
      <c r="Y86" s="109">
        <f t="shared" si="159"/>
        <v>1365.2</v>
      </c>
      <c r="Z86" s="109">
        <f t="shared" si="176"/>
        <v>1700.3</v>
      </c>
      <c r="AA86" s="109">
        <f t="shared" si="176"/>
        <v>2010.5</v>
      </c>
      <c r="AB86" s="109">
        <f t="shared" si="176"/>
        <v>1824.4</v>
      </c>
      <c r="AC86" s="109">
        <f t="shared" si="176"/>
        <v>2693.1</v>
      </c>
      <c r="AD86" s="109">
        <f t="shared" si="176"/>
        <v>3723.3</v>
      </c>
      <c r="AE86" s="104">
        <f t="shared" si="160"/>
        <v>1258.5999999999999</v>
      </c>
      <c r="AF86" s="111">
        <f>RCFs!C$13</f>
        <v>15.52</v>
      </c>
      <c r="AG86" s="109">
        <f t="shared" si="174"/>
        <v>2076.6999999999998</v>
      </c>
      <c r="AH86" s="109">
        <f t="shared" si="174"/>
        <v>2643.1</v>
      </c>
      <c r="AI86" s="109">
        <f t="shared" si="174"/>
        <v>3775.8</v>
      </c>
      <c r="AJ86" s="104">
        <f t="shared" si="161"/>
        <v>1272.9000000000001</v>
      </c>
      <c r="AK86" s="114">
        <f>RCFs!C$25</f>
        <v>15.696666666666665</v>
      </c>
      <c r="AL86" s="104">
        <f t="shared" si="162"/>
        <v>1678.7</v>
      </c>
      <c r="AM86" s="114">
        <f>RCFs!C$59</f>
        <v>20.7</v>
      </c>
      <c r="AN86" s="104">
        <f t="shared" si="163"/>
        <v>1343.8</v>
      </c>
      <c r="AO86" s="114">
        <f>RCFs!C$33</f>
        <v>16.57</v>
      </c>
      <c r="AP86" s="109">
        <f t="shared" si="164"/>
        <v>2015.7</v>
      </c>
      <c r="AQ86" s="104">
        <f t="shared" si="165"/>
        <v>1334.9</v>
      </c>
      <c r="AR86" s="114">
        <f>RCFs!C$35</f>
        <v>16.46</v>
      </c>
      <c r="AS86" s="109">
        <f t="shared" si="170"/>
        <v>1735.3</v>
      </c>
      <c r="AT86" s="109">
        <f t="shared" si="170"/>
        <v>1935.6</v>
      </c>
      <c r="AU86" s="104">
        <f t="shared" si="166"/>
        <v>1317.6</v>
      </c>
      <c r="AV86" s="114">
        <f>RCFs!C$37</f>
        <v>16.247</v>
      </c>
      <c r="AW86" s="305"/>
      <c r="AX86" s="114"/>
      <c r="AY86" s="104">
        <f t="shared" si="167"/>
        <v>1341.3</v>
      </c>
      <c r="AZ86" s="104">
        <f>RCFs!C$39</f>
        <v>16.54</v>
      </c>
      <c r="BA86" s="104">
        <f t="shared" si="168"/>
        <v>1279.5999999999999</v>
      </c>
      <c r="BB86" s="114">
        <f>RCFs!C$41</f>
        <v>15.779</v>
      </c>
    </row>
    <row r="87" spans="1:54" s="126" customFormat="1" ht="12" customHeight="1" x14ac:dyDescent="0.2">
      <c r="A87" s="125">
        <v>1126</v>
      </c>
      <c r="B87" s="40" t="s">
        <v>249</v>
      </c>
      <c r="C87" s="285">
        <v>139.5</v>
      </c>
      <c r="D87" s="104">
        <f t="shared" si="169"/>
        <v>8302.9</v>
      </c>
      <c r="E87" s="111">
        <f>RCFs!C$43</f>
        <v>59.519182319999999</v>
      </c>
      <c r="F87" s="104">
        <f t="shared" si="153"/>
        <v>2203</v>
      </c>
      <c r="G87" s="111">
        <f>RCFs!C$5</f>
        <v>15.792</v>
      </c>
      <c r="H87" s="104">
        <f t="shared" si="154"/>
        <v>2203</v>
      </c>
      <c r="I87" s="111">
        <f>RCFs!C$5</f>
        <v>15.792</v>
      </c>
      <c r="J87" s="71">
        <f t="shared" si="175"/>
        <v>2423.3000000000002</v>
      </c>
      <c r="K87" s="71">
        <f t="shared" si="175"/>
        <v>3018.1</v>
      </c>
      <c r="L87" s="71">
        <f t="shared" si="175"/>
        <v>3238.4</v>
      </c>
      <c r="M87" s="71">
        <f t="shared" si="175"/>
        <v>3568.8</v>
      </c>
      <c r="N87" s="71">
        <f t="shared" si="175"/>
        <v>4406</v>
      </c>
      <c r="O87" s="71">
        <f t="shared" si="175"/>
        <v>4736.3999999999996</v>
      </c>
      <c r="P87" s="71">
        <f t="shared" si="175"/>
        <v>6609</v>
      </c>
      <c r="Q87" s="104">
        <f t="shared" si="155"/>
        <v>2160.8000000000002</v>
      </c>
      <c r="R87" s="111">
        <f>RCFs!C$7</f>
        <v>15.49</v>
      </c>
      <c r="S87" s="71">
        <f t="shared" si="172"/>
        <v>2809</v>
      </c>
      <c r="T87" s="71">
        <f t="shared" si="172"/>
        <v>3241.2</v>
      </c>
      <c r="U87" s="104">
        <f t="shared" si="156"/>
        <v>2134.9</v>
      </c>
      <c r="V87" s="111">
        <f>RCFs!C$9</f>
        <v>15.304</v>
      </c>
      <c r="W87" s="104">
        <f t="shared" si="157"/>
        <v>2134.9</v>
      </c>
      <c r="X87" s="111">
        <f t="shared" si="158"/>
        <v>15.304</v>
      </c>
      <c r="Y87" s="109">
        <f t="shared" si="159"/>
        <v>2348.3000000000002</v>
      </c>
      <c r="Z87" s="109">
        <f t="shared" si="176"/>
        <v>2924.8</v>
      </c>
      <c r="AA87" s="109">
        <f t="shared" si="176"/>
        <v>3458.5</v>
      </c>
      <c r="AB87" s="109">
        <f t="shared" si="176"/>
        <v>3138.3</v>
      </c>
      <c r="AC87" s="109">
        <f t="shared" si="176"/>
        <v>4632.7</v>
      </c>
      <c r="AD87" s="109">
        <f t="shared" si="176"/>
        <v>6404.7</v>
      </c>
      <c r="AE87" s="104">
        <f t="shared" si="160"/>
        <v>2165</v>
      </c>
      <c r="AF87" s="111">
        <f>RCFs!C$13</f>
        <v>15.52</v>
      </c>
      <c r="AG87" s="109">
        <f t="shared" si="174"/>
        <v>3572.3</v>
      </c>
      <c r="AH87" s="109">
        <f t="shared" si="174"/>
        <v>4546.5</v>
      </c>
      <c r="AI87" s="109">
        <f t="shared" si="174"/>
        <v>6495</v>
      </c>
      <c r="AJ87" s="104">
        <f t="shared" si="161"/>
        <v>2189.6</v>
      </c>
      <c r="AK87" s="114">
        <f>RCFs!C$25</f>
        <v>15.696666666666665</v>
      </c>
      <c r="AL87" s="104">
        <f t="shared" si="162"/>
        <v>2887.6</v>
      </c>
      <c r="AM87" s="114">
        <f>RCFs!C$59</f>
        <v>20.7</v>
      </c>
      <c r="AN87" s="104">
        <f t="shared" si="163"/>
        <v>2311.5</v>
      </c>
      <c r="AO87" s="114">
        <f>RCFs!C$33</f>
        <v>16.57</v>
      </c>
      <c r="AP87" s="109">
        <f t="shared" si="164"/>
        <v>3467.2</v>
      </c>
      <c r="AQ87" s="104">
        <f t="shared" si="165"/>
        <v>2296.1</v>
      </c>
      <c r="AR87" s="114">
        <f>RCFs!C$35</f>
        <v>16.46</v>
      </c>
      <c r="AS87" s="109">
        <f t="shared" si="170"/>
        <v>2984.9</v>
      </c>
      <c r="AT87" s="109">
        <f t="shared" si="170"/>
        <v>3329.3</v>
      </c>
      <c r="AU87" s="104">
        <f t="shared" si="166"/>
        <v>2266.4</v>
      </c>
      <c r="AV87" s="114">
        <f>RCFs!C$37</f>
        <v>16.247</v>
      </c>
      <c r="AW87" s="305"/>
      <c r="AX87" s="114"/>
      <c r="AY87" s="104">
        <f t="shared" si="167"/>
        <v>2307.3000000000002</v>
      </c>
      <c r="AZ87" s="104">
        <f>RCFs!C$39</f>
        <v>16.54</v>
      </c>
      <c r="BA87" s="104">
        <f t="shared" si="168"/>
        <v>2201.1</v>
      </c>
      <c r="BB87" s="114">
        <f>RCFs!C$41</f>
        <v>15.779</v>
      </c>
    </row>
    <row r="88" spans="1:54" s="126" customFormat="1" ht="12" customHeight="1" x14ac:dyDescent="0.2">
      <c r="A88" s="125">
        <v>1127</v>
      </c>
      <c r="B88" s="40" t="s">
        <v>250</v>
      </c>
      <c r="C88" s="285">
        <v>90</v>
      </c>
      <c r="D88" s="104">
        <f t="shared" si="169"/>
        <v>5356.7</v>
      </c>
      <c r="E88" s="111">
        <f>RCFs!C$43</f>
        <v>59.519182319999999</v>
      </c>
      <c r="F88" s="104">
        <f t="shared" si="153"/>
        <v>1421.3</v>
      </c>
      <c r="G88" s="111">
        <f>RCFs!C$5</f>
        <v>15.792</v>
      </c>
      <c r="H88" s="104">
        <f t="shared" si="154"/>
        <v>1421.3</v>
      </c>
      <c r="I88" s="111">
        <f>RCFs!C$5</f>
        <v>15.792</v>
      </c>
      <c r="J88" s="71">
        <f t="shared" si="175"/>
        <v>1563.4</v>
      </c>
      <c r="K88" s="71">
        <f t="shared" si="175"/>
        <v>1947.2</v>
      </c>
      <c r="L88" s="71">
        <f t="shared" si="175"/>
        <v>2089.3000000000002</v>
      </c>
      <c r="M88" s="71">
        <f t="shared" si="175"/>
        <v>2302.5</v>
      </c>
      <c r="N88" s="71">
        <f t="shared" si="175"/>
        <v>2842.6</v>
      </c>
      <c r="O88" s="71">
        <f t="shared" si="175"/>
        <v>3055.8</v>
      </c>
      <c r="P88" s="71">
        <f t="shared" si="175"/>
        <v>4263.8</v>
      </c>
      <c r="Q88" s="104">
        <f t="shared" si="155"/>
        <v>1394.1</v>
      </c>
      <c r="R88" s="111">
        <f>RCFs!C$7</f>
        <v>15.49</v>
      </c>
      <c r="S88" s="71">
        <f t="shared" si="172"/>
        <v>1812.3</v>
      </c>
      <c r="T88" s="71">
        <f t="shared" si="172"/>
        <v>2091.1</v>
      </c>
      <c r="U88" s="104">
        <f t="shared" si="156"/>
        <v>1377.3</v>
      </c>
      <c r="V88" s="111">
        <f>RCFs!C$9</f>
        <v>15.304</v>
      </c>
      <c r="W88" s="104">
        <f t="shared" si="157"/>
        <v>1377.3</v>
      </c>
      <c r="X88" s="111">
        <f t="shared" si="158"/>
        <v>15.304</v>
      </c>
      <c r="Y88" s="109">
        <f t="shared" si="159"/>
        <v>1515</v>
      </c>
      <c r="Z88" s="109">
        <f t="shared" si="176"/>
        <v>1886.9</v>
      </c>
      <c r="AA88" s="109">
        <f t="shared" si="176"/>
        <v>2231.1999999999998</v>
      </c>
      <c r="AB88" s="109">
        <f t="shared" si="176"/>
        <v>2024.6</v>
      </c>
      <c r="AC88" s="109">
        <f t="shared" si="176"/>
        <v>2988.7</v>
      </c>
      <c r="AD88" s="109">
        <f t="shared" si="176"/>
        <v>4131.8999999999996</v>
      </c>
      <c r="AE88" s="104">
        <f t="shared" si="160"/>
        <v>1396.8</v>
      </c>
      <c r="AF88" s="111">
        <f>RCFs!C$13</f>
        <v>15.52</v>
      </c>
      <c r="AG88" s="109">
        <f t="shared" si="174"/>
        <v>2304.6999999999998</v>
      </c>
      <c r="AH88" s="109">
        <f t="shared" si="174"/>
        <v>2933.3</v>
      </c>
      <c r="AI88" s="109">
        <f t="shared" si="174"/>
        <v>4190.3999999999996</v>
      </c>
      <c r="AJ88" s="104">
        <f t="shared" si="161"/>
        <v>1412.7</v>
      </c>
      <c r="AK88" s="114">
        <f>RCFs!C$25</f>
        <v>15.696666666666665</v>
      </c>
      <c r="AL88" s="104">
        <f t="shared" si="162"/>
        <v>1863</v>
      </c>
      <c r="AM88" s="114">
        <f>RCFs!C$59</f>
        <v>20.7</v>
      </c>
      <c r="AN88" s="104">
        <f t="shared" si="163"/>
        <v>1491.3</v>
      </c>
      <c r="AO88" s="114">
        <f>RCFs!C$33</f>
        <v>16.57</v>
      </c>
      <c r="AP88" s="109">
        <f t="shared" si="164"/>
        <v>2236.9</v>
      </c>
      <c r="AQ88" s="104">
        <f t="shared" si="165"/>
        <v>1481.4</v>
      </c>
      <c r="AR88" s="114">
        <f>RCFs!C$35</f>
        <v>16.46</v>
      </c>
      <c r="AS88" s="109">
        <f t="shared" si="170"/>
        <v>1925.8</v>
      </c>
      <c r="AT88" s="109">
        <f t="shared" si="170"/>
        <v>2148</v>
      </c>
      <c r="AU88" s="104">
        <f t="shared" si="166"/>
        <v>1462.2</v>
      </c>
      <c r="AV88" s="114">
        <f>RCFs!C$37</f>
        <v>16.247</v>
      </c>
      <c r="AW88" s="305"/>
      <c r="AX88" s="114"/>
      <c r="AY88" s="104">
        <f t="shared" si="167"/>
        <v>1488.6</v>
      </c>
      <c r="AZ88" s="104">
        <f>RCFs!C$39</f>
        <v>16.54</v>
      </c>
      <c r="BA88" s="104">
        <f t="shared" si="168"/>
        <v>1420.1</v>
      </c>
      <c r="BB88" s="114">
        <f>RCFs!C$41</f>
        <v>15.779</v>
      </c>
    </row>
    <row r="89" spans="1:54" s="126" customFormat="1" ht="12" customHeight="1" x14ac:dyDescent="0.2">
      <c r="A89" s="125">
        <v>1128</v>
      </c>
      <c r="B89" s="40" t="s">
        <v>251</v>
      </c>
      <c r="C89" s="285">
        <v>75</v>
      </c>
      <c r="D89" s="104">
        <f t="shared" si="169"/>
        <v>4463.8999999999996</v>
      </c>
      <c r="E89" s="111">
        <f>RCFs!C$43</f>
        <v>59.519182319999999</v>
      </c>
      <c r="F89" s="104">
        <f t="shared" si="153"/>
        <v>1184.4000000000001</v>
      </c>
      <c r="G89" s="111">
        <f>RCFs!C$5</f>
        <v>15.792</v>
      </c>
      <c r="H89" s="104">
        <f t="shared" si="154"/>
        <v>1184.4000000000001</v>
      </c>
      <c r="I89" s="111">
        <f>RCFs!C$5</f>
        <v>15.792</v>
      </c>
      <c r="J89" s="71">
        <f t="shared" si="175"/>
        <v>1302.8</v>
      </c>
      <c r="K89" s="71">
        <f t="shared" si="175"/>
        <v>1622.6</v>
      </c>
      <c r="L89" s="71">
        <f t="shared" si="175"/>
        <v>1741.1</v>
      </c>
      <c r="M89" s="71">
        <f t="shared" si="175"/>
        <v>1918.7</v>
      </c>
      <c r="N89" s="71">
        <f t="shared" si="175"/>
        <v>2368.8000000000002</v>
      </c>
      <c r="O89" s="71">
        <f t="shared" si="175"/>
        <v>2546.5</v>
      </c>
      <c r="P89" s="71">
        <f t="shared" si="175"/>
        <v>3553.2</v>
      </c>
      <c r="Q89" s="104">
        <f t="shared" si="155"/>
        <v>1161.7</v>
      </c>
      <c r="R89" s="111">
        <f>RCFs!C$7</f>
        <v>15.49</v>
      </c>
      <c r="S89" s="71">
        <f t="shared" si="172"/>
        <v>1510.2</v>
      </c>
      <c r="T89" s="71">
        <f t="shared" si="172"/>
        <v>1742.5</v>
      </c>
      <c r="U89" s="104">
        <f t="shared" si="156"/>
        <v>1147.8</v>
      </c>
      <c r="V89" s="111">
        <f>RCFs!C$9</f>
        <v>15.304</v>
      </c>
      <c r="W89" s="104">
        <f t="shared" si="157"/>
        <v>1147.8</v>
      </c>
      <c r="X89" s="111">
        <f t="shared" si="158"/>
        <v>15.304</v>
      </c>
      <c r="Y89" s="109">
        <f t="shared" si="159"/>
        <v>1262.5</v>
      </c>
      <c r="Z89" s="109">
        <f t="shared" si="176"/>
        <v>1572.4</v>
      </c>
      <c r="AA89" s="109">
        <f t="shared" si="176"/>
        <v>1859.4</v>
      </c>
      <c r="AB89" s="109">
        <f t="shared" si="176"/>
        <v>1687.2</v>
      </c>
      <c r="AC89" s="109">
        <f t="shared" si="176"/>
        <v>2490.6999999999998</v>
      </c>
      <c r="AD89" s="109">
        <f t="shared" si="176"/>
        <v>3443.4</v>
      </c>
      <c r="AE89" s="104">
        <f t="shared" si="160"/>
        <v>1164</v>
      </c>
      <c r="AF89" s="111">
        <f>RCFs!C$13</f>
        <v>15.52</v>
      </c>
      <c r="AG89" s="109">
        <f t="shared" si="174"/>
        <v>1920.6</v>
      </c>
      <c r="AH89" s="109">
        <f t="shared" si="174"/>
        <v>2444.4</v>
      </c>
      <c r="AI89" s="109">
        <f t="shared" si="174"/>
        <v>3492</v>
      </c>
      <c r="AJ89" s="104">
        <f t="shared" si="161"/>
        <v>1177.2</v>
      </c>
      <c r="AK89" s="114">
        <f>RCFs!C$25</f>
        <v>15.696666666666665</v>
      </c>
      <c r="AL89" s="104">
        <f t="shared" si="162"/>
        <v>1552.5</v>
      </c>
      <c r="AM89" s="114">
        <f>RCFs!C$59</f>
        <v>20.7</v>
      </c>
      <c r="AN89" s="104">
        <f t="shared" si="163"/>
        <v>1242.7</v>
      </c>
      <c r="AO89" s="114">
        <f>RCFs!C$33</f>
        <v>16.57</v>
      </c>
      <c r="AP89" s="109">
        <f t="shared" si="164"/>
        <v>1864</v>
      </c>
      <c r="AQ89" s="104">
        <f t="shared" si="165"/>
        <v>1234.5</v>
      </c>
      <c r="AR89" s="114">
        <f>RCFs!C$35</f>
        <v>16.46</v>
      </c>
      <c r="AS89" s="109">
        <f t="shared" si="170"/>
        <v>1604.8</v>
      </c>
      <c r="AT89" s="109">
        <f t="shared" si="170"/>
        <v>1790</v>
      </c>
      <c r="AU89" s="104">
        <f t="shared" si="166"/>
        <v>1218.5</v>
      </c>
      <c r="AV89" s="114">
        <f>RCFs!C$37</f>
        <v>16.247</v>
      </c>
      <c r="AW89" s="305"/>
      <c r="AX89" s="114"/>
      <c r="AY89" s="104">
        <f t="shared" si="167"/>
        <v>1240.5</v>
      </c>
      <c r="AZ89" s="104">
        <f>RCFs!C$39</f>
        <v>16.54</v>
      </c>
      <c r="BA89" s="104">
        <f t="shared" si="168"/>
        <v>1183.4000000000001</v>
      </c>
      <c r="BB89" s="114">
        <f>RCFs!C$41</f>
        <v>15.779</v>
      </c>
    </row>
    <row r="90" spans="1:54" s="126" customFormat="1" ht="12" customHeight="1" x14ac:dyDescent="0.2">
      <c r="A90" s="125">
        <v>1129</v>
      </c>
      <c r="B90" s="40" t="s">
        <v>252</v>
      </c>
      <c r="C90" s="285">
        <v>294.39999999999998</v>
      </c>
      <c r="D90" s="104">
        <f t="shared" si="169"/>
        <v>17522.400000000001</v>
      </c>
      <c r="E90" s="111">
        <f>RCFs!C$43</f>
        <v>59.519182319999999</v>
      </c>
      <c r="F90" s="104">
        <f t="shared" si="153"/>
        <v>4649.2</v>
      </c>
      <c r="G90" s="111">
        <f>RCFs!C$5</f>
        <v>15.792</v>
      </c>
      <c r="H90" s="104">
        <f t="shared" si="154"/>
        <v>4649.2</v>
      </c>
      <c r="I90" s="111">
        <f>RCFs!C$5</f>
        <v>15.792</v>
      </c>
      <c r="J90" s="71">
        <f t="shared" si="175"/>
        <v>5114.1000000000004</v>
      </c>
      <c r="K90" s="71">
        <f t="shared" si="175"/>
        <v>6369.4</v>
      </c>
      <c r="L90" s="71">
        <f t="shared" si="175"/>
        <v>6834.3</v>
      </c>
      <c r="M90" s="71">
        <f t="shared" si="175"/>
        <v>7531.6</v>
      </c>
      <c r="N90" s="71">
        <f t="shared" si="175"/>
        <v>9298.2999999999993</v>
      </c>
      <c r="O90" s="71">
        <f t="shared" si="175"/>
        <v>9995.7000000000007</v>
      </c>
      <c r="P90" s="71">
        <f t="shared" si="175"/>
        <v>13947.5</v>
      </c>
      <c r="Q90" s="104">
        <f t="shared" si="155"/>
        <v>4560.2</v>
      </c>
      <c r="R90" s="111">
        <f>RCFs!C$7</f>
        <v>15.49</v>
      </c>
      <c r="S90" s="71">
        <f t="shared" si="172"/>
        <v>5928.2</v>
      </c>
      <c r="T90" s="71">
        <f t="shared" si="172"/>
        <v>6840.3</v>
      </c>
      <c r="U90" s="104">
        <f t="shared" si="156"/>
        <v>4505.3999999999996</v>
      </c>
      <c r="V90" s="111">
        <f>RCFs!C$9</f>
        <v>15.304</v>
      </c>
      <c r="W90" s="104">
        <f t="shared" si="157"/>
        <v>4505.3999999999996</v>
      </c>
      <c r="X90" s="111">
        <f t="shared" si="158"/>
        <v>15.304</v>
      </c>
      <c r="Y90" s="109">
        <f t="shared" si="159"/>
        <v>4955.8999999999996</v>
      </c>
      <c r="Z90" s="109">
        <f t="shared" si="176"/>
        <v>6172.3</v>
      </c>
      <c r="AA90" s="109">
        <f t="shared" si="176"/>
        <v>7298.7</v>
      </c>
      <c r="AB90" s="109">
        <f t="shared" si="176"/>
        <v>6622.9</v>
      </c>
      <c r="AC90" s="109">
        <f t="shared" si="176"/>
        <v>9776.7000000000007</v>
      </c>
      <c r="AD90" s="109">
        <f t="shared" si="176"/>
        <v>13516.2</v>
      </c>
      <c r="AE90" s="104">
        <f t="shared" si="160"/>
        <v>4569</v>
      </c>
      <c r="AF90" s="111">
        <f>RCFs!C$13</f>
        <v>15.52</v>
      </c>
      <c r="AG90" s="109">
        <f t="shared" si="174"/>
        <v>7538.9</v>
      </c>
      <c r="AH90" s="109">
        <f t="shared" si="174"/>
        <v>9594.9</v>
      </c>
      <c r="AI90" s="109">
        <f t="shared" si="174"/>
        <v>13707</v>
      </c>
      <c r="AJ90" s="104">
        <f t="shared" si="161"/>
        <v>4621</v>
      </c>
      <c r="AK90" s="114">
        <f>RCFs!C$25</f>
        <v>15.696666666666665</v>
      </c>
      <c r="AL90" s="104">
        <f t="shared" si="162"/>
        <v>6094</v>
      </c>
      <c r="AM90" s="114">
        <f>RCFs!C$59</f>
        <v>20.7</v>
      </c>
      <c r="AN90" s="104">
        <f t="shared" si="163"/>
        <v>4878.2</v>
      </c>
      <c r="AO90" s="114">
        <f>RCFs!C$33</f>
        <v>16.57</v>
      </c>
      <c r="AP90" s="109">
        <f t="shared" si="164"/>
        <v>7317.3</v>
      </c>
      <c r="AQ90" s="104">
        <f t="shared" si="165"/>
        <v>4845.8</v>
      </c>
      <c r="AR90" s="114">
        <f>RCFs!C$35</f>
        <v>16.46</v>
      </c>
      <c r="AS90" s="109">
        <f t="shared" si="170"/>
        <v>6299.5</v>
      </c>
      <c r="AT90" s="109">
        <f t="shared" si="170"/>
        <v>7026.4</v>
      </c>
      <c r="AU90" s="104">
        <f t="shared" si="166"/>
        <v>4783.1000000000004</v>
      </c>
      <c r="AV90" s="114">
        <f>RCFs!C$37</f>
        <v>16.247</v>
      </c>
      <c r="AW90" s="305"/>
      <c r="AX90" s="114"/>
      <c r="AY90" s="104">
        <f t="shared" si="167"/>
        <v>4869.3</v>
      </c>
      <c r="AZ90" s="104">
        <f>RCFs!C$39</f>
        <v>16.54</v>
      </c>
      <c r="BA90" s="104">
        <f t="shared" si="168"/>
        <v>4645.3</v>
      </c>
      <c r="BB90" s="114">
        <f>RCFs!C$41</f>
        <v>15.779</v>
      </c>
    </row>
    <row r="91" spans="1:54" s="126" customFormat="1" ht="12" customHeight="1" x14ac:dyDescent="0.2">
      <c r="A91" s="125" t="s">
        <v>67</v>
      </c>
      <c r="B91" s="40" t="s">
        <v>68</v>
      </c>
      <c r="C91" s="285">
        <v>41.4</v>
      </c>
      <c r="D91" s="104">
        <f t="shared" si="169"/>
        <v>2464.1</v>
      </c>
      <c r="E91" s="111">
        <f>RCFs!C$43</f>
        <v>59.519182319999999</v>
      </c>
      <c r="F91" s="104">
        <f t="shared" si="153"/>
        <v>653.79999999999995</v>
      </c>
      <c r="G91" s="111">
        <f>RCFs!C$5</f>
        <v>15.792</v>
      </c>
      <c r="H91" s="104">
        <f t="shared" si="154"/>
        <v>653.79999999999995</v>
      </c>
      <c r="I91" s="111">
        <f>RCFs!C$5</f>
        <v>15.792</v>
      </c>
      <c r="J91" s="71">
        <f t="shared" si="175"/>
        <v>719.2</v>
      </c>
      <c r="K91" s="71">
        <f t="shared" si="175"/>
        <v>895.7</v>
      </c>
      <c r="L91" s="71">
        <f t="shared" si="175"/>
        <v>961.1</v>
      </c>
      <c r="M91" s="71">
        <f t="shared" si="175"/>
        <v>1059.0999999999999</v>
      </c>
      <c r="N91" s="71">
        <f t="shared" si="175"/>
        <v>1307.5999999999999</v>
      </c>
      <c r="O91" s="71">
        <f t="shared" si="175"/>
        <v>1405.6</v>
      </c>
      <c r="P91" s="71">
        <f t="shared" si="175"/>
        <v>1961.4</v>
      </c>
      <c r="Q91" s="104">
        <f t="shared" si="155"/>
        <v>641.20000000000005</v>
      </c>
      <c r="R91" s="111">
        <f>RCFs!C$7</f>
        <v>15.49</v>
      </c>
      <c r="S91" s="71">
        <f t="shared" si="172"/>
        <v>833.5</v>
      </c>
      <c r="T91" s="71">
        <f t="shared" si="172"/>
        <v>961.8</v>
      </c>
      <c r="U91" s="104">
        <f t="shared" si="156"/>
        <v>633.5</v>
      </c>
      <c r="V91" s="111">
        <f>RCFs!C$9</f>
        <v>15.304</v>
      </c>
      <c r="W91" s="104">
        <f t="shared" si="157"/>
        <v>633.5</v>
      </c>
      <c r="X91" s="111">
        <f t="shared" si="158"/>
        <v>15.304</v>
      </c>
      <c r="Y91" s="109">
        <f t="shared" si="159"/>
        <v>696.8</v>
      </c>
      <c r="Z91" s="109">
        <f t="shared" si="176"/>
        <v>867.8</v>
      </c>
      <c r="AA91" s="109">
        <f t="shared" si="176"/>
        <v>1026.2</v>
      </c>
      <c r="AB91" s="109">
        <f t="shared" si="176"/>
        <v>931.2</v>
      </c>
      <c r="AC91" s="109">
        <f t="shared" si="176"/>
        <v>1374.6</v>
      </c>
      <c r="AD91" s="109">
        <f t="shared" si="176"/>
        <v>1900.5</v>
      </c>
      <c r="AE91" s="104">
        <f t="shared" si="160"/>
        <v>642.5</v>
      </c>
      <c r="AF91" s="111">
        <f>RCFs!C$13</f>
        <v>15.52</v>
      </c>
      <c r="AG91" s="109">
        <f t="shared" si="174"/>
        <v>1060.0999999999999</v>
      </c>
      <c r="AH91" s="109">
        <f t="shared" si="174"/>
        <v>1349.3</v>
      </c>
      <c r="AI91" s="109">
        <f t="shared" si="174"/>
        <v>1927.5</v>
      </c>
      <c r="AJ91" s="104">
        <f t="shared" si="161"/>
        <v>649.79999999999995</v>
      </c>
      <c r="AK91" s="114">
        <f>RCFs!C$25</f>
        <v>15.696666666666665</v>
      </c>
      <c r="AL91" s="104">
        <f t="shared" si="162"/>
        <v>856.9</v>
      </c>
      <c r="AM91" s="114">
        <f>RCFs!C$59</f>
        <v>20.7</v>
      </c>
      <c r="AN91" s="104">
        <f t="shared" si="163"/>
        <v>685.9</v>
      </c>
      <c r="AO91" s="114">
        <f>RCFs!C$33</f>
        <v>16.57</v>
      </c>
      <c r="AP91" s="109">
        <f t="shared" si="164"/>
        <v>1028.8</v>
      </c>
      <c r="AQ91" s="104">
        <f t="shared" si="165"/>
        <v>681.4</v>
      </c>
      <c r="AR91" s="114">
        <f>RCFs!C$35</f>
        <v>16.46</v>
      </c>
      <c r="AS91" s="109">
        <f t="shared" si="170"/>
        <v>885.8</v>
      </c>
      <c r="AT91" s="109">
        <f t="shared" si="170"/>
        <v>988</v>
      </c>
      <c r="AU91" s="104">
        <f t="shared" si="166"/>
        <v>672.6</v>
      </c>
      <c r="AV91" s="114">
        <f>RCFs!C$37</f>
        <v>16.247</v>
      </c>
      <c r="AW91" s="305"/>
      <c r="AX91" s="114"/>
      <c r="AY91" s="104">
        <f t="shared" si="167"/>
        <v>684.7</v>
      </c>
      <c r="AZ91" s="104">
        <f>RCFs!C$39</f>
        <v>16.54</v>
      </c>
      <c r="BA91" s="104">
        <f t="shared" si="168"/>
        <v>653.20000000000005</v>
      </c>
      <c r="BB91" s="114">
        <f>RCFs!C$41</f>
        <v>15.779</v>
      </c>
    </row>
    <row r="92" spans="1:54" s="126" customFormat="1" ht="12" customHeight="1" x14ac:dyDescent="0.2">
      <c r="A92" s="125">
        <v>1131</v>
      </c>
      <c r="B92" s="40" t="s">
        <v>253</v>
      </c>
      <c r="C92" s="285">
        <v>64.599999999999994</v>
      </c>
      <c r="D92" s="104">
        <f t="shared" si="169"/>
        <v>3844.9</v>
      </c>
      <c r="E92" s="111">
        <f>RCFs!C$43</f>
        <v>59.519182319999999</v>
      </c>
      <c r="F92" s="104">
        <f t="shared" si="153"/>
        <v>1020.2</v>
      </c>
      <c r="G92" s="111">
        <f>RCFs!C$5</f>
        <v>15.792</v>
      </c>
      <c r="H92" s="104">
        <f t="shared" si="154"/>
        <v>1020.2</v>
      </c>
      <c r="I92" s="111">
        <f>RCFs!C$5</f>
        <v>15.792</v>
      </c>
      <c r="J92" s="71">
        <f t="shared" si="175"/>
        <v>1122.2</v>
      </c>
      <c r="K92" s="71">
        <f t="shared" si="175"/>
        <v>1397.6</v>
      </c>
      <c r="L92" s="71">
        <f t="shared" si="175"/>
        <v>1499.6</v>
      </c>
      <c r="M92" s="71">
        <f t="shared" si="175"/>
        <v>1652.7</v>
      </c>
      <c r="N92" s="71">
        <f t="shared" si="175"/>
        <v>2040.3</v>
      </c>
      <c r="O92" s="71">
        <f t="shared" si="175"/>
        <v>2193.4</v>
      </c>
      <c r="P92" s="71">
        <f t="shared" si="175"/>
        <v>3060.5</v>
      </c>
      <c r="Q92" s="104">
        <f t="shared" si="155"/>
        <v>1000.6</v>
      </c>
      <c r="R92" s="111">
        <f>RCFs!C$7</f>
        <v>15.49</v>
      </c>
      <c r="S92" s="71">
        <f t="shared" si="172"/>
        <v>1300.7</v>
      </c>
      <c r="T92" s="71">
        <f t="shared" si="172"/>
        <v>1500.9</v>
      </c>
      <c r="U92" s="104">
        <f t="shared" si="156"/>
        <v>988.6</v>
      </c>
      <c r="V92" s="111">
        <f>RCFs!C$9</f>
        <v>15.304</v>
      </c>
      <c r="W92" s="104">
        <f t="shared" si="157"/>
        <v>988.6</v>
      </c>
      <c r="X92" s="111">
        <f t="shared" si="158"/>
        <v>15.304</v>
      </c>
      <c r="Y92" s="109">
        <f t="shared" si="159"/>
        <v>1087.4000000000001</v>
      </c>
      <c r="Z92" s="109">
        <f t="shared" si="176"/>
        <v>1354.3</v>
      </c>
      <c r="AA92" s="109">
        <f t="shared" si="176"/>
        <v>1601.5</v>
      </c>
      <c r="AB92" s="109">
        <f t="shared" si="176"/>
        <v>1453.2</v>
      </c>
      <c r="AC92" s="109">
        <f t="shared" si="176"/>
        <v>2145.1999999999998</v>
      </c>
      <c r="AD92" s="109">
        <f t="shared" si="176"/>
        <v>2965.8</v>
      </c>
      <c r="AE92" s="104">
        <f t="shared" si="160"/>
        <v>1002.5</v>
      </c>
      <c r="AF92" s="111">
        <f>RCFs!C$13</f>
        <v>15.52</v>
      </c>
      <c r="AG92" s="109">
        <f t="shared" si="174"/>
        <v>1654.1</v>
      </c>
      <c r="AH92" s="109">
        <f t="shared" si="174"/>
        <v>2105.3000000000002</v>
      </c>
      <c r="AI92" s="109">
        <f t="shared" si="174"/>
        <v>3007.5</v>
      </c>
      <c r="AJ92" s="104">
        <f t="shared" si="161"/>
        <v>1014</v>
      </c>
      <c r="AK92" s="114">
        <f>RCFs!C$25</f>
        <v>15.696666666666665</v>
      </c>
      <c r="AL92" s="104">
        <f t="shared" si="162"/>
        <v>1337.2</v>
      </c>
      <c r="AM92" s="114">
        <f>RCFs!C$59</f>
        <v>20.7</v>
      </c>
      <c r="AN92" s="104">
        <f t="shared" si="163"/>
        <v>1070.4000000000001</v>
      </c>
      <c r="AO92" s="114">
        <f>RCFs!C$33</f>
        <v>16.57</v>
      </c>
      <c r="AP92" s="109">
        <f t="shared" si="164"/>
        <v>1605.6</v>
      </c>
      <c r="AQ92" s="104">
        <f t="shared" si="165"/>
        <v>1063.3</v>
      </c>
      <c r="AR92" s="114">
        <f>RCFs!C$35</f>
        <v>16.46</v>
      </c>
      <c r="AS92" s="109">
        <f t="shared" si="170"/>
        <v>1382.2</v>
      </c>
      <c r="AT92" s="109">
        <f t="shared" si="170"/>
        <v>1541.7</v>
      </c>
      <c r="AU92" s="104">
        <f t="shared" si="166"/>
        <v>1049.5</v>
      </c>
      <c r="AV92" s="114">
        <f>RCFs!C$37</f>
        <v>16.247</v>
      </c>
      <c r="AW92" s="305"/>
      <c r="AX92" s="114"/>
      <c r="AY92" s="104">
        <f t="shared" si="167"/>
        <v>1068.4000000000001</v>
      </c>
      <c r="AZ92" s="104">
        <f>RCFs!C$39</f>
        <v>16.54</v>
      </c>
      <c r="BA92" s="104">
        <f t="shared" si="168"/>
        <v>1019.3</v>
      </c>
      <c r="BB92" s="114">
        <f>RCFs!C$41</f>
        <v>15.779</v>
      </c>
    </row>
    <row r="93" spans="1:54" s="126" customFormat="1" ht="12" customHeight="1" x14ac:dyDescent="0.2">
      <c r="A93" s="125" t="s">
        <v>69</v>
      </c>
      <c r="B93" s="41" t="s">
        <v>70</v>
      </c>
      <c r="C93" s="285">
        <v>65</v>
      </c>
      <c r="D93" s="104">
        <f t="shared" si="169"/>
        <v>3868.7</v>
      </c>
      <c r="E93" s="111">
        <f>RCFs!C$43</f>
        <v>59.519182319999999</v>
      </c>
      <c r="F93" s="104">
        <f t="shared" si="153"/>
        <v>1026.5</v>
      </c>
      <c r="G93" s="111">
        <f>RCFs!C$5</f>
        <v>15.792</v>
      </c>
      <c r="H93" s="104">
        <f t="shared" si="154"/>
        <v>1026.5</v>
      </c>
      <c r="I93" s="111">
        <f>RCFs!C$5</f>
        <v>15.792</v>
      </c>
      <c r="J93" s="71">
        <f t="shared" si="175"/>
        <v>1129.0999999999999</v>
      </c>
      <c r="K93" s="71">
        <f t="shared" si="175"/>
        <v>1406.3</v>
      </c>
      <c r="L93" s="71">
        <f t="shared" si="175"/>
        <v>1508.9</v>
      </c>
      <c r="M93" s="71">
        <f t="shared" si="175"/>
        <v>1662.9</v>
      </c>
      <c r="N93" s="71">
        <f t="shared" si="175"/>
        <v>2053</v>
      </c>
      <c r="O93" s="71">
        <f t="shared" si="175"/>
        <v>2206.9</v>
      </c>
      <c r="P93" s="71">
        <f t="shared" si="175"/>
        <v>3079.4</v>
      </c>
      <c r="Q93" s="104">
        <f t="shared" si="155"/>
        <v>1006.8</v>
      </c>
      <c r="R93" s="111">
        <f>RCFs!C$7</f>
        <v>15.49</v>
      </c>
      <c r="S93" s="71">
        <f t="shared" si="172"/>
        <v>1308.8</v>
      </c>
      <c r="T93" s="71">
        <f t="shared" si="172"/>
        <v>1510.2</v>
      </c>
      <c r="U93" s="104">
        <f t="shared" si="156"/>
        <v>994.7</v>
      </c>
      <c r="V93" s="111">
        <f>RCFs!C$9</f>
        <v>15.304</v>
      </c>
      <c r="W93" s="104">
        <f t="shared" si="157"/>
        <v>994.7</v>
      </c>
      <c r="X93" s="111">
        <f t="shared" si="158"/>
        <v>15.304</v>
      </c>
      <c r="Y93" s="109">
        <f t="shared" si="159"/>
        <v>1094.0999999999999</v>
      </c>
      <c r="Z93" s="109">
        <f t="shared" si="176"/>
        <v>1362.7</v>
      </c>
      <c r="AA93" s="109">
        <f t="shared" si="176"/>
        <v>1611.4</v>
      </c>
      <c r="AB93" s="109">
        <f t="shared" si="176"/>
        <v>1462.2</v>
      </c>
      <c r="AC93" s="109">
        <f t="shared" si="176"/>
        <v>2158.4</v>
      </c>
      <c r="AD93" s="109">
        <f t="shared" si="176"/>
        <v>2984.1</v>
      </c>
      <c r="AE93" s="104">
        <f t="shared" si="160"/>
        <v>1008.8</v>
      </c>
      <c r="AF93" s="111">
        <f>RCFs!C$13</f>
        <v>15.52</v>
      </c>
      <c r="AG93" s="109">
        <f t="shared" si="174"/>
        <v>1664.5</v>
      </c>
      <c r="AH93" s="109">
        <f t="shared" si="174"/>
        <v>2118.5</v>
      </c>
      <c r="AI93" s="109">
        <f t="shared" si="174"/>
        <v>3026.4</v>
      </c>
      <c r="AJ93" s="104">
        <f t="shared" si="161"/>
        <v>1020.2</v>
      </c>
      <c r="AK93" s="114">
        <f>RCFs!C$25</f>
        <v>15.696666666666665</v>
      </c>
      <c r="AL93" s="104">
        <f t="shared" si="162"/>
        <v>1345.5</v>
      </c>
      <c r="AM93" s="114">
        <f>RCFs!C$59</f>
        <v>20.7</v>
      </c>
      <c r="AN93" s="104">
        <f t="shared" si="163"/>
        <v>1077</v>
      </c>
      <c r="AO93" s="114">
        <f>RCFs!C$33</f>
        <v>16.57</v>
      </c>
      <c r="AP93" s="109">
        <f t="shared" si="164"/>
        <v>1615.5</v>
      </c>
      <c r="AQ93" s="104">
        <f t="shared" si="165"/>
        <v>1069.9000000000001</v>
      </c>
      <c r="AR93" s="114">
        <f>RCFs!C$35</f>
        <v>16.46</v>
      </c>
      <c r="AS93" s="109">
        <f t="shared" ref="AS93:AT112" si="177">ROUNDDOWN($AQ93*AS$6,1)</f>
        <v>1390.8</v>
      </c>
      <c r="AT93" s="109">
        <f t="shared" si="177"/>
        <v>1551.3</v>
      </c>
      <c r="AU93" s="104">
        <f t="shared" si="166"/>
        <v>1056</v>
      </c>
      <c r="AV93" s="114">
        <f>RCFs!C$37</f>
        <v>16.247</v>
      </c>
      <c r="AW93" s="305"/>
      <c r="AX93" s="114"/>
      <c r="AY93" s="104">
        <f t="shared" si="167"/>
        <v>1075.0999999999999</v>
      </c>
      <c r="AZ93" s="104">
        <f>RCFs!C$39</f>
        <v>16.54</v>
      </c>
      <c r="BA93" s="104">
        <f t="shared" si="168"/>
        <v>1025.5999999999999</v>
      </c>
      <c r="BB93" s="114">
        <f>RCFs!C$41</f>
        <v>15.779</v>
      </c>
    </row>
    <row r="94" spans="1:54" s="126" customFormat="1" ht="12" customHeight="1" x14ac:dyDescent="0.2">
      <c r="A94" s="125">
        <v>1136</v>
      </c>
      <c r="B94" s="40" t="s">
        <v>254</v>
      </c>
      <c r="C94" s="285">
        <v>12</v>
      </c>
      <c r="D94" s="104">
        <f t="shared" si="169"/>
        <v>714.2</v>
      </c>
      <c r="E94" s="111">
        <f>RCFs!C$43</f>
        <v>59.519182319999999</v>
      </c>
      <c r="F94" s="104">
        <f t="shared" si="153"/>
        <v>189.5</v>
      </c>
      <c r="G94" s="111">
        <f>RCFs!C$5</f>
        <v>15.792</v>
      </c>
      <c r="H94" s="104">
        <f t="shared" si="154"/>
        <v>189.5</v>
      </c>
      <c r="I94" s="111">
        <f>RCFs!C$5</f>
        <v>15.792</v>
      </c>
      <c r="J94" s="71">
        <f t="shared" ref="J94:P103" si="178">ROUND($C94*$I94*J$6,1)</f>
        <v>208.5</v>
      </c>
      <c r="K94" s="71">
        <f t="shared" si="178"/>
        <v>259.60000000000002</v>
      </c>
      <c r="L94" s="71">
        <f t="shared" si="178"/>
        <v>278.60000000000002</v>
      </c>
      <c r="M94" s="71">
        <f t="shared" si="178"/>
        <v>307</v>
      </c>
      <c r="N94" s="71">
        <f t="shared" si="178"/>
        <v>379</v>
      </c>
      <c r="O94" s="71">
        <f t="shared" si="178"/>
        <v>407.4</v>
      </c>
      <c r="P94" s="71">
        <f t="shared" si="178"/>
        <v>568.5</v>
      </c>
      <c r="Q94" s="104">
        <f t="shared" si="155"/>
        <v>185.8</v>
      </c>
      <c r="R94" s="111">
        <f>RCFs!C$7</f>
        <v>15.49</v>
      </c>
      <c r="S94" s="71">
        <f t="shared" ref="S94:T113" si="179">ROUNDDOWN($Q94*S$6,1)</f>
        <v>241.5</v>
      </c>
      <c r="T94" s="71">
        <f t="shared" si="179"/>
        <v>278.7</v>
      </c>
      <c r="U94" s="104">
        <f t="shared" si="156"/>
        <v>183.6</v>
      </c>
      <c r="V94" s="111">
        <f>RCFs!C$9</f>
        <v>15.304</v>
      </c>
      <c r="W94" s="104">
        <f t="shared" si="157"/>
        <v>183.6</v>
      </c>
      <c r="X94" s="111">
        <f t="shared" si="158"/>
        <v>15.304</v>
      </c>
      <c r="Y94" s="109">
        <f t="shared" si="159"/>
        <v>201.9</v>
      </c>
      <c r="Z94" s="109">
        <f t="shared" ref="Z94:AD103" si="180">ROUNDDOWN($W94*Z$6,1)</f>
        <v>251.5</v>
      </c>
      <c r="AA94" s="109">
        <f t="shared" si="180"/>
        <v>297.39999999999998</v>
      </c>
      <c r="AB94" s="109">
        <f t="shared" si="180"/>
        <v>269.8</v>
      </c>
      <c r="AC94" s="109">
        <f t="shared" si="180"/>
        <v>398.4</v>
      </c>
      <c r="AD94" s="109">
        <f t="shared" si="180"/>
        <v>550.79999999999995</v>
      </c>
      <c r="AE94" s="104">
        <f t="shared" si="160"/>
        <v>186.2</v>
      </c>
      <c r="AF94" s="111">
        <f>RCFs!C$13</f>
        <v>15.52</v>
      </c>
      <c r="AG94" s="109">
        <f t="shared" ref="AG94:AI113" si="181">ROUND($AE94*AG$6,1)</f>
        <v>307.2</v>
      </c>
      <c r="AH94" s="109">
        <f t="shared" si="181"/>
        <v>391</v>
      </c>
      <c r="AI94" s="109">
        <f t="shared" si="181"/>
        <v>558.6</v>
      </c>
      <c r="AJ94" s="104">
        <f t="shared" si="161"/>
        <v>188.3</v>
      </c>
      <c r="AK94" s="114">
        <f>RCFs!C$25</f>
        <v>15.696666666666665</v>
      </c>
      <c r="AL94" s="104">
        <f t="shared" si="162"/>
        <v>248.4</v>
      </c>
      <c r="AM94" s="114">
        <f>RCFs!C$59</f>
        <v>20.7</v>
      </c>
      <c r="AN94" s="104">
        <f t="shared" si="163"/>
        <v>198.8</v>
      </c>
      <c r="AO94" s="114">
        <f>RCFs!C$33</f>
        <v>16.57</v>
      </c>
      <c r="AP94" s="109">
        <f t="shared" si="164"/>
        <v>298.2</v>
      </c>
      <c r="AQ94" s="104">
        <f t="shared" si="165"/>
        <v>197.5</v>
      </c>
      <c r="AR94" s="114">
        <f>RCFs!C$35</f>
        <v>16.46</v>
      </c>
      <c r="AS94" s="109">
        <f t="shared" si="177"/>
        <v>256.7</v>
      </c>
      <c r="AT94" s="109">
        <f t="shared" si="177"/>
        <v>286.3</v>
      </c>
      <c r="AU94" s="104">
        <f t="shared" si="166"/>
        <v>194.9</v>
      </c>
      <c r="AV94" s="114">
        <f>RCFs!C$37</f>
        <v>16.247</v>
      </c>
      <c r="AW94" s="305"/>
      <c r="AX94" s="114"/>
      <c r="AY94" s="104">
        <f t="shared" si="167"/>
        <v>198.4</v>
      </c>
      <c r="AZ94" s="104">
        <f>RCFs!C$39</f>
        <v>16.54</v>
      </c>
      <c r="BA94" s="104">
        <f t="shared" si="168"/>
        <v>189.3</v>
      </c>
      <c r="BB94" s="114">
        <f>RCFs!C$41</f>
        <v>15.779</v>
      </c>
    </row>
    <row r="95" spans="1:54" s="126" customFormat="1" ht="12" customHeight="1" x14ac:dyDescent="0.2">
      <c r="A95" s="125">
        <v>1439</v>
      </c>
      <c r="B95" s="40" t="s">
        <v>255</v>
      </c>
      <c r="C95" s="285">
        <v>65</v>
      </c>
      <c r="D95" s="104">
        <f t="shared" si="169"/>
        <v>3868.7</v>
      </c>
      <c r="E95" s="111">
        <f>RCFs!C$43</f>
        <v>59.519182319999999</v>
      </c>
      <c r="F95" s="104">
        <f t="shared" si="153"/>
        <v>1026.5</v>
      </c>
      <c r="G95" s="111">
        <f>RCFs!C$5</f>
        <v>15.792</v>
      </c>
      <c r="H95" s="104">
        <f t="shared" si="154"/>
        <v>1026.5</v>
      </c>
      <c r="I95" s="111">
        <f>RCFs!C$5</f>
        <v>15.792</v>
      </c>
      <c r="J95" s="71">
        <f t="shared" si="178"/>
        <v>1129.0999999999999</v>
      </c>
      <c r="K95" s="71">
        <f t="shared" si="178"/>
        <v>1406.3</v>
      </c>
      <c r="L95" s="71">
        <f t="shared" si="178"/>
        <v>1508.9</v>
      </c>
      <c r="M95" s="71">
        <f t="shared" si="178"/>
        <v>1662.9</v>
      </c>
      <c r="N95" s="71">
        <f t="shared" si="178"/>
        <v>2053</v>
      </c>
      <c r="O95" s="71">
        <f t="shared" si="178"/>
        <v>2206.9</v>
      </c>
      <c r="P95" s="71">
        <f t="shared" si="178"/>
        <v>3079.4</v>
      </c>
      <c r="Q95" s="104">
        <f t="shared" si="155"/>
        <v>1006.8</v>
      </c>
      <c r="R95" s="111">
        <f>RCFs!C$7</f>
        <v>15.49</v>
      </c>
      <c r="S95" s="71">
        <f t="shared" si="179"/>
        <v>1308.8</v>
      </c>
      <c r="T95" s="71">
        <f t="shared" si="179"/>
        <v>1510.2</v>
      </c>
      <c r="U95" s="104">
        <f t="shared" si="156"/>
        <v>994.7</v>
      </c>
      <c r="V95" s="111">
        <f>RCFs!C$9</f>
        <v>15.304</v>
      </c>
      <c r="W95" s="104">
        <f t="shared" si="157"/>
        <v>994.7</v>
      </c>
      <c r="X95" s="111">
        <f t="shared" si="158"/>
        <v>15.304</v>
      </c>
      <c r="Y95" s="109">
        <f t="shared" si="159"/>
        <v>1094.0999999999999</v>
      </c>
      <c r="Z95" s="109">
        <f t="shared" si="180"/>
        <v>1362.7</v>
      </c>
      <c r="AA95" s="109">
        <f t="shared" si="180"/>
        <v>1611.4</v>
      </c>
      <c r="AB95" s="109">
        <f t="shared" si="180"/>
        <v>1462.2</v>
      </c>
      <c r="AC95" s="109">
        <f t="shared" si="180"/>
        <v>2158.4</v>
      </c>
      <c r="AD95" s="109">
        <f t="shared" si="180"/>
        <v>2984.1</v>
      </c>
      <c r="AE95" s="104">
        <f t="shared" si="160"/>
        <v>1008.8</v>
      </c>
      <c r="AF95" s="111">
        <f>RCFs!C$13</f>
        <v>15.52</v>
      </c>
      <c r="AG95" s="109">
        <f t="shared" si="181"/>
        <v>1664.5</v>
      </c>
      <c r="AH95" s="109">
        <f t="shared" si="181"/>
        <v>2118.5</v>
      </c>
      <c r="AI95" s="109">
        <f t="shared" si="181"/>
        <v>3026.4</v>
      </c>
      <c r="AJ95" s="104">
        <f t="shared" si="161"/>
        <v>1020.2</v>
      </c>
      <c r="AK95" s="114">
        <f>RCFs!C$25</f>
        <v>15.696666666666665</v>
      </c>
      <c r="AL95" s="104">
        <f t="shared" si="162"/>
        <v>1345.5</v>
      </c>
      <c r="AM95" s="114">
        <f>RCFs!C$59</f>
        <v>20.7</v>
      </c>
      <c r="AN95" s="104">
        <f t="shared" si="163"/>
        <v>1077</v>
      </c>
      <c r="AO95" s="114">
        <f>RCFs!C$33</f>
        <v>16.57</v>
      </c>
      <c r="AP95" s="109">
        <f t="shared" si="164"/>
        <v>1615.5</v>
      </c>
      <c r="AQ95" s="104">
        <f t="shared" si="165"/>
        <v>1069.9000000000001</v>
      </c>
      <c r="AR95" s="114">
        <f>RCFs!C$35</f>
        <v>16.46</v>
      </c>
      <c r="AS95" s="109">
        <f t="shared" si="177"/>
        <v>1390.8</v>
      </c>
      <c r="AT95" s="109">
        <f t="shared" si="177"/>
        <v>1551.3</v>
      </c>
      <c r="AU95" s="104">
        <f t="shared" si="166"/>
        <v>1056</v>
      </c>
      <c r="AV95" s="114">
        <f>RCFs!C$37</f>
        <v>16.247</v>
      </c>
      <c r="AW95" s="305"/>
      <c r="AX95" s="114"/>
      <c r="AY95" s="104">
        <f t="shared" si="167"/>
        <v>1075.0999999999999</v>
      </c>
      <c r="AZ95" s="104">
        <f>RCFs!C$39</f>
        <v>16.54</v>
      </c>
      <c r="BA95" s="104">
        <f t="shared" si="168"/>
        <v>1025.5999999999999</v>
      </c>
      <c r="BB95" s="114">
        <f>RCFs!C$41</f>
        <v>15.779</v>
      </c>
    </row>
    <row r="96" spans="1:54" s="126" customFormat="1" ht="12" customHeight="1" x14ac:dyDescent="0.2">
      <c r="A96" s="125">
        <v>1445</v>
      </c>
      <c r="B96" s="40" t="s">
        <v>256</v>
      </c>
      <c r="C96" s="285">
        <v>315</v>
      </c>
      <c r="D96" s="104">
        <f t="shared" si="169"/>
        <v>18748.5</v>
      </c>
      <c r="E96" s="111">
        <f>RCFs!C$43</f>
        <v>59.519182319999999</v>
      </c>
      <c r="F96" s="104">
        <f t="shared" si="153"/>
        <v>4974.5</v>
      </c>
      <c r="G96" s="111">
        <f>RCFs!C$5</f>
        <v>15.792</v>
      </c>
      <c r="H96" s="104">
        <f t="shared" si="154"/>
        <v>4974.5</v>
      </c>
      <c r="I96" s="111">
        <f>RCFs!C$5</f>
        <v>15.792</v>
      </c>
      <c r="J96" s="71">
        <f t="shared" si="178"/>
        <v>5471.9</v>
      </c>
      <c r="K96" s="71">
        <f t="shared" si="178"/>
        <v>6815</v>
      </c>
      <c r="L96" s="71">
        <f t="shared" si="178"/>
        <v>7312.5</v>
      </c>
      <c r="M96" s="71">
        <f t="shared" si="178"/>
        <v>8058.7</v>
      </c>
      <c r="N96" s="71">
        <f t="shared" si="178"/>
        <v>9949</v>
      </c>
      <c r="O96" s="71">
        <f t="shared" si="178"/>
        <v>10695.1</v>
      </c>
      <c r="P96" s="71">
        <f t="shared" si="178"/>
        <v>14923.4</v>
      </c>
      <c r="Q96" s="104">
        <f t="shared" si="155"/>
        <v>4879.3</v>
      </c>
      <c r="R96" s="111">
        <f>RCFs!C$7</f>
        <v>15.49</v>
      </c>
      <c r="S96" s="71">
        <f t="shared" si="179"/>
        <v>6343</v>
      </c>
      <c r="T96" s="71">
        <f t="shared" si="179"/>
        <v>7318.9</v>
      </c>
      <c r="U96" s="104">
        <f t="shared" si="156"/>
        <v>4820.7</v>
      </c>
      <c r="V96" s="111">
        <f>RCFs!C$9</f>
        <v>15.304</v>
      </c>
      <c r="W96" s="104">
        <f t="shared" si="157"/>
        <v>4820.7</v>
      </c>
      <c r="X96" s="111">
        <f t="shared" si="158"/>
        <v>15.304</v>
      </c>
      <c r="Y96" s="109">
        <f t="shared" si="159"/>
        <v>5302.7</v>
      </c>
      <c r="Z96" s="109">
        <f t="shared" si="180"/>
        <v>6604.3</v>
      </c>
      <c r="AA96" s="109">
        <f t="shared" si="180"/>
        <v>7809.5</v>
      </c>
      <c r="AB96" s="109">
        <f t="shared" si="180"/>
        <v>7086.4</v>
      </c>
      <c r="AC96" s="109">
        <f t="shared" si="180"/>
        <v>10460.9</v>
      </c>
      <c r="AD96" s="109">
        <f t="shared" si="180"/>
        <v>14462.1</v>
      </c>
      <c r="AE96" s="104">
        <f t="shared" si="160"/>
        <v>4888.8</v>
      </c>
      <c r="AF96" s="111">
        <f>RCFs!C$13</f>
        <v>15.52</v>
      </c>
      <c r="AG96" s="109">
        <f t="shared" si="181"/>
        <v>8066.5</v>
      </c>
      <c r="AH96" s="109">
        <f t="shared" si="181"/>
        <v>10266.5</v>
      </c>
      <c r="AI96" s="109">
        <f t="shared" si="181"/>
        <v>14666.4</v>
      </c>
      <c r="AJ96" s="104">
        <f t="shared" si="161"/>
        <v>4944.3999999999996</v>
      </c>
      <c r="AK96" s="114">
        <f>RCFs!C$25</f>
        <v>15.696666666666665</v>
      </c>
      <c r="AL96" s="104">
        <f t="shared" si="162"/>
        <v>6520.5</v>
      </c>
      <c r="AM96" s="114">
        <f>RCFs!C$59</f>
        <v>20.7</v>
      </c>
      <c r="AN96" s="104">
        <f t="shared" si="163"/>
        <v>5219.5</v>
      </c>
      <c r="AO96" s="114">
        <f>RCFs!C$33</f>
        <v>16.57</v>
      </c>
      <c r="AP96" s="109">
        <f t="shared" si="164"/>
        <v>7829.2</v>
      </c>
      <c r="AQ96" s="104">
        <f t="shared" si="165"/>
        <v>5184.8999999999996</v>
      </c>
      <c r="AR96" s="114">
        <f>RCFs!C$35</f>
        <v>16.46</v>
      </c>
      <c r="AS96" s="109">
        <f t="shared" si="177"/>
        <v>6740.3</v>
      </c>
      <c r="AT96" s="109">
        <f t="shared" si="177"/>
        <v>7518.1</v>
      </c>
      <c r="AU96" s="104">
        <f t="shared" si="166"/>
        <v>5117.8</v>
      </c>
      <c r="AV96" s="114">
        <f>RCFs!C$37</f>
        <v>16.247</v>
      </c>
      <c r="AW96" s="305"/>
      <c r="AX96" s="114"/>
      <c r="AY96" s="104">
        <f t="shared" si="167"/>
        <v>5210.1000000000004</v>
      </c>
      <c r="AZ96" s="104">
        <f>RCFs!C$39</f>
        <v>16.54</v>
      </c>
      <c r="BA96" s="104">
        <f t="shared" si="168"/>
        <v>4970.3</v>
      </c>
      <c r="BB96" s="114">
        <f>RCFs!C$41</f>
        <v>15.779</v>
      </c>
    </row>
    <row r="97" spans="1:54" s="126" customFormat="1" ht="12" customHeight="1" x14ac:dyDescent="0.2">
      <c r="A97" s="125">
        <v>1447</v>
      </c>
      <c r="B97" s="40" t="s">
        <v>257</v>
      </c>
      <c r="C97" s="285">
        <v>235</v>
      </c>
      <c r="D97" s="104">
        <f t="shared" si="169"/>
        <v>13987</v>
      </c>
      <c r="E97" s="111">
        <f>RCFs!C$43</f>
        <v>59.519182319999999</v>
      </c>
      <c r="F97" s="104">
        <f t="shared" ref="F97:F128" si="182">ROUND(G97*C97,1)</f>
        <v>3711.1</v>
      </c>
      <c r="G97" s="111">
        <f>RCFs!C$5</f>
        <v>15.792</v>
      </c>
      <c r="H97" s="104">
        <f t="shared" ref="H97:H128" si="183">ROUND(I97*C97,1)</f>
        <v>3711.1</v>
      </c>
      <c r="I97" s="111">
        <f>RCFs!C$5</f>
        <v>15.792</v>
      </c>
      <c r="J97" s="71">
        <f t="shared" si="178"/>
        <v>4082.2</v>
      </c>
      <c r="K97" s="71">
        <f t="shared" si="178"/>
        <v>5084.2</v>
      </c>
      <c r="L97" s="71">
        <f t="shared" si="178"/>
        <v>5455.3</v>
      </c>
      <c r="M97" s="71">
        <f t="shared" si="178"/>
        <v>6012</v>
      </c>
      <c r="N97" s="71">
        <f t="shared" si="178"/>
        <v>7422.2</v>
      </c>
      <c r="O97" s="71">
        <f t="shared" si="178"/>
        <v>7978.9</v>
      </c>
      <c r="P97" s="71">
        <f t="shared" si="178"/>
        <v>11133.4</v>
      </c>
      <c r="Q97" s="104">
        <f t="shared" ref="Q97:Q128" si="184">ROUNDDOWN(C97*R97,1)</f>
        <v>3640.1</v>
      </c>
      <c r="R97" s="111">
        <f>RCFs!C$7</f>
        <v>15.49</v>
      </c>
      <c r="S97" s="71">
        <f t="shared" si="179"/>
        <v>4732.1000000000004</v>
      </c>
      <c r="T97" s="71">
        <f t="shared" si="179"/>
        <v>5460.1</v>
      </c>
      <c r="U97" s="104">
        <f t="shared" ref="U97:U128" si="185">ROUNDDOWN($C97*V97,1)</f>
        <v>3596.4</v>
      </c>
      <c r="V97" s="111">
        <f>RCFs!C$9</f>
        <v>15.304</v>
      </c>
      <c r="W97" s="104">
        <f t="shared" ref="W97:W128" si="186">ROUNDDOWN($C97*X97,1)</f>
        <v>3596.4</v>
      </c>
      <c r="X97" s="111">
        <f t="shared" ref="X97:X128" si="187">V97</f>
        <v>15.304</v>
      </c>
      <c r="Y97" s="109">
        <f t="shared" ref="Y97:Y128" si="188">ROUNDDOWN($W97*Y$6,1)</f>
        <v>3956</v>
      </c>
      <c r="Z97" s="109">
        <f t="shared" si="180"/>
        <v>4927</v>
      </c>
      <c r="AA97" s="109">
        <f t="shared" si="180"/>
        <v>5826.1</v>
      </c>
      <c r="AB97" s="109">
        <f t="shared" si="180"/>
        <v>5286.7</v>
      </c>
      <c r="AC97" s="109">
        <f t="shared" si="180"/>
        <v>7804.1</v>
      </c>
      <c r="AD97" s="109">
        <f t="shared" si="180"/>
        <v>10789.2</v>
      </c>
      <c r="AE97" s="104">
        <f t="shared" ref="AE97:AE128" si="189">ROUNDDOWN($C97*AF97,1)</f>
        <v>3647.2</v>
      </c>
      <c r="AF97" s="111">
        <f>RCFs!C$13</f>
        <v>15.52</v>
      </c>
      <c r="AG97" s="109">
        <f t="shared" si="181"/>
        <v>6017.9</v>
      </c>
      <c r="AH97" s="109">
        <f t="shared" si="181"/>
        <v>7659.1</v>
      </c>
      <c r="AI97" s="109">
        <f t="shared" si="181"/>
        <v>10941.6</v>
      </c>
      <c r="AJ97" s="104">
        <f t="shared" ref="AJ97:AJ128" si="190">ROUNDDOWN($C97*AK97,1)</f>
        <v>3688.7</v>
      </c>
      <c r="AK97" s="114">
        <f>RCFs!C$25</f>
        <v>15.696666666666665</v>
      </c>
      <c r="AL97" s="104">
        <f t="shared" ref="AL97:AL128" si="191">ROUNDDOWN($C97*AM97,1)</f>
        <v>4864.5</v>
      </c>
      <c r="AM97" s="114">
        <f>RCFs!C$59</f>
        <v>20.7</v>
      </c>
      <c r="AN97" s="104">
        <f t="shared" ref="AN97:AN128" si="192">ROUNDDOWN($C97*AO97,1)</f>
        <v>3893.9</v>
      </c>
      <c r="AO97" s="114">
        <f>RCFs!C$33</f>
        <v>16.57</v>
      </c>
      <c r="AP97" s="109">
        <f t="shared" ref="AP97:AP128" si="193">ROUNDDOWN($AN97*AP$6,1)</f>
        <v>5840.8</v>
      </c>
      <c r="AQ97" s="104">
        <f t="shared" ref="AQ97:AQ128" si="194">ROUNDDOWN($C97*AR97,1)</f>
        <v>3868.1</v>
      </c>
      <c r="AR97" s="114">
        <f>RCFs!C$35</f>
        <v>16.46</v>
      </c>
      <c r="AS97" s="109">
        <f t="shared" si="177"/>
        <v>5028.5</v>
      </c>
      <c r="AT97" s="109">
        <f t="shared" si="177"/>
        <v>5608.7</v>
      </c>
      <c r="AU97" s="104">
        <f t="shared" ref="AU97:AU128" si="195">ROUNDDOWN($C97*AV97,1)</f>
        <v>3818</v>
      </c>
      <c r="AV97" s="114">
        <f>RCFs!C$37</f>
        <v>16.247</v>
      </c>
      <c r="AW97" s="305"/>
      <c r="AX97" s="114"/>
      <c r="AY97" s="104">
        <f t="shared" ref="AY97:AY128" si="196">ROUNDDOWN($C97*AZ97,1)</f>
        <v>3886.9</v>
      </c>
      <c r="AZ97" s="104">
        <f>RCFs!C$39</f>
        <v>16.54</v>
      </c>
      <c r="BA97" s="104">
        <f t="shared" ref="BA97:BA128" si="197">ROUNDDOWN($C97*BB97,1)</f>
        <v>3708</v>
      </c>
      <c r="BB97" s="114">
        <f>RCFs!C$41</f>
        <v>15.779</v>
      </c>
    </row>
    <row r="98" spans="1:54" s="126" customFormat="1" ht="12" customHeight="1" x14ac:dyDescent="0.2">
      <c r="A98" s="125">
        <v>1463</v>
      </c>
      <c r="B98" s="40" t="s">
        <v>258</v>
      </c>
      <c r="C98" s="285">
        <v>35</v>
      </c>
      <c r="D98" s="104">
        <f t="shared" ref="D98:D129" si="198">ROUND(E98*C98,1)</f>
        <v>2083.1999999999998</v>
      </c>
      <c r="E98" s="111">
        <f>RCFs!C$43</f>
        <v>59.519182319999999</v>
      </c>
      <c r="F98" s="104">
        <f t="shared" si="182"/>
        <v>552.70000000000005</v>
      </c>
      <c r="G98" s="111">
        <f>RCFs!C$5</f>
        <v>15.792</v>
      </c>
      <c r="H98" s="104">
        <f t="shared" si="183"/>
        <v>552.70000000000005</v>
      </c>
      <c r="I98" s="111">
        <f>RCFs!C$5</f>
        <v>15.792</v>
      </c>
      <c r="J98" s="71">
        <f t="shared" si="178"/>
        <v>608</v>
      </c>
      <c r="K98" s="71">
        <f t="shared" si="178"/>
        <v>757.2</v>
      </c>
      <c r="L98" s="71">
        <f t="shared" si="178"/>
        <v>812.5</v>
      </c>
      <c r="M98" s="71">
        <f t="shared" si="178"/>
        <v>895.4</v>
      </c>
      <c r="N98" s="71">
        <f t="shared" si="178"/>
        <v>1105.4000000000001</v>
      </c>
      <c r="O98" s="71">
        <f t="shared" si="178"/>
        <v>1188.3</v>
      </c>
      <c r="P98" s="71">
        <f t="shared" si="178"/>
        <v>1658.2</v>
      </c>
      <c r="Q98" s="104">
        <f t="shared" si="184"/>
        <v>542.1</v>
      </c>
      <c r="R98" s="111">
        <f>RCFs!C$7</f>
        <v>15.49</v>
      </c>
      <c r="S98" s="71">
        <f t="shared" si="179"/>
        <v>704.7</v>
      </c>
      <c r="T98" s="71">
        <f t="shared" si="179"/>
        <v>813.1</v>
      </c>
      <c r="U98" s="104">
        <f t="shared" si="185"/>
        <v>535.6</v>
      </c>
      <c r="V98" s="111">
        <f>RCFs!C$9</f>
        <v>15.304</v>
      </c>
      <c r="W98" s="104">
        <f t="shared" si="186"/>
        <v>535.6</v>
      </c>
      <c r="X98" s="111">
        <f t="shared" si="187"/>
        <v>15.304</v>
      </c>
      <c r="Y98" s="109">
        <f t="shared" si="188"/>
        <v>589.1</v>
      </c>
      <c r="Z98" s="109">
        <f t="shared" si="180"/>
        <v>733.7</v>
      </c>
      <c r="AA98" s="109">
        <f t="shared" si="180"/>
        <v>867.6</v>
      </c>
      <c r="AB98" s="109">
        <f t="shared" si="180"/>
        <v>787.3</v>
      </c>
      <c r="AC98" s="109">
        <f t="shared" si="180"/>
        <v>1162.2</v>
      </c>
      <c r="AD98" s="109">
        <f t="shared" si="180"/>
        <v>1606.8</v>
      </c>
      <c r="AE98" s="104">
        <f t="shared" si="189"/>
        <v>543.20000000000005</v>
      </c>
      <c r="AF98" s="111">
        <f>RCFs!C$13</f>
        <v>15.52</v>
      </c>
      <c r="AG98" s="109">
        <f t="shared" si="181"/>
        <v>896.3</v>
      </c>
      <c r="AH98" s="109">
        <f t="shared" si="181"/>
        <v>1140.7</v>
      </c>
      <c r="AI98" s="109">
        <f t="shared" si="181"/>
        <v>1629.6</v>
      </c>
      <c r="AJ98" s="104">
        <f t="shared" si="190"/>
        <v>549.29999999999995</v>
      </c>
      <c r="AK98" s="114">
        <f>RCFs!C$25</f>
        <v>15.696666666666665</v>
      </c>
      <c r="AL98" s="104">
        <f t="shared" si="191"/>
        <v>724.5</v>
      </c>
      <c r="AM98" s="114">
        <f>RCFs!C$59</f>
        <v>20.7</v>
      </c>
      <c r="AN98" s="104">
        <f t="shared" si="192"/>
        <v>579.9</v>
      </c>
      <c r="AO98" s="114">
        <f>RCFs!C$33</f>
        <v>16.57</v>
      </c>
      <c r="AP98" s="109">
        <f t="shared" si="193"/>
        <v>869.8</v>
      </c>
      <c r="AQ98" s="104">
        <f t="shared" si="194"/>
        <v>576.1</v>
      </c>
      <c r="AR98" s="114">
        <f>RCFs!C$35</f>
        <v>16.46</v>
      </c>
      <c r="AS98" s="109">
        <f t="shared" si="177"/>
        <v>748.9</v>
      </c>
      <c r="AT98" s="109">
        <f t="shared" si="177"/>
        <v>835.3</v>
      </c>
      <c r="AU98" s="104">
        <f t="shared" si="195"/>
        <v>568.6</v>
      </c>
      <c r="AV98" s="114">
        <f>RCFs!C$37</f>
        <v>16.247</v>
      </c>
      <c r="AW98" s="305"/>
      <c r="AX98" s="114"/>
      <c r="AY98" s="104">
        <f t="shared" si="196"/>
        <v>578.9</v>
      </c>
      <c r="AZ98" s="104">
        <f>RCFs!C$39</f>
        <v>16.54</v>
      </c>
      <c r="BA98" s="104">
        <f t="shared" si="197"/>
        <v>552.20000000000005</v>
      </c>
      <c r="BB98" s="114">
        <f>RCFs!C$41</f>
        <v>15.779</v>
      </c>
    </row>
    <row r="99" spans="1:54" s="126" customFormat="1" ht="12" customHeight="1" x14ac:dyDescent="0.2">
      <c r="A99" s="125">
        <v>1469</v>
      </c>
      <c r="B99" s="40" t="s">
        <v>259</v>
      </c>
      <c r="C99" s="285">
        <v>23</v>
      </c>
      <c r="D99" s="104">
        <f t="shared" si="198"/>
        <v>1368.9</v>
      </c>
      <c r="E99" s="111">
        <f>RCFs!C$43</f>
        <v>59.519182319999999</v>
      </c>
      <c r="F99" s="104">
        <f t="shared" si="182"/>
        <v>363.2</v>
      </c>
      <c r="G99" s="111">
        <f>RCFs!C$5</f>
        <v>15.792</v>
      </c>
      <c r="H99" s="104">
        <f t="shared" si="183"/>
        <v>363.2</v>
      </c>
      <c r="I99" s="111">
        <f>RCFs!C$5</f>
        <v>15.792</v>
      </c>
      <c r="J99" s="71">
        <f t="shared" si="178"/>
        <v>399.5</v>
      </c>
      <c r="K99" s="71">
        <f t="shared" si="178"/>
        <v>497.6</v>
      </c>
      <c r="L99" s="71">
        <f t="shared" si="178"/>
        <v>533.9</v>
      </c>
      <c r="M99" s="71">
        <f t="shared" si="178"/>
        <v>588.4</v>
      </c>
      <c r="N99" s="71">
        <f t="shared" si="178"/>
        <v>726.4</v>
      </c>
      <c r="O99" s="71">
        <f t="shared" si="178"/>
        <v>780.9</v>
      </c>
      <c r="P99" s="71">
        <f t="shared" si="178"/>
        <v>1089.5999999999999</v>
      </c>
      <c r="Q99" s="104">
        <f t="shared" si="184"/>
        <v>356.2</v>
      </c>
      <c r="R99" s="111">
        <f>RCFs!C$7</f>
        <v>15.49</v>
      </c>
      <c r="S99" s="71">
        <f t="shared" si="179"/>
        <v>463</v>
      </c>
      <c r="T99" s="71">
        <f t="shared" si="179"/>
        <v>534.29999999999995</v>
      </c>
      <c r="U99" s="104">
        <f t="shared" si="185"/>
        <v>351.9</v>
      </c>
      <c r="V99" s="111">
        <f>RCFs!C$9</f>
        <v>15.304</v>
      </c>
      <c r="W99" s="104">
        <f t="shared" si="186"/>
        <v>351.9</v>
      </c>
      <c r="X99" s="111">
        <f t="shared" si="187"/>
        <v>15.304</v>
      </c>
      <c r="Y99" s="109">
        <f t="shared" si="188"/>
        <v>387</v>
      </c>
      <c r="Z99" s="109">
        <f t="shared" si="180"/>
        <v>482.1</v>
      </c>
      <c r="AA99" s="109">
        <f t="shared" si="180"/>
        <v>570</v>
      </c>
      <c r="AB99" s="109">
        <f t="shared" si="180"/>
        <v>517.20000000000005</v>
      </c>
      <c r="AC99" s="109">
        <f t="shared" si="180"/>
        <v>763.6</v>
      </c>
      <c r="AD99" s="109">
        <f t="shared" si="180"/>
        <v>1055.7</v>
      </c>
      <c r="AE99" s="104">
        <f t="shared" si="189"/>
        <v>356.9</v>
      </c>
      <c r="AF99" s="111">
        <f>RCFs!C$13</f>
        <v>15.52</v>
      </c>
      <c r="AG99" s="109">
        <f t="shared" si="181"/>
        <v>588.9</v>
      </c>
      <c r="AH99" s="109">
        <f t="shared" si="181"/>
        <v>749.5</v>
      </c>
      <c r="AI99" s="109">
        <f t="shared" si="181"/>
        <v>1070.7</v>
      </c>
      <c r="AJ99" s="104">
        <f t="shared" si="190"/>
        <v>361</v>
      </c>
      <c r="AK99" s="114">
        <f>RCFs!C$25</f>
        <v>15.696666666666665</v>
      </c>
      <c r="AL99" s="104">
        <f t="shared" si="191"/>
        <v>476.1</v>
      </c>
      <c r="AM99" s="114">
        <f>RCFs!C$59</f>
        <v>20.7</v>
      </c>
      <c r="AN99" s="104">
        <f t="shared" si="192"/>
        <v>381.1</v>
      </c>
      <c r="AO99" s="114">
        <f>RCFs!C$33</f>
        <v>16.57</v>
      </c>
      <c r="AP99" s="109">
        <f t="shared" si="193"/>
        <v>571.6</v>
      </c>
      <c r="AQ99" s="104">
        <f t="shared" si="194"/>
        <v>378.5</v>
      </c>
      <c r="AR99" s="114">
        <f>RCFs!C$35</f>
        <v>16.46</v>
      </c>
      <c r="AS99" s="109">
        <f t="shared" si="177"/>
        <v>492</v>
      </c>
      <c r="AT99" s="109">
        <f t="shared" si="177"/>
        <v>548.79999999999995</v>
      </c>
      <c r="AU99" s="104">
        <f t="shared" si="195"/>
        <v>373.6</v>
      </c>
      <c r="AV99" s="114">
        <f>RCFs!C$37</f>
        <v>16.247</v>
      </c>
      <c r="AW99" s="305"/>
      <c r="AX99" s="114"/>
      <c r="AY99" s="104">
        <f t="shared" si="196"/>
        <v>380.4</v>
      </c>
      <c r="AZ99" s="104">
        <f>RCFs!C$39</f>
        <v>16.54</v>
      </c>
      <c r="BA99" s="104">
        <f t="shared" si="197"/>
        <v>362.9</v>
      </c>
      <c r="BB99" s="114">
        <f>RCFs!C$41</f>
        <v>15.779</v>
      </c>
    </row>
    <row r="100" spans="1:54" s="126" customFormat="1" ht="12" customHeight="1" x14ac:dyDescent="0.2">
      <c r="A100" s="125">
        <v>1471</v>
      </c>
      <c r="B100" s="40" t="s">
        <v>260</v>
      </c>
      <c r="C100" s="285">
        <v>549</v>
      </c>
      <c r="D100" s="104">
        <f t="shared" si="198"/>
        <v>32676</v>
      </c>
      <c r="E100" s="111">
        <f>RCFs!C$43</f>
        <v>59.519182319999999</v>
      </c>
      <c r="F100" s="104">
        <f t="shared" si="182"/>
        <v>8669.7999999999993</v>
      </c>
      <c r="G100" s="111">
        <f>RCFs!C$5</f>
        <v>15.792</v>
      </c>
      <c r="H100" s="104">
        <f t="shared" si="183"/>
        <v>8669.7999999999993</v>
      </c>
      <c r="I100" s="111">
        <f>RCFs!C$5</f>
        <v>15.792</v>
      </c>
      <c r="J100" s="71">
        <f t="shared" si="178"/>
        <v>9536.7999999999993</v>
      </c>
      <c r="K100" s="71">
        <f t="shared" si="178"/>
        <v>11877.6</v>
      </c>
      <c r="L100" s="71">
        <f t="shared" si="178"/>
        <v>12744.6</v>
      </c>
      <c r="M100" s="71">
        <f t="shared" si="178"/>
        <v>14045.1</v>
      </c>
      <c r="N100" s="71">
        <f t="shared" si="178"/>
        <v>17339.599999999999</v>
      </c>
      <c r="O100" s="71">
        <f t="shared" si="178"/>
        <v>18640.099999999999</v>
      </c>
      <c r="P100" s="71">
        <f t="shared" si="178"/>
        <v>26009.4</v>
      </c>
      <c r="Q100" s="104">
        <f t="shared" si="184"/>
        <v>8504</v>
      </c>
      <c r="R100" s="111">
        <f>RCFs!C$7</f>
        <v>15.49</v>
      </c>
      <c r="S100" s="71">
        <f t="shared" si="179"/>
        <v>11055.2</v>
      </c>
      <c r="T100" s="71">
        <f t="shared" si="179"/>
        <v>12756</v>
      </c>
      <c r="U100" s="104">
        <f t="shared" si="185"/>
        <v>8401.7999999999993</v>
      </c>
      <c r="V100" s="111">
        <f>RCFs!C$9</f>
        <v>15.304</v>
      </c>
      <c r="W100" s="104">
        <f t="shared" si="186"/>
        <v>8401.7999999999993</v>
      </c>
      <c r="X100" s="111">
        <f t="shared" si="187"/>
        <v>15.304</v>
      </c>
      <c r="Y100" s="109">
        <f t="shared" si="188"/>
        <v>9241.9</v>
      </c>
      <c r="Z100" s="109">
        <f t="shared" si="180"/>
        <v>11510.4</v>
      </c>
      <c r="AA100" s="109">
        <f t="shared" si="180"/>
        <v>13610.9</v>
      </c>
      <c r="AB100" s="109">
        <f t="shared" si="180"/>
        <v>12350.6</v>
      </c>
      <c r="AC100" s="109">
        <f t="shared" si="180"/>
        <v>18231.900000000001</v>
      </c>
      <c r="AD100" s="109">
        <f t="shared" si="180"/>
        <v>25205.4</v>
      </c>
      <c r="AE100" s="104">
        <f t="shared" si="189"/>
        <v>8520.4</v>
      </c>
      <c r="AF100" s="111">
        <f>RCFs!C$13</f>
        <v>15.52</v>
      </c>
      <c r="AG100" s="109">
        <f t="shared" si="181"/>
        <v>14058.7</v>
      </c>
      <c r="AH100" s="109">
        <f t="shared" si="181"/>
        <v>17892.8</v>
      </c>
      <c r="AI100" s="109">
        <f t="shared" si="181"/>
        <v>25561.200000000001</v>
      </c>
      <c r="AJ100" s="104">
        <f t="shared" si="190"/>
        <v>8617.4</v>
      </c>
      <c r="AK100" s="114">
        <f>RCFs!C$25</f>
        <v>15.696666666666665</v>
      </c>
      <c r="AL100" s="104">
        <f t="shared" si="191"/>
        <v>11364.3</v>
      </c>
      <c r="AM100" s="114">
        <f>RCFs!C$59</f>
        <v>20.7</v>
      </c>
      <c r="AN100" s="104">
        <f t="shared" si="192"/>
        <v>9096.9</v>
      </c>
      <c r="AO100" s="114">
        <f>RCFs!C$33</f>
        <v>16.57</v>
      </c>
      <c r="AP100" s="109">
        <f t="shared" si="193"/>
        <v>13645.3</v>
      </c>
      <c r="AQ100" s="104">
        <f t="shared" si="194"/>
        <v>9036.5</v>
      </c>
      <c r="AR100" s="114">
        <f>RCFs!C$35</f>
        <v>16.46</v>
      </c>
      <c r="AS100" s="109">
        <f t="shared" si="177"/>
        <v>11747.4</v>
      </c>
      <c r="AT100" s="109">
        <f t="shared" si="177"/>
        <v>13102.9</v>
      </c>
      <c r="AU100" s="104">
        <f t="shared" si="195"/>
        <v>8919.6</v>
      </c>
      <c r="AV100" s="114">
        <f>RCFs!C$37</f>
        <v>16.247</v>
      </c>
      <c r="AW100" s="305"/>
      <c r="AX100" s="114"/>
      <c r="AY100" s="104">
        <f t="shared" si="196"/>
        <v>9080.4</v>
      </c>
      <c r="AZ100" s="104">
        <f>RCFs!C$39</f>
        <v>16.54</v>
      </c>
      <c r="BA100" s="104">
        <f t="shared" si="197"/>
        <v>8662.6</v>
      </c>
      <c r="BB100" s="114">
        <f>RCFs!C$41</f>
        <v>15.779</v>
      </c>
    </row>
    <row r="101" spans="1:54" s="126" customFormat="1" ht="12" customHeight="1" x14ac:dyDescent="0.2">
      <c r="A101" s="125">
        <v>1505</v>
      </c>
      <c r="B101" s="40" t="s">
        <v>261</v>
      </c>
      <c r="C101" s="285">
        <v>225</v>
      </c>
      <c r="D101" s="104">
        <f t="shared" si="198"/>
        <v>13391.8</v>
      </c>
      <c r="E101" s="111">
        <f>RCFs!C$43</f>
        <v>59.519182319999999</v>
      </c>
      <c r="F101" s="104">
        <f t="shared" si="182"/>
        <v>3553.2</v>
      </c>
      <c r="G101" s="111">
        <f>RCFs!C$5</f>
        <v>15.792</v>
      </c>
      <c r="H101" s="104">
        <f t="shared" si="183"/>
        <v>3553.2</v>
      </c>
      <c r="I101" s="111">
        <f>RCFs!C$5</f>
        <v>15.792</v>
      </c>
      <c r="J101" s="71">
        <f t="shared" si="178"/>
        <v>3908.5</v>
      </c>
      <c r="K101" s="71">
        <f t="shared" si="178"/>
        <v>4867.8999999999996</v>
      </c>
      <c r="L101" s="71">
        <f t="shared" si="178"/>
        <v>5223.2</v>
      </c>
      <c r="M101" s="71">
        <f t="shared" si="178"/>
        <v>5756.2</v>
      </c>
      <c r="N101" s="71">
        <f t="shared" si="178"/>
        <v>7106.4</v>
      </c>
      <c r="O101" s="71">
        <f t="shared" si="178"/>
        <v>7639.4</v>
      </c>
      <c r="P101" s="71">
        <f t="shared" si="178"/>
        <v>10659.6</v>
      </c>
      <c r="Q101" s="104">
        <f t="shared" si="184"/>
        <v>3485.2</v>
      </c>
      <c r="R101" s="111">
        <f>RCFs!C$7</f>
        <v>15.49</v>
      </c>
      <c r="S101" s="71">
        <f t="shared" si="179"/>
        <v>4530.7</v>
      </c>
      <c r="T101" s="71">
        <f t="shared" si="179"/>
        <v>5227.8</v>
      </c>
      <c r="U101" s="104">
        <f t="shared" si="185"/>
        <v>3443.4</v>
      </c>
      <c r="V101" s="111">
        <f>RCFs!C$9</f>
        <v>15.304</v>
      </c>
      <c r="W101" s="104">
        <f t="shared" si="186"/>
        <v>3443.4</v>
      </c>
      <c r="X101" s="111">
        <f t="shared" si="187"/>
        <v>15.304</v>
      </c>
      <c r="Y101" s="109">
        <f t="shared" si="188"/>
        <v>3787.7</v>
      </c>
      <c r="Z101" s="109">
        <f t="shared" si="180"/>
        <v>4717.3999999999996</v>
      </c>
      <c r="AA101" s="109">
        <f t="shared" si="180"/>
        <v>5578.3</v>
      </c>
      <c r="AB101" s="109">
        <f t="shared" si="180"/>
        <v>5061.7</v>
      </c>
      <c r="AC101" s="109">
        <f t="shared" si="180"/>
        <v>7472.1</v>
      </c>
      <c r="AD101" s="109">
        <f t="shared" si="180"/>
        <v>10330.200000000001</v>
      </c>
      <c r="AE101" s="104">
        <f t="shared" si="189"/>
        <v>3492</v>
      </c>
      <c r="AF101" s="111">
        <f>RCFs!C$13</f>
        <v>15.52</v>
      </c>
      <c r="AG101" s="109">
        <f t="shared" si="181"/>
        <v>5761.8</v>
      </c>
      <c r="AH101" s="109">
        <f t="shared" si="181"/>
        <v>7333.2</v>
      </c>
      <c r="AI101" s="109">
        <f t="shared" si="181"/>
        <v>10476</v>
      </c>
      <c r="AJ101" s="104">
        <f t="shared" si="190"/>
        <v>3531.7</v>
      </c>
      <c r="AK101" s="114">
        <f>RCFs!C$25</f>
        <v>15.696666666666665</v>
      </c>
      <c r="AL101" s="104">
        <f t="shared" si="191"/>
        <v>4657.5</v>
      </c>
      <c r="AM101" s="114">
        <f>RCFs!C$59</f>
        <v>20.7</v>
      </c>
      <c r="AN101" s="104">
        <f t="shared" si="192"/>
        <v>3728.2</v>
      </c>
      <c r="AO101" s="114">
        <f>RCFs!C$33</f>
        <v>16.57</v>
      </c>
      <c r="AP101" s="109">
        <f t="shared" si="193"/>
        <v>5592.3</v>
      </c>
      <c r="AQ101" s="104">
        <f t="shared" si="194"/>
        <v>3703.5</v>
      </c>
      <c r="AR101" s="114">
        <f>RCFs!C$35</f>
        <v>16.46</v>
      </c>
      <c r="AS101" s="109">
        <f t="shared" si="177"/>
        <v>4814.5</v>
      </c>
      <c r="AT101" s="109">
        <f t="shared" si="177"/>
        <v>5370</v>
      </c>
      <c r="AU101" s="104">
        <f t="shared" si="195"/>
        <v>3655.5</v>
      </c>
      <c r="AV101" s="114">
        <f>RCFs!C$37</f>
        <v>16.247</v>
      </c>
      <c r="AW101" s="305"/>
      <c r="AX101" s="114"/>
      <c r="AY101" s="104">
        <f t="shared" si="196"/>
        <v>3721.5</v>
      </c>
      <c r="AZ101" s="104">
        <f>RCFs!C$39</f>
        <v>16.54</v>
      </c>
      <c r="BA101" s="104">
        <f t="shared" si="197"/>
        <v>3550.2</v>
      </c>
      <c r="BB101" s="114">
        <f>RCFs!C$41</f>
        <v>15.779</v>
      </c>
    </row>
    <row r="102" spans="1:54" s="126" customFormat="1" ht="12" customHeight="1" x14ac:dyDescent="0.2">
      <c r="A102" s="125">
        <v>1507</v>
      </c>
      <c r="B102" s="40" t="s">
        <v>262</v>
      </c>
      <c r="C102" s="285">
        <v>27</v>
      </c>
      <c r="D102" s="104">
        <f t="shared" si="198"/>
        <v>1607</v>
      </c>
      <c r="E102" s="111">
        <f>RCFs!C$43</f>
        <v>59.519182319999999</v>
      </c>
      <c r="F102" s="104">
        <f t="shared" si="182"/>
        <v>426.4</v>
      </c>
      <c r="G102" s="111">
        <f>RCFs!C$5</f>
        <v>15.792</v>
      </c>
      <c r="H102" s="104">
        <f t="shared" si="183"/>
        <v>426.4</v>
      </c>
      <c r="I102" s="111">
        <f>RCFs!C$5</f>
        <v>15.792</v>
      </c>
      <c r="J102" s="71">
        <f t="shared" si="178"/>
        <v>469</v>
      </c>
      <c r="K102" s="71">
        <f t="shared" si="178"/>
        <v>584.1</v>
      </c>
      <c r="L102" s="71">
        <f t="shared" si="178"/>
        <v>626.79999999999995</v>
      </c>
      <c r="M102" s="71">
        <f t="shared" si="178"/>
        <v>690.7</v>
      </c>
      <c r="N102" s="71">
        <f t="shared" si="178"/>
        <v>852.8</v>
      </c>
      <c r="O102" s="71">
        <f t="shared" si="178"/>
        <v>916.7</v>
      </c>
      <c r="P102" s="71">
        <f t="shared" si="178"/>
        <v>1279.2</v>
      </c>
      <c r="Q102" s="104">
        <f t="shared" si="184"/>
        <v>418.2</v>
      </c>
      <c r="R102" s="111">
        <f>RCFs!C$7</f>
        <v>15.49</v>
      </c>
      <c r="S102" s="71">
        <f t="shared" si="179"/>
        <v>543.6</v>
      </c>
      <c r="T102" s="71">
        <f t="shared" si="179"/>
        <v>627.29999999999995</v>
      </c>
      <c r="U102" s="104">
        <f t="shared" si="185"/>
        <v>413.2</v>
      </c>
      <c r="V102" s="111">
        <f>RCFs!C$9</f>
        <v>15.304</v>
      </c>
      <c r="W102" s="104">
        <f t="shared" si="186"/>
        <v>413.2</v>
      </c>
      <c r="X102" s="111">
        <f t="shared" si="187"/>
        <v>15.304</v>
      </c>
      <c r="Y102" s="109">
        <f t="shared" si="188"/>
        <v>454.5</v>
      </c>
      <c r="Z102" s="109">
        <f t="shared" si="180"/>
        <v>566</v>
      </c>
      <c r="AA102" s="109">
        <f t="shared" si="180"/>
        <v>669.3</v>
      </c>
      <c r="AB102" s="109">
        <f t="shared" si="180"/>
        <v>607.4</v>
      </c>
      <c r="AC102" s="109">
        <f t="shared" si="180"/>
        <v>896.6</v>
      </c>
      <c r="AD102" s="109">
        <f t="shared" si="180"/>
        <v>1239.5999999999999</v>
      </c>
      <c r="AE102" s="104">
        <f t="shared" si="189"/>
        <v>419</v>
      </c>
      <c r="AF102" s="111">
        <f>RCFs!C$13</f>
        <v>15.52</v>
      </c>
      <c r="AG102" s="109">
        <f t="shared" si="181"/>
        <v>691.4</v>
      </c>
      <c r="AH102" s="109">
        <f t="shared" si="181"/>
        <v>879.9</v>
      </c>
      <c r="AI102" s="109">
        <f t="shared" si="181"/>
        <v>1257</v>
      </c>
      <c r="AJ102" s="104">
        <f t="shared" si="190"/>
        <v>423.8</v>
      </c>
      <c r="AK102" s="114">
        <f>RCFs!C$25</f>
        <v>15.696666666666665</v>
      </c>
      <c r="AL102" s="104">
        <f t="shared" si="191"/>
        <v>558.9</v>
      </c>
      <c r="AM102" s="114">
        <f>RCFs!C$59</f>
        <v>20.7</v>
      </c>
      <c r="AN102" s="104">
        <f t="shared" si="192"/>
        <v>447.3</v>
      </c>
      <c r="AO102" s="114">
        <f>RCFs!C$33</f>
        <v>16.57</v>
      </c>
      <c r="AP102" s="109">
        <f t="shared" si="193"/>
        <v>670.9</v>
      </c>
      <c r="AQ102" s="104">
        <f t="shared" si="194"/>
        <v>444.4</v>
      </c>
      <c r="AR102" s="114">
        <f>RCFs!C$35</f>
        <v>16.46</v>
      </c>
      <c r="AS102" s="109">
        <f t="shared" si="177"/>
        <v>577.70000000000005</v>
      </c>
      <c r="AT102" s="109">
        <f t="shared" si="177"/>
        <v>644.29999999999995</v>
      </c>
      <c r="AU102" s="104">
        <f t="shared" si="195"/>
        <v>438.6</v>
      </c>
      <c r="AV102" s="114">
        <f>RCFs!C$37</f>
        <v>16.247</v>
      </c>
      <c r="AW102" s="305"/>
      <c r="AX102" s="114"/>
      <c r="AY102" s="104">
        <f t="shared" si="196"/>
        <v>446.5</v>
      </c>
      <c r="AZ102" s="104">
        <f>RCFs!C$39</f>
        <v>16.54</v>
      </c>
      <c r="BA102" s="104">
        <f t="shared" si="197"/>
        <v>426</v>
      </c>
      <c r="BB102" s="114">
        <f>RCFs!C$41</f>
        <v>15.779</v>
      </c>
    </row>
    <row r="103" spans="1:54" s="126" customFormat="1" ht="12" customHeight="1" x14ac:dyDescent="0.2">
      <c r="A103" s="125">
        <v>1509</v>
      </c>
      <c r="B103" s="40" t="s">
        <v>263</v>
      </c>
      <c r="C103" s="285">
        <v>100</v>
      </c>
      <c r="D103" s="104">
        <f t="shared" si="198"/>
        <v>5951.9</v>
      </c>
      <c r="E103" s="111">
        <f>RCFs!C$43</f>
        <v>59.519182319999999</v>
      </c>
      <c r="F103" s="104">
        <f t="shared" si="182"/>
        <v>1579.2</v>
      </c>
      <c r="G103" s="111">
        <f>RCFs!C$5</f>
        <v>15.792</v>
      </c>
      <c r="H103" s="104">
        <f t="shared" si="183"/>
        <v>1579.2</v>
      </c>
      <c r="I103" s="111">
        <f>RCFs!C$5</f>
        <v>15.792</v>
      </c>
      <c r="J103" s="71">
        <f t="shared" si="178"/>
        <v>1737.1</v>
      </c>
      <c r="K103" s="71">
        <f t="shared" si="178"/>
        <v>2163.5</v>
      </c>
      <c r="L103" s="71">
        <f t="shared" si="178"/>
        <v>2321.4</v>
      </c>
      <c r="M103" s="71">
        <f t="shared" si="178"/>
        <v>2558.3000000000002</v>
      </c>
      <c r="N103" s="71">
        <f t="shared" si="178"/>
        <v>3158.4</v>
      </c>
      <c r="O103" s="71">
        <f t="shared" si="178"/>
        <v>3395.3</v>
      </c>
      <c r="P103" s="71">
        <f t="shared" si="178"/>
        <v>4737.6000000000004</v>
      </c>
      <c r="Q103" s="104">
        <f t="shared" si="184"/>
        <v>1549</v>
      </c>
      <c r="R103" s="111">
        <f>RCFs!C$7</f>
        <v>15.49</v>
      </c>
      <c r="S103" s="71">
        <f t="shared" si="179"/>
        <v>2013.7</v>
      </c>
      <c r="T103" s="71">
        <f t="shared" si="179"/>
        <v>2323.5</v>
      </c>
      <c r="U103" s="104">
        <f t="shared" si="185"/>
        <v>1530.4</v>
      </c>
      <c r="V103" s="111">
        <f>RCFs!C$9</f>
        <v>15.304</v>
      </c>
      <c r="W103" s="104">
        <f t="shared" si="186"/>
        <v>1530.4</v>
      </c>
      <c r="X103" s="111">
        <f t="shared" si="187"/>
        <v>15.304</v>
      </c>
      <c r="Y103" s="109">
        <f t="shared" si="188"/>
        <v>1683.4</v>
      </c>
      <c r="Z103" s="109">
        <f t="shared" si="180"/>
        <v>2096.6</v>
      </c>
      <c r="AA103" s="109">
        <f t="shared" si="180"/>
        <v>2479.1999999999998</v>
      </c>
      <c r="AB103" s="109">
        <f t="shared" si="180"/>
        <v>2249.6</v>
      </c>
      <c r="AC103" s="109">
        <f t="shared" si="180"/>
        <v>3320.9</v>
      </c>
      <c r="AD103" s="109">
        <f t="shared" si="180"/>
        <v>4591.2</v>
      </c>
      <c r="AE103" s="104">
        <f t="shared" si="189"/>
        <v>1552</v>
      </c>
      <c r="AF103" s="111">
        <f>RCFs!C$13</f>
        <v>15.52</v>
      </c>
      <c r="AG103" s="109">
        <f t="shared" si="181"/>
        <v>2560.8000000000002</v>
      </c>
      <c r="AH103" s="109">
        <f t="shared" si="181"/>
        <v>3259.2</v>
      </c>
      <c r="AI103" s="109">
        <f t="shared" si="181"/>
        <v>4656</v>
      </c>
      <c r="AJ103" s="104">
        <f t="shared" si="190"/>
        <v>1569.6</v>
      </c>
      <c r="AK103" s="114">
        <f>RCFs!C$25</f>
        <v>15.696666666666665</v>
      </c>
      <c r="AL103" s="104">
        <f t="shared" si="191"/>
        <v>2070</v>
      </c>
      <c r="AM103" s="114">
        <f>RCFs!C$59</f>
        <v>20.7</v>
      </c>
      <c r="AN103" s="104">
        <f t="shared" si="192"/>
        <v>1657</v>
      </c>
      <c r="AO103" s="114">
        <f>RCFs!C$33</f>
        <v>16.57</v>
      </c>
      <c r="AP103" s="109">
        <f t="shared" si="193"/>
        <v>2485.5</v>
      </c>
      <c r="AQ103" s="104">
        <f t="shared" si="194"/>
        <v>1646</v>
      </c>
      <c r="AR103" s="114">
        <f>RCFs!C$35</f>
        <v>16.46</v>
      </c>
      <c r="AS103" s="109">
        <f t="shared" si="177"/>
        <v>2139.8000000000002</v>
      </c>
      <c r="AT103" s="109">
        <f t="shared" si="177"/>
        <v>2386.6999999999998</v>
      </c>
      <c r="AU103" s="104">
        <f t="shared" si="195"/>
        <v>1624.7</v>
      </c>
      <c r="AV103" s="114">
        <f>RCFs!C$37</f>
        <v>16.247</v>
      </c>
      <c r="AW103" s="305"/>
      <c r="AX103" s="114"/>
      <c r="AY103" s="104">
        <f t="shared" si="196"/>
        <v>1654</v>
      </c>
      <c r="AZ103" s="104">
        <f>RCFs!C$39</f>
        <v>16.54</v>
      </c>
      <c r="BA103" s="104">
        <f t="shared" si="197"/>
        <v>1577.9</v>
      </c>
      <c r="BB103" s="114">
        <f>RCFs!C$41</f>
        <v>15.779</v>
      </c>
    </row>
    <row r="104" spans="1:54" s="126" customFormat="1" ht="12" customHeight="1" x14ac:dyDescent="0.2">
      <c r="A104" s="125">
        <v>1513</v>
      </c>
      <c r="B104" s="40" t="s">
        <v>264</v>
      </c>
      <c r="C104" s="285">
        <v>85.6</v>
      </c>
      <c r="D104" s="104">
        <f t="shared" si="198"/>
        <v>5094.8</v>
      </c>
      <c r="E104" s="111">
        <f>RCFs!C$43</f>
        <v>59.519182319999999</v>
      </c>
      <c r="F104" s="104">
        <f t="shared" si="182"/>
        <v>1351.8</v>
      </c>
      <c r="G104" s="111">
        <f>RCFs!C$5</f>
        <v>15.792</v>
      </c>
      <c r="H104" s="104">
        <f t="shared" si="183"/>
        <v>1351.8</v>
      </c>
      <c r="I104" s="111">
        <f>RCFs!C$5</f>
        <v>15.792</v>
      </c>
      <c r="J104" s="71">
        <f t="shared" ref="J104:P113" si="199">ROUND($C104*$I104*J$6,1)</f>
        <v>1487</v>
      </c>
      <c r="K104" s="71">
        <f t="shared" si="199"/>
        <v>1852</v>
      </c>
      <c r="L104" s="71">
        <f t="shared" si="199"/>
        <v>1987.1</v>
      </c>
      <c r="M104" s="71">
        <f t="shared" si="199"/>
        <v>2189.9</v>
      </c>
      <c r="N104" s="71">
        <f t="shared" si="199"/>
        <v>2703.6</v>
      </c>
      <c r="O104" s="71">
        <f t="shared" si="199"/>
        <v>2906.4</v>
      </c>
      <c r="P104" s="71">
        <f t="shared" si="199"/>
        <v>4055.4</v>
      </c>
      <c r="Q104" s="104">
        <f t="shared" si="184"/>
        <v>1325.9</v>
      </c>
      <c r="R104" s="111">
        <f>RCFs!C$7</f>
        <v>15.49</v>
      </c>
      <c r="S104" s="71">
        <f t="shared" si="179"/>
        <v>1723.6</v>
      </c>
      <c r="T104" s="71">
        <f t="shared" si="179"/>
        <v>1988.8</v>
      </c>
      <c r="U104" s="104">
        <f t="shared" si="185"/>
        <v>1310</v>
      </c>
      <c r="V104" s="111">
        <f>RCFs!C$9</f>
        <v>15.304</v>
      </c>
      <c r="W104" s="104">
        <f t="shared" si="186"/>
        <v>1310</v>
      </c>
      <c r="X104" s="111">
        <f t="shared" si="187"/>
        <v>15.304</v>
      </c>
      <c r="Y104" s="109">
        <f t="shared" si="188"/>
        <v>1441</v>
      </c>
      <c r="Z104" s="109">
        <f t="shared" ref="Z104:AD113" si="200">ROUNDDOWN($W104*Z$6,1)</f>
        <v>1794.7</v>
      </c>
      <c r="AA104" s="109">
        <f t="shared" si="200"/>
        <v>2122.1999999999998</v>
      </c>
      <c r="AB104" s="109">
        <f t="shared" si="200"/>
        <v>1925.7</v>
      </c>
      <c r="AC104" s="109">
        <f t="shared" si="200"/>
        <v>2842.7</v>
      </c>
      <c r="AD104" s="109">
        <f t="shared" si="200"/>
        <v>3930</v>
      </c>
      <c r="AE104" s="104">
        <f t="shared" si="189"/>
        <v>1328.5</v>
      </c>
      <c r="AF104" s="111">
        <f>RCFs!C$13</f>
        <v>15.52</v>
      </c>
      <c r="AG104" s="109">
        <f t="shared" si="181"/>
        <v>2192</v>
      </c>
      <c r="AH104" s="109">
        <f t="shared" si="181"/>
        <v>2789.9</v>
      </c>
      <c r="AI104" s="109">
        <f t="shared" si="181"/>
        <v>3985.5</v>
      </c>
      <c r="AJ104" s="104">
        <f t="shared" si="190"/>
        <v>1343.6</v>
      </c>
      <c r="AK104" s="114">
        <f>RCFs!C$25</f>
        <v>15.696666666666665</v>
      </c>
      <c r="AL104" s="104">
        <f t="shared" si="191"/>
        <v>1771.9</v>
      </c>
      <c r="AM104" s="114">
        <f>RCFs!C$59</f>
        <v>20.7</v>
      </c>
      <c r="AN104" s="104">
        <f t="shared" si="192"/>
        <v>1418.3</v>
      </c>
      <c r="AO104" s="114">
        <f>RCFs!C$33</f>
        <v>16.57</v>
      </c>
      <c r="AP104" s="109">
        <f t="shared" si="193"/>
        <v>2127.4</v>
      </c>
      <c r="AQ104" s="104">
        <f t="shared" si="194"/>
        <v>1408.9</v>
      </c>
      <c r="AR104" s="114">
        <f>RCFs!C$35</f>
        <v>16.46</v>
      </c>
      <c r="AS104" s="109">
        <f t="shared" si="177"/>
        <v>1831.5</v>
      </c>
      <c r="AT104" s="109">
        <f t="shared" si="177"/>
        <v>2042.9</v>
      </c>
      <c r="AU104" s="104">
        <f t="shared" si="195"/>
        <v>1390.7</v>
      </c>
      <c r="AV104" s="114">
        <f>RCFs!C$37</f>
        <v>16.247</v>
      </c>
      <c r="AW104" s="305"/>
      <c r="AX104" s="114"/>
      <c r="AY104" s="104">
        <f t="shared" si="196"/>
        <v>1415.8</v>
      </c>
      <c r="AZ104" s="104">
        <f>RCFs!C$39</f>
        <v>16.54</v>
      </c>
      <c r="BA104" s="104">
        <f t="shared" si="197"/>
        <v>1350.6</v>
      </c>
      <c r="BB104" s="114">
        <f>RCFs!C$41</f>
        <v>15.779</v>
      </c>
    </row>
    <row r="105" spans="1:54" s="126" customFormat="1" ht="12" customHeight="1" x14ac:dyDescent="0.2">
      <c r="A105" s="125">
        <v>1515</v>
      </c>
      <c r="B105" s="40" t="s">
        <v>265</v>
      </c>
      <c r="C105" s="285">
        <v>120</v>
      </c>
      <c r="D105" s="104">
        <f t="shared" si="198"/>
        <v>7142.3</v>
      </c>
      <c r="E105" s="111">
        <f>RCFs!C$43</f>
        <v>59.519182319999999</v>
      </c>
      <c r="F105" s="104">
        <f t="shared" si="182"/>
        <v>1895</v>
      </c>
      <c r="G105" s="111">
        <f>RCFs!C$5</f>
        <v>15.792</v>
      </c>
      <c r="H105" s="104">
        <f t="shared" si="183"/>
        <v>1895</v>
      </c>
      <c r="I105" s="111">
        <f>RCFs!C$5</f>
        <v>15.792</v>
      </c>
      <c r="J105" s="71">
        <f t="shared" si="199"/>
        <v>2084.5</v>
      </c>
      <c r="K105" s="71">
        <f t="shared" si="199"/>
        <v>2596.1999999999998</v>
      </c>
      <c r="L105" s="71">
        <f t="shared" si="199"/>
        <v>2785.7</v>
      </c>
      <c r="M105" s="71">
        <f t="shared" si="199"/>
        <v>3070</v>
      </c>
      <c r="N105" s="71">
        <f t="shared" si="199"/>
        <v>3790.1</v>
      </c>
      <c r="O105" s="71">
        <f t="shared" si="199"/>
        <v>4074.3</v>
      </c>
      <c r="P105" s="71">
        <f t="shared" si="199"/>
        <v>5685.1</v>
      </c>
      <c r="Q105" s="104">
        <f t="shared" si="184"/>
        <v>1858.8</v>
      </c>
      <c r="R105" s="111">
        <f>RCFs!C$7</f>
        <v>15.49</v>
      </c>
      <c r="S105" s="71">
        <f t="shared" si="179"/>
        <v>2416.4</v>
      </c>
      <c r="T105" s="71">
        <f t="shared" si="179"/>
        <v>2788.2</v>
      </c>
      <c r="U105" s="104">
        <f t="shared" si="185"/>
        <v>1836.4</v>
      </c>
      <c r="V105" s="111">
        <f>RCFs!C$9</f>
        <v>15.304</v>
      </c>
      <c r="W105" s="104">
        <f t="shared" si="186"/>
        <v>1836.4</v>
      </c>
      <c r="X105" s="111">
        <f t="shared" si="187"/>
        <v>15.304</v>
      </c>
      <c r="Y105" s="109">
        <f t="shared" si="188"/>
        <v>2020</v>
      </c>
      <c r="Z105" s="109">
        <f t="shared" si="200"/>
        <v>2515.8000000000002</v>
      </c>
      <c r="AA105" s="109">
        <f t="shared" si="200"/>
        <v>2974.9</v>
      </c>
      <c r="AB105" s="109">
        <f t="shared" si="200"/>
        <v>2699.5</v>
      </c>
      <c r="AC105" s="109">
        <f t="shared" si="200"/>
        <v>3984.9</v>
      </c>
      <c r="AD105" s="109">
        <f t="shared" si="200"/>
        <v>5509.2</v>
      </c>
      <c r="AE105" s="104">
        <f t="shared" si="189"/>
        <v>1862.4</v>
      </c>
      <c r="AF105" s="111">
        <f>RCFs!C$13</f>
        <v>15.52</v>
      </c>
      <c r="AG105" s="109">
        <f t="shared" si="181"/>
        <v>3073</v>
      </c>
      <c r="AH105" s="109">
        <f t="shared" si="181"/>
        <v>3911</v>
      </c>
      <c r="AI105" s="109">
        <f t="shared" si="181"/>
        <v>5587.2</v>
      </c>
      <c r="AJ105" s="104">
        <f t="shared" si="190"/>
        <v>1883.6</v>
      </c>
      <c r="AK105" s="114">
        <f>RCFs!C$25</f>
        <v>15.696666666666665</v>
      </c>
      <c r="AL105" s="104">
        <f t="shared" si="191"/>
        <v>2484</v>
      </c>
      <c r="AM105" s="114">
        <f>RCFs!C$59</f>
        <v>20.7</v>
      </c>
      <c r="AN105" s="104">
        <f t="shared" si="192"/>
        <v>1988.4</v>
      </c>
      <c r="AO105" s="114">
        <f>RCFs!C$33</f>
        <v>16.57</v>
      </c>
      <c r="AP105" s="109">
        <f t="shared" si="193"/>
        <v>2982.6</v>
      </c>
      <c r="AQ105" s="104">
        <f t="shared" si="194"/>
        <v>1975.2</v>
      </c>
      <c r="AR105" s="114">
        <f>RCFs!C$35</f>
        <v>16.46</v>
      </c>
      <c r="AS105" s="109">
        <f t="shared" si="177"/>
        <v>2567.6999999999998</v>
      </c>
      <c r="AT105" s="109">
        <f t="shared" si="177"/>
        <v>2864</v>
      </c>
      <c r="AU105" s="104">
        <f t="shared" si="195"/>
        <v>1949.6</v>
      </c>
      <c r="AV105" s="114">
        <f>RCFs!C$37</f>
        <v>16.247</v>
      </c>
      <c r="AW105" s="305"/>
      <c r="AX105" s="114"/>
      <c r="AY105" s="104">
        <f t="shared" si="196"/>
        <v>1984.8</v>
      </c>
      <c r="AZ105" s="104">
        <f>RCFs!C$39</f>
        <v>16.54</v>
      </c>
      <c r="BA105" s="104">
        <f t="shared" si="197"/>
        <v>1893.4</v>
      </c>
      <c r="BB105" s="114">
        <f>RCFs!C$41</f>
        <v>15.779</v>
      </c>
    </row>
    <row r="106" spans="1:54" s="126" customFormat="1" ht="12" customHeight="1" x14ac:dyDescent="0.2">
      <c r="A106" s="125">
        <v>1517</v>
      </c>
      <c r="B106" s="40" t="s">
        <v>266</v>
      </c>
      <c r="C106" s="285">
        <v>146</v>
      </c>
      <c r="D106" s="104">
        <f t="shared" si="198"/>
        <v>8689.7999999999993</v>
      </c>
      <c r="E106" s="111">
        <f>RCFs!C$43</f>
        <v>59.519182319999999</v>
      </c>
      <c r="F106" s="104">
        <f t="shared" si="182"/>
        <v>2305.6</v>
      </c>
      <c r="G106" s="111">
        <f>RCFs!C$5</f>
        <v>15.792</v>
      </c>
      <c r="H106" s="104">
        <f t="shared" si="183"/>
        <v>2305.6</v>
      </c>
      <c r="I106" s="111">
        <f>RCFs!C$5</f>
        <v>15.792</v>
      </c>
      <c r="J106" s="71">
        <f t="shared" si="199"/>
        <v>2536.1999999999998</v>
      </c>
      <c r="K106" s="71">
        <f t="shared" si="199"/>
        <v>3158.7</v>
      </c>
      <c r="L106" s="71">
        <f t="shared" si="199"/>
        <v>3389.3</v>
      </c>
      <c r="M106" s="71">
        <f t="shared" si="199"/>
        <v>3735.1</v>
      </c>
      <c r="N106" s="71">
        <f t="shared" si="199"/>
        <v>4611.3</v>
      </c>
      <c r="O106" s="71">
        <f t="shared" si="199"/>
        <v>4957.1000000000004</v>
      </c>
      <c r="P106" s="71">
        <f t="shared" si="199"/>
        <v>6916.9</v>
      </c>
      <c r="Q106" s="104">
        <f t="shared" si="184"/>
        <v>2261.5</v>
      </c>
      <c r="R106" s="111">
        <f>RCFs!C$7</f>
        <v>15.49</v>
      </c>
      <c r="S106" s="71">
        <f t="shared" si="179"/>
        <v>2939.9</v>
      </c>
      <c r="T106" s="71">
        <f t="shared" si="179"/>
        <v>3392.2</v>
      </c>
      <c r="U106" s="104">
        <f t="shared" si="185"/>
        <v>2234.3000000000002</v>
      </c>
      <c r="V106" s="111">
        <f>RCFs!C$9</f>
        <v>15.304</v>
      </c>
      <c r="W106" s="104">
        <f t="shared" si="186"/>
        <v>2234.3000000000002</v>
      </c>
      <c r="X106" s="111">
        <f t="shared" si="187"/>
        <v>15.304</v>
      </c>
      <c r="Y106" s="109">
        <f t="shared" si="188"/>
        <v>2457.6999999999998</v>
      </c>
      <c r="Z106" s="109">
        <f t="shared" si="200"/>
        <v>3060.9</v>
      </c>
      <c r="AA106" s="109">
        <f t="shared" si="200"/>
        <v>3619.5</v>
      </c>
      <c r="AB106" s="109">
        <f t="shared" si="200"/>
        <v>3284.4</v>
      </c>
      <c r="AC106" s="109">
        <f t="shared" si="200"/>
        <v>4848.3999999999996</v>
      </c>
      <c r="AD106" s="109">
        <f t="shared" si="200"/>
        <v>6702.9</v>
      </c>
      <c r="AE106" s="104">
        <f t="shared" si="189"/>
        <v>2265.9</v>
      </c>
      <c r="AF106" s="111">
        <f>RCFs!C$13</f>
        <v>15.52</v>
      </c>
      <c r="AG106" s="109">
        <f t="shared" si="181"/>
        <v>3738.7</v>
      </c>
      <c r="AH106" s="109">
        <f t="shared" si="181"/>
        <v>4758.3999999999996</v>
      </c>
      <c r="AI106" s="109">
        <f t="shared" si="181"/>
        <v>6797.7</v>
      </c>
      <c r="AJ106" s="104">
        <f t="shared" si="190"/>
        <v>2291.6999999999998</v>
      </c>
      <c r="AK106" s="114">
        <f>RCFs!C$25</f>
        <v>15.696666666666665</v>
      </c>
      <c r="AL106" s="104">
        <f t="shared" si="191"/>
        <v>3022.2</v>
      </c>
      <c r="AM106" s="114">
        <f>RCFs!C$59</f>
        <v>20.7</v>
      </c>
      <c r="AN106" s="104">
        <f t="shared" si="192"/>
        <v>2419.1999999999998</v>
      </c>
      <c r="AO106" s="114">
        <f>RCFs!C$33</f>
        <v>16.57</v>
      </c>
      <c r="AP106" s="109">
        <f t="shared" si="193"/>
        <v>3628.8</v>
      </c>
      <c r="AQ106" s="104">
        <f t="shared" si="194"/>
        <v>2403.1</v>
      </c>
      <c r="AR106" s="114">
        <f>RCFs!C$35</f>
        <v>16.46</v>
      </c>
      <c r="AS106" s="109">
        <f t="shared" si="177"/>
        <v>3124</v>
      </c>
      <c r="AT106" s="109">
        <f t="shared" si="177"/>
        <v>3484.4</v>
      </c>
      <c r="AU106" s="104">
        <f t="shared" si="195"/>
        <v>2372</v>
      </c>
      <c r="AV106" s="114">
        <f>RCFs!C$37</f>
        <v>16.247</v>
      </c>
      <c r="AW106" s="305"/>
      <c r="AX106" s="114"/>
      <c r="AY106" s="104">
        <f t="shared" si="196"/>
        <v>2414.8000000000002</v>
      </c>
      <c r="AZ106" s="104">
        <f>RCFs!C$39</f>
        <v>16.54</v>
      </c>
      <c r="BA106" s="104">
        <f t="shared" si="197"/>
        <v>2303.6999999999998</v>
      </c>
      <c r="BB106" s="114">
        <f>RCFs!C$41</f>
        <v>15.779</v>
      </c>
    </row>
    <row r="107" spans="1:54" s="126" customFormat="1" ht="12" customHeight="1" x14ac:dyDescent="0.2">
      <c r="A107" s="125">
        <v>1521</v>
      </c>
      <c r="B107" s="40" t="s">
        <v>267</v>
      </c>
      <c r="C107" s="285">
        <v>352</v>
      </c>
      <c r="D107" s="104">
        <f t="shared" si="198"/>
        <v>20950.8</v>
      </c>
      <c r="E107" s="111">
        <f>RCFs!C$43</f>
        <v>59.519182319999999</v>
      </c>
      <c r="F107" s="104">
        <f t="shared" si="182"/>
        <v>5558.8</v>
      </c>
      <c r="G107" s="111">
        <f>RCFs!C$5</f>
        <v>15.792</v>
      </c>
      <c r="H107" s="104">
        <f t="shared" si="183"/>
        <v>5558.8</v>
      </c>
      <c r="I107" s="111">
        <f>RCFs!C$5</f>
        <v>15.792</v>
      </c>
      <c r="J107" s="71">
        <f t="shared" si="199"/>
        <v>6114.7</v>
      </c>
      <c r="K107" s="71">
        <f t="shared" si="199"/>
        <v>7615.5</v>
      </c>
      <c r="L107" s="71">
        <f t="shared" si="199"/>
        <v>8171.4</v>
      </c>
      <c r="M107" s="71">
        <f t="shared" si="199"/>
        <v>9005.2000000000007</v>
      </c>
      <c r="N107" s="71">
        <f t="shared" si="199"/>
        <v>11117.6</v>
      </c>
      <c r="O107" s="71">
        <f t="shared" si="199"/>
        <v>11951.4</v>
      </c>
      <c r="P107" s="71">
        <f t="shared" si="199"/>
        <v>16676.400000000001</v>
      </c>
      <c r="Q107" s="104">
        <f t="shared" si="184"/>
        <v>5452.4</v>
      </c>
      <c r="R107" s="111">
        <f>RCFs!C$7</f>
        <v>15.49</v>
      </c>
      <c r="S107" s="71">
        <f t="shared" si="179"/>
        <v>7088.1</v>
      </c>
      <c r="T107" s="71">
        <f t="shared" si="179"/>
        <v>8178.6</v>
      </c>
      <c r="U107" s="104">
        <f t="shared" si="185"/>
        <v>5387</v>
      </c>
      <c r="V107" s="111">
        <f>RCFs!C$9</f>
        <v>15.304</v>
      </c>
      <c r="W107" s="104">
        <f t="shared" si="186"/>
        <v>5387</v>
      </c>
      <c r="X107" s="111">
        <f t="shared" si="187"/>
        <v>15.304</v>
      </c>
      <c r="Y107" s="109">
        <f t="shared" si="188"/>
        <v>5925.7</v>
      </c>
      <c r="Z107" s="109">
        <f t="shared" si="200"/>
        <v>7380.1</v>
      </c>
      <c r="AA107" s="109">
        <f t="shared" si="200"/>
        <v>8726.9</v>
      </c>
      <c r="AB107" s="109">
        <f t="shared" si="200"/>
        <v>7918.8</v>
      </c>
      <c r="AC107" s="109">
        <f t="shared" si="200"/>
        <v>11689.7</v>
      </c>
      <c r="AD107" s="109">
        <f t="shared" si="200"/>
        <v>16161</v>
      </c>
      <c r="AE107" s="104">
        <f t="shared" si="189"/>
        <v>5463</v>
      </c>
      <c r="AF107" s="111">
        <f>RCFs!C$13</f>
        <v>15.52</v>
      </c>
      <c r="AG107" s="109">
        <f t="shared" si="181"/>
        <v>9014</v>
      </c>
      <c r="AH107" s="109">
        <f t="shared" si="181"/>
        <v>11472.3</v>
      </c>
      <c r="AI107" s="109">
        <f t="shared" si="181"/>
        <v>16389</v>
      </c>
      <c r="AJ107" s="104">
        <f t="shared" si="190"/>
        <v>5525.2</v>
      </c>
      <c r="AK107" s="114">
        <f>RCFs!C$25</f>
        <v>15.696666666666665</v>
      </c>
      <c r="AL107" s="104">
        <f t="shared" si="191"/>
        <v>7286.4</v>
      </c>
      <c r="AM107" s="114">
        <f>RCFs!C$59</f>
        <v>20.7</v>
      </c>
      <c r="AN107" s="104">
        <f t="shared" si="192"/>
        <v>5832.6</v>
      </c>
      <c r="AO107" s="114">
        <f>RCFs!C$33</f>
        <v>16.57</v>
      </c>
      <c r="AP107" s="109">
        <f t="shared" si="193"/>
        <v>8748.9</v>
      </c>
      <c r="AQ107" s="104">
        <f t="shared" si="194"/>
        <v>5793.9</v>
      </c>
      <c r="AR107" s="114">
        <f>RCFs!C$35</f>
        <v>16.46</v>
      </c>
      <c r="AS107" s="109">
        <f t="shared" si="177"/>
        <v>7532</v>
      </c>
      <c r="AT107" s="109">
        <f t="shared" si="177"/>
        <v>8401.1</v>
      </c>
      <c r="AU107" s="104">
        <f t="shared" si="195"/>
        <v>5718.9</v>
      </c>
      <c r="AV107" s="114">
        <f>RCFs!C$37</f>
        <v>16.247</v>
      </c>
      <c r="AW107" s="305"/>
      <c r="AX107" s="114"/>
      <c r="AY107" s="104">
        <f t="shared" si="196"/>
        <v>5822</v>
      </c>
      <c r="AZ107" s="104">
        <f>RCFs!C$39</f>
        <v>16.54</v>
      </c>
      <c r="BA107" s="104">
        <f t="shared" si="197"/>
        <v>5554.2</v>
      </c>
      <c r="BB107" s="114">
        <f>RCFs!C$41</f>
        <v>15.779</v>
      </c>
    </row>
    <row r="108" spans="1:54" s="126" customFormat="1" ht="12" customHeight="1" x14ac:dyDescent="0.2">
      <c r="A108" s="125">
        <v>1525</v>
      </c>
      <c r="B108" s="40" t="s">
        <v>268</v>
      </c>
      <c r="C108" s="285">
        <v>310</v>
      </c>
      <c r="D108" s="104">
        <f t="shared" si="198"/>
        <v>18450.900000000001</v>
      </c>
      <c r="E108" s="111">
        <f>RCFs!C$43</f>
        <v>59.519182319999999</v>
      </c>
      <c r="F108" s="104">
        <f t="shared" si="182"/>
        <v>4895.5</v>
      </c>
      <c r="G108" s="111">
        <f>RCFs!C$5</f>
        <v>15.792</v>
      </c>
      <c r="H108" s="104">
        <f t="shared" si="183"/>
        <v>4895.5</v>
      </c>
      <c r="I108" s="111">
        <f>RCFs!C$5</f>
        <v>15.792</v>
      </c>
      <c r="J108" s="71">
        <f t="shared" si="199"/>
        <v>5385.1</v>
      </c>
      <c r="K108" s="71">
        <f t="shared" si="199"/>
        <v>6706.9</v>
      </c>
      <c r="L108" s="71">
        <f t="shared" si="199"/>
        <v>7196.4</v>
      </c>
      <c r="M108" s="71">
        <f t="shared" si="199"/>
        <v>7930.7</v>
      </c>
      <c r="N108" s="71">
        <f t="shared" si="199"/>
        <v>9791</v>
      </c>
      <c r="O108" s="71">
        <f t="shared" si="199"/>
        <v>10525.4</v>
      </c>
      <c r="P108" s="71">
        <f t="shared" si="199"/>
        <v>14686.6</v>
      </c>
      <c r="Q108" s="104">
        <f t="shared" si="184"/>
        <v>4801.8999999999996</v>
      </c>
      <c r="R108" s="111">
        <f>RCFs!C$7</f>
        <v>15.49</v>
      </c>
      <c r="S108" s="71">
        <f t="shared" si="179"/>
        <v>6242.4</v>
      </c>
      <c r="T108" s="71">
        <f t="shared" si="179"/>
        <v>7202.8</v>
      </c>
      <c r="U108" s="104">
        <f t="shared" si="185"/>
        <v>4744.2</v>
      </c>
      <c r="V108" s="111">
        <f>RCFs!C$9</f>
        <v>15.304</v>
      </c>
      <c r="W108" s="104">
        <f t="shared" si="186"/>
        <v>4744.2</v>
      </c>
      <c r="X108" s="111">
        <f t="shared" si="187"/>
        <v>15.304</v>
      </c>
      <c r="Y108" s="109">
        <f t="shared" si="188"/>
        <v>5218.6000000000004</v>
      </c>
      <c r="Z108" s="109">
        <f t="shared" si="200"/>
        <v>6499.5</v>
      </c>
      <c r="AA108" s="109">
        <f t="shared" si="200"/>
        <v>7685.6</v>
      </c>
      <c r="AB108" s="109">
        <f t="shared" si="200"/>
        <v>6973.9</v>
      </c>
      <c r="AC108" s="109">
        <f t="shared" si="200"/>
        <v>10294.9</v>
      </c>
      <c r="AD108" s="109">
        <f t="shared" si="200"/>
        <v>14232.6</v>
      </c>
      <c r="AE108" s="104">
        <f t="shared" si="189"/>
        <v>4811.2</v>
      </c>
      <c r="AF108" s="111">
        <f>RCFs!C$13</f>
        <v>15.52</v>
      </c>
      <c r="AG108" s="109">
        <f t="shared" si="181"/>
        <v>7938.5</v>
      </c>
      <c r="AH108" s="109">
        <f t="shared" si="181"/>
        <v>10103.5</v>
      </c>
      <c r="AI108" s="109">
        <f t="shared" si="181"/>
        <v>14433.6</v>
      </c>
      <c r="AJ108" s="104">
        <f t="shared" si="190"/>
        <v>4865.8999999999996</v>
      </c>
      <c r="AK108" s="114">
        <f>RCFs!C$25</f>
        <v>15.696666666666665</v>
      </c>
      <c r="AL108" s="104">
        <f t="shared" si="191"/>
        <v>6417</v>
      </c>
      <c r="AM108" s="114">
        <f>RCFs!C$59</f>
        <v>20.7</v>
      </c>
      <c r="AN108" s="104">
        <f t="shared" si="192"/>
        <v>5136.7</v>
      </c>
      <c r="AO108" s="114">
        <f>RCFs!C$33</f>
        <v>16.57</v>
      </c>
      <c r="AP108" s="109">
        <f t="shared" si="193"/>
        <v>7705</v>
      </c>
      <c r="AQ108" s="104">
        <f t="shared" si="194"/>
        <v>5102.6000000000004</v>
      </c>
      <c r="AR108" s="114">
        <f>RCFs!C$35</f>
        <v>16.46</v>
      </c>
      <c r="AS108" s="109">
        <f t="shared" si="177"/>
        <v>6633.3</v>
      </c>
      <c r="AT108" s="109">
        <f t="shared" si="177"/>
        <v>7398.7</v>
      </c>
      <c r="AU108" s="104">
        <f t="shared" si="195"/>
        <v>5036.5</v>
      </c>
      <c r="AV108" s="114">
        <f>RCFs!C$37</f>
        <v>16.247</v>
      </c>
      <c r="AW108" s="305"/>
      <c r="AX108" s="114"/>
      <c r="AY108" s="104">
        <f t="shared" si="196"/>
        <v>5127.3999999999996</v>
      </c>
      <c r="AZ108" s="104">
        <f>RCFs!C$39</f>
        <v>16.54</v>
      </c>
      <c r="BA108" s="104">
        <f t="shared" si="197"/>
        <v>4891.3999999999996</v>
      </c>
      <c r="BB108" s="114">
        <f>RCFs!C$41</f>
        <v>15.779</v>
      </c>
    </row>
    <row r="109" spans="1:54" s="126" customFormat="1" ht="12" customHeight="1" x14ac:dyDescent="0.2">
      <c r="A109" s="125">
        <v>1526</v>
      </c>
      <c r="B109" s="40" t="s">
        <v>269</v>
      </c>
      <c r="C109" s="285">
        <v>358.5</v>
      </c>
      <c r="D109" s="104">
        <f t="shared" si="198"/>
        <v>21337.599999999999</v>
      </c>
      <c r="E109" s="111">
        <f>RCFs!C$43</f>
        <v>59.519182319999999</v>
      </c>
      <c r="F109" s="104">
        <f t="shared" si="182"/>
        <v>5661.4</v>
      </c>
      <c r="G109" s="111">
        <f>RCFs!C$5</f>
        <v>15.792</v>
      </c>
      <c r="H109" s="104">
        <f t="shared" si="183"/>
        <v>5661.4</v>
      </c>
      <c r="I109" s="111">
        <f>RCFs!C$5</f>
        <v>15.792</v>
      </c>
      <c r="J109" s="71">
        <f t="shared" si="199"/>
        <v>6227.6</v>
      </c>
      <c r="K109" s="71">
        <f t="shared" si="199"/>
        <v>7756.2</v>
      </c>
      <c r="L109" s="71">
        <f t="shared" si="199"/>
        <v>8322.2999999999993</v>
      </c>
      <c r="M109" s="71">
        <f t="shared" si="199"/>
        <v>9171.5</v>
      </c>
      <c r="N109" s="71">
        <f t="shared" si="199"/>
        <v>11322.9</v>
      </c>
      <c r="O109" s="71">
        <f t="shared" si="199"/>
        <v>12172.1</v>
      </c>
      <c r="P109" s="71">
        <f t="shared" si="199"/>
        <v>16984.3</v>
      </c>
      <c r="Q109" s="104">
        <f t="shared" si="184"/>
        <v>5553.1</v>
      </c>
      <c r="R109" s="111">
        <f>RCFs!C$7</f>
        <v>15.49</v>
      </c>
      <c r="S109" s="71">
        <f t="shared" si="179"/>
        <v>7219</v>
      </c>
      <c r="T109" s="71">
        <f t="shared" si="179"/>
        <v>8329.6</v>
      </c>
      <c r="U109" s="104">
        <f t="shared" si="185"/>
        <v>5486.4</v>
      </c>
      <c r="V109" s="111">
        <f>RCFs!C$9</f>
        <v>15.304</v>
      </c>
      <c r="W109" s="104">
        <f t="shared" si="186"/>
        <v>5486.4</v>
      </c>
      <c r="X109" s="111">
        <f t="shared" si="187"/>
        <v>15.304</v>
      </c>
      <c r="Y109" s="109">
        <f t="shared" si="188"/>
        <v>6035</v>
      </c>
      <c r="Z109" s="109">
        <f t="shared" si="200"/>
        <v>7516.3</v>
      </c>
      <c r="AA109" s="109">
        <f t="shared" si="200"/>
        <v>8887.9</v>
      </c>
      <c r="AB109" s="109">
        <f t="shared" si="200"/>
        <v>8065</v>
      </c>
      <c r="AC109" s="109">
        <f t="shared" si="200"/>
        <v>11905.4</v>
      </c>
      <c r="AD109" s="109">
        <f t="shared" si="200"/>
        <v>16459.2</v>
      </c>
      <c r="AE109" s="104">
        <f t="shared" si="189"/>
        <v>5563.9</v>
      </c>
      <c r="AF109" s="111">
        <f>RCFs!C$13</f>
        <v>15.52</v>
      </c>
      <c r="AG109" s="109">
        <f t="shared" si="181"/>
        <v>9180.4</v>
      </c>
      <c r="AH109" s="109">
        <f t="shared" si="181"/>
        <v>11684.2</v>
      </c>
      <c r="AI109" s="109">
        <f t="shared" si="181"/>
        <v>16691.7</v>
      </c>
      <c r="AJ109" s="104">
        <f t="shared" si="190"/>
        <v>5627.2</v>
      </c>
      <c r="AK109" s="114">
        <f>RCFs!C$25</f>
        <v>15.696666666666665</v>
      </c>
      <c r="AL109" s="104">
        <f t="shared" si="191"/>
        <v>7420.9</v>
      </c>
      <c r="AM109" s="114">
        <f>RCFs!C$59</f>
        <v>20.7</v>
      </c>
      <c r="AN109" s="104">
        <f t="shared" si="192"/>
        <v>5940.3</v>
      </c>
      <c r="AO109" s="114">
        <f>RCFs!C$33</f>
        <v>16.57</v>
      </c>
      <c r="AP109" s="109">
        <f t="shared" si="193"/>
        <v>8910.4</v>
      </c>
      <c r="AQ109" s="104">
        <f t="shared" si="194"/>
        <v>5900.9</v>
      </c>
      <c r="AR109" s="114">
        <f>RCFs!C$35</f>
        <v>16.46</v>
      </c>
      <c r="AS109" s="109">
        <f t="shared" si="177"/>
        <v>7671.1</v>
      </c>
      <c r="AT109" s="109">
        <f t="shared" si="177"/>
        <v>8556.2999999999993</v>
      </c>
      <c r="AU109" s="104">
        <f t="shared" si="195"/>
        <v>5824.5</v>
      </c>
      <c r="AV109" s="114">
        <f>RCFs!C$37</f>
        <v>16.247</v>
      </c>
      <c r="AW109" s="305"/>
      <c r="AX109" s="114"/>
      <c r="AY109" s="104">
        <f t="shared" si="196"/>
        <v>5929.5</v>
      </c>
      <c r="AZ109" s="104">
        <f>RCFs!C$39</f>
        <v>16.54</v>
      </c>
      <c r="BA109" s="104">
        <f t="shared" si="197"/>
        <v>5656.7</v>
      </c>
      <c r="BB109" s="114">
        <f>RCFs!C$41</f>
        <v>15.779</v>
      </c>
    </row>
    <row r="110" spans="1:54" s="126" customFormat="1" ht="12" customHeight="1" x14ac:dyDescent="0.2">
      <c r="A110" s="125">
        <v>1527</v>
      </c>
      <c r="B110" s="40" t="s">
        <v>270</v>
      </c>
      <c r="C110" s="285">
        <v>358.5</v>
      </c>
      <c r="D110" s="104">
        <f t="shared" si="198"/>
        <v>21337.599999999999</v>
      </c>
      <c r="E110" s="111">
        <f>RCFs!C$43</f>
        <v>59.519182319999999</v>
      </c>
      <c r="F110" s="104">
        <f t="shared" si="182"/>
        <v>5661.4</v>
      </c>
      <c r="G110" s="111">
        <f>RCFs!C$5</f>
        <v>15.792</v>
      </c>
      <c r="H110" s="104">
        <f t="shared" si="183"/>
        <v>5661.4</v>
      </c>
      <c r="I110" s="111">
        <f>RCFs!C$5</f>
        <v>15.792</v>
      </c>
      <c r="J110" s="71">
        <f t="shared" si="199"/>
        <v>6227.6</v>
      </c>
      <c r="K110" s="71">
        <f t="shared" si="199"/>
        <v>7756.2</v>
      </c>
      <c r="L110" s="71">
        <f t="shared" si="199"/>
        <v>8322.2999999999993</v>
      </c>
      <c r="M110" s="71">
        <f t="shared" si="199"/>
        <v>9171.5</v>
      </c>
      <c r="N110" s="71">
        <f t="shared" si="199"/>
        <v>11322.9</v>
      </c>
      <c r="O110" s="71">
        <f t="shared" si="199"/>
        <v>12172.1</v>
      </c>
      <c r="P110" s="71">
        <f t="shared" si="199"/>
        <v>16984.3</v>
      </c>
      <c r="Q110" s="104">
        <f t="shared" si="184"/>
        <v>5553.1</v>
      </c>
      <c r="R110" s="111">
        <f>RCFs!C$7</f>
        <v>15.49</v>
      </c>
      <c r="S110" s="71">
        <f t="shared" si="179"/>
        <v>7219</v>
      </c>
      <c r="T110" s="71">
        <f t="shared" si="179"/>
        <v>8329.6</v>
      </c>
      <c r="U110" s="104">
        <f t="shared" si="185"/>
        <v>5486.4</v>
      </c>
      <c r="V110" s="111">
        <f>RCFs!C$9</f>
        <v>15.304</v>
      </c>
      <c r="W110" s="104">
        <f t="shared" si="186"/>
        <v>5486.4</v>
      </c>
      <c r="X110" s="111">
        <f t="shared" si="187"/>
        <v>15.304</v>
      </c>
      <c r="Y110" s="109">
        <f t="shared" si="188"/>
        <v>6035</v>
      </c>
      <c r="Z110" s="109">
        <f t="shared" si="200"/>
        <v>7516.3</v>
      </c>
      <c r="AA110" s="109">
        <f t="shared" si="200"/>
        <v>8887.9</v>
      </c>
      <c r="AB110" s="109">
        <f t="shared" si="200"/>
        <v>8065</v>
      </c>
      <c r="AC110" s="109">
        <f t="shared" si="200"/>
        <v>11905.4</v>
      </c>
      <c r="AD110" s="109">
        <f t="shared" si="200"/>
        <v>16459.2</v>
      </c>
      <c r="AE110" s="104">
        <f t="shared" si="189"/>
        <v>5563.9</v>
      </c>
      <c r="AF110" s="111">
        <f>RCFs!C$13</f>
        <v>15.52</v>
      </c>
      <c r="AG110" s="109">
        <f t="shared" si="181"/>
        <v>9180.4</v>
      </c>
      <c r="AH110" s="109">
        <f t="shared" si="181"/>
        <v>11684.2</v>
      </c>
      <c r="AI110" s="109">
        <f t="shared" si="181"/>
        <v>16691.7</v>
      </c>
      <c r="AJ110" s="104">
        <f t="shared" si="190"/>
        <v>5627.2</v>
      </c>
      <c r="AK110" s="114">
        <f>RCFs!C$25</f>
        <v>15.696666666666665</v>
      </c>
      <c r="AL110" s="104">
        <f t="shared" si="191"/>
        <v>7420.9</v>
      </c>
      <c r="AM110" s="114">
        <f>RCFs!C$59</f>
        <v>20.7</v>
      </c>
      <c r="AN110" s="104">
        <f t="shared" si="192"/>
        <v>5940.3</v>
      </c>
      <c r="AO110" s="114">
        <f>RCFs!C$33</f>
        <v>16.57</v>
      </c>
      <c r="AP110" s="109">
        <f t="shared" si="193"/>
        <v>8910.4</v>
      </c>
      <c r="AQ110" s="104">
        <f t="shared" si="194"/>
        <v>5900.9</v>
      </c>
      <c r="AR110" s="114">
        <f>RCFs!C$35</f>
        <v>16.46</v>
      </c>
      <c r="AS110" s="109">
        <f t="shared" si="177"/>
        <v>7671.1</v>
      </c>
      <c r="AT110" s="109">
        <f t="shared" si="177"/>
        <v>8556.2999999999993</v>
      </c>
      <c r="AU110" s="104">
        <f t="shared" si="195"/>
        <v>5824.5</v>
      </c>
      <c r="AV110" s="114">
        <f>RCFs!C$37</f>
        <v>16.247</v>
      </c>
      <c r="AW110" s="305"/>
      <c r="AX110" s="114"/>
      <c r="AY110" s="104">
        <f t="shared" si="196"/>
        <v>5929.5</v>
      </c>
      <c r="AZ110" s="104">
        <f>RCFs!C$39</f>
        <v>16.54</v>
      </c>
      <c r="BA110" s="104">
        <f t="shared" si="197"/>
        <v>5656.7</v>
      </c>
      <c r="BB110" s="114">
        <f>RCFs!C$41</f>
        <v>15.779</v>
      </c>
    </row>
    <row r="111" spans="1:54" s="126" customFormat="1" ht="12" customHeight="1" x14ac:dyDescent="0.2">
      <c r="A111" s="125">
        <v>1545</v>
      </c>
      <c r="B111" s="40" t="s">
        <v>271</v>
      </c>
      <c r="C111" s="285">
        <v>47</v>
      </c>
      <c r="D111" s="104">
        <f t="shared" si="198"/>
        <v>2797.4</v>
      </c>
      <c r="E111" s="111">
        <f>RCFs!C$43</f>
        <v>59.519182319999999</v>
      </c>
      <c r="F111" s="104">
        <f t="shared" si="182"/>
        <v>742.2</v>
      </c>
      <c r="G111" s="111">
        <f>RCFs!C$5</f>
        <v>15.792</v>
      </c>
      <c r="H111" s="104">
        <f t="shared" si="183"/>
        <v>742.2</v>
      </c>
      <c r="I111" s="111">
        <f>RCFs!C$5</f>
        <v>15.792</v>
      </c>
      <c r="J111" s="71">
        <f t="shared" si="199"/>
        <v>816.4</v>
      </c>
      <c r="K111" s="71">
        <f t="shared" si="199"/>
        <v>1016.8</v>
      </c>
      <c r="L111" s="71">
        <f t="shared" si="199"/>
        <v>1091.0999999999999</v>
      </c>
      <c r="M111" s="71">
        <f t="shared" si="199"/>
        <v>1202.4000000000001</v>
      </c>
      <c r="N111" s="71">
        <f t="shared" si="199"/>
        <v>1484.4</v>
      </c>
      <c r="O111" s="71">
        <f t="shared" si="199"/>
        <v>1595.8</v>
      </c>
      <c r="P111" s="71">
        <f t="shared" si="199"/>
        <v>2226.6999999999998</v>
      </c>
      <c r="Q111" s="104">
        <f t="shared" si="184"/>
        <v>728</v>
      </c>
      <c r="R111" s="111">
        <f>RCFs!C$7</f>
        <v>15.49</v>
      </c>
      <c r="S111" s="71">
        <f t="shared" si="179"/>
        <v>946.4</v>
      </c>
      <c r="T111" s="71">
        <f t="shared" si="179"/>
        <v>1092</v>
      </c>
      <c r="U111" s="104">
        <f t="shared" si="185"/>
        <v>719.2</v>
      </c>
      <c r="V111" s="111">
        <f>RCFs!C$9</f>
        <v>15.304</v>
      </c>
      <c r="W111" s="104">
        <f t="shared" si="186"/>
        <v>719.2</v>
      </c>
      <c r="X111" s="111">
        <f t="shared" si="187"/>
        <v>15.304</v>
      </c>
      <c r="Y111" s="109">
        <f t="shared" si="188"/>
        <v>791.1</v>
      </c>
      <c r="Z111" s="109">
        <f t="shared" si="200"/>
        <v>985.3</v>
      </c>
      <c r="AA111" s="109">
        <f t="shared" si="200"/>
        <v>1165.0999999999999</v>
      </c>
      <c r="AB111" s="109">
        <f t="shared" si="200"/>
        <v>1057.2</v>
      </c>
      <c r="AC111" s="109">
        <f t="shared" si="200"/>
        <v>1560.6</v>
      </c>
      <c r="AD111" s="109">
        <f t="shared" si="200"/>
        <v>2157.6</v>
      </c>
      <c r="AE111" s="104">
        <f t="shared" si="189"/>
        <v>729.4</v>
      </c>
      <c r="AF111" s="111">
        <f>RCFs!C$13</f>
        <v>15.52</v>
      </c>
      <c r="AG111" s="109">
        <f t="shared" si="181"/>
        <v>1203.5</v>
      </c>
      <c r="AH111" s="109">
        <f t="shared" si="181"/>
        <v>1531.7</v>
      </c>
      <c r="AI111" s="109">
        <f t="shared" si="181"/>
        <v>2188.1999999999998</v>
      </c>
      <c r="AJ111" s="104">
        <f t="shared" si="190"/>
        <v>737.7</v>
      </c>
      <c r="AK111" s="114">
        <f>RCFs!C$25</f>
        <v>15.696666666666665</v>
      </c>
      <c r="AL111" s="104">
        <f t="shared" si="191"/>
        <v>972.9</v>
      </c>
      <c r="AM111" s="114">
        <f>RCFs!C$59</f>
        <v>20.7</v>
      </c>
      <c r="AN111" s="104">
        <f t="shared" si="192"/>
        <v>778.7</v>
      </c>
      <c r="AO111" s="114">
        <f>RCFs!C$33</f>
        <v>16.57</v>
      </c>
      <c r="AP111" s="109">
        <f t="shared" si="193"/>
        <v>1168</v>
      </c>
      <c r="AQ111" s="104">
        <f t="shared" si="194"/>
        <v>773.6</v>
      </c>
      <c r="AR111" s="114">
        <f>RCFs!C$35</f>
        <v>16.46</v>
      </c>
      <c r="AS111" s="109">
        <f t="shared" si="177"/>
        <v>1005.6</v>
      </c>
      <c r="AT111" s="109">
        <f t="shared" si="177"/>
        <v>1121.7</v>
      </c>
      <c r="AU111" s="104">
        <f t="shared" si="195"/>
        <v>763.6</v>
      </c>
      <c r="AV111" s="114">
        <f>RCFs!C$37</f>
        <v>16.247</v>
      </c>
      <c r="AW111" s="305"/>
      <c r="AX111" s="114"/>
      <c r="AY111" s="104">
        <f t="shared" si="196"/>
        <v>777.3</v>
      </c>
      <c r="AZ111" s="104">
        <f>RCFs!C$39</f>
        <v>16.54</v>
      </c>
      <c r="BA111" s="104">
        <f t="shared" si="197"/>
        <v>741.6</v>
      </c>
      <c r="BB111" s="114">
        <f>RCFs!C$41</f>
        <v>15.779</v>
      </c>
    </row>
    <row r="112" spans="1:54" s="126" customFormat="1" ht="12" customHeight="1" x14ac:dyDescent="0.2">
      <c r="A112" s="125">
        <v>1549</v>
      </c>
      <c r="B112" s="40" t="s">
        <v>272</v>
      </c>
      <c r="C112" s="285">
        <v>70</v>
      </c>
      <c r="D112" s="104">
        <f t="shared" si="198"/>
        <v>4166.3</v>
      </c>
      <c r="E112" s="111">
        <f>RCFs!C$43</f>
        <v>59.519182319999999</v>
      </c>
      <c r="F112" s="104">
        <f t="shared" si="182"/>
        <v>1105.4000000000001</v>
      </c>
      <c r="G112" s="111">
        <f>RCFs!C$5</f>
        <v>15.792</v>
      </c>
      <c r="H112" s="104">
        <f t="shared" si="183"/>
        <v>1105.4000000000001</v>
      </c>
      <c r="I112" s="111">
        <f>RCFs!C$5</f>
        <v>15.792</v>
      </c>
      <c r="J112" s="71">
        <f t="shared" si="199"/>
        <v>1216</v>
      </c>
      <c r="K112" s="71">
        <f t="shared" si="199"/>
        <v>1514.5</v>
      </c>
      <c r="L112" s="71">
        <f t="shared" si="199"/>
        <v>1625</v>
      </c>
      <c r="M112" s="71">
        <f t="shared" si="199"/>
        <v>1790.8</v>
      </c>
      <c r="N112" s="71">
        <f t="shared" si="199"/>
        <v>2210.9</v>
      </c>
      <c r="O112" s="71">
        <f t="shared" si="199"/>
        <v>2376.6999999999998</v>
      </c>
      <c r="P112" s="71">
        <f t="shared" si="199"/>
        <v>3316.3</v>
      </c>
      <c r="Q112" s="104">
        <f t="shared" si="184"/>
        <v>1084.3</v>
      </c>
      <c r="R112" s="111">
        <f>RCFs!C$7</f>
        <v>15.49</v>
      </c>
      <c r="S112" s="71">
        <f t="shared" si="179"/>
        <v>1409.5</v>
      </c>
      <c r="T112" s="71">
        <f t="shared" si="179"/>
        <v>1626.4</v>
      </c>
      <c r="U112" s="104">
        <f t="shared" si="185"/>
        <v>1071.2</v>
      </c>
      <c r="V112" s="111">
        <f>RCFs!C$9</f>
        <v>15.304</v>
      </c>
      <c r="W112" s="104">
        <f t="shared" si="186"/>
        <v>1071.2</v>
      </c>
      <c r="X112" s="111">
        <f t="shared" si="187"/>
        <v>15.304</v>
      </c>
      <c r="Y112" s="109">
        <f t="shared" si="188"/>
        <v>1178.3</v>
      </c>
      <c r="Z112" s="109">
        <f t="shared" si="200"/>
        <v>1467.5</v>
      </c>
      <c r="AA112" s="109">
        <f t="shared" si="200"/>
        <v>1735.3</v>
      </c>
      <c r="AB112" s="109">
        <f t="shared" si="200"/>
        <v>1574.6</v>
      </c>
      <c r="AC112" s="109">
        <f t="shared" si="200"/>
        <v>2324.5</v>
      </c>
      <c r="AD112" s="109">
        <f t="shared" si="200"/>
        <v>3213.6</v>
      </c>
      <c r="AE112" s="104">
        <f t="shared" si="189"/>
        <v>1086.4000000000001</v>
      </c>
      <c r="AF112" s="111">
        <f>RCFs!C$13</f>
        <v>15.52</v>
      </c>
      <c r="AG112" s="109">
        <f t="shared" si="181"/>
        <v>1792.6</v>
      </c>
      <c r="AH112" s="109">
        <f t="shared" si="181"/>
        <v>2281.4</v>
      </c>
      <c r="AI112" s="109">
        <f t="shared" si="181"/>
        <v>3259.2</v>
      </c>
      <c r="AJ112" s="104">
        <f t="shared" si="190"/>
        <v>1098.7</v>
      </c>
      <c r="AK112" s="114">
        <f>RCFs!C$25</f>
        <v>15.696666666666665</v>
      </c>
      <c r="AL112" s="104">
        <f t="shared" si="191"/>
        <v>1449</v>
      </c>
      <c r="AM112" s="114">
        <f>RCFs!C$59</f>
        <v>20.7</v>
      </c>
      <c r="AN112" s="104">
        <f t="shared" si="192"/>
        <v>1159.9000000000001</v>
      </c>
      <c r="AO112" s="114">
        <f>RCFs!C$33</f>
        <v>16.57</v>
      </c>
      <c r="AP112" s="109">
        <f t="shared" si="193"/>
        <v>1739.8</v>
      </c>
      <c r="AQ112" s="104">
        <f t="shared" si="194"/>
        <v>1152.2</v>
      </c>
      <c r="AR112" s="114">
        <f>RCFs!C$35</f>
        <v>16.46</v>
      </c>
      <c r="AS112" s="109">
        <f t="shared" si="177"/>
        <v>1497.8</v>
      </c>
      <c r="AT112" s="109">
        <f t="shared" si="177"/>
        <v>1670.6</v>
      </c>
      <c r="AU112" s="104">
        <f t="shared" si="195"/>
        <v>1137.2</v>
      </c>
      <c r="AV112" s="114">
        <f>RCFs!C$37</f>
        <v>16.247</v>
      </c>
      <c r="AW112" s="305"/>
      <c r="AX112" s="114"/>
      <c r="AY112" s="104">
        <f t="shared" si="196"/>
        <v>1157.8</v>
      </c>
      <c r="AZ112" s="104">
        <f>RCFs!C$39</f>
        <v>16.54</v>
      </c>
      <c r="BA112" s="104">
        <f t="shared" si="197"/>
        <v>1104.5</v>
      </c>
      <c r="BB112" s="114">
        <f>RCFs!C$41</f>
        <v>15.779</v>
      </c>
    </row>
    <row r="113" spans="1:54" s="126" customFormat="1" ht="12" customHeight="1" x14ac:dyDescent="0.2">
      <c r="A113" s="125">
        <v>2700</v>
      </c>
      <c r="B113" s="40" t="s">
        <v>273</v>
      </c>
      <c r="C113" s="285">
        <v>88</v>
      </c>
      <c r="D113" s="104">
        <f t="shared" si="198"/>
        <v>5237.7</v>
      </c>
      <c r="E113" s="111">
        <f>RCFs!C$43</f>
        <v>59.519182319999999</v>
      </c>
      <c r="F113" s="104">
        <f t="shared" si="182"/>
        <v>1389.7</v>
      </c>
      <c r="G113" s="111">
        <f>RCFs!C$5</f>
        <v>15.792</v>
      </c>
      <c r="H113" s="104">
        <f t="shared" si="183"/>
        <v>1389.7</v>
      </c>
      <c r="I113" s="111">
        <f>RCFs!C$5</f>
        <v>15.792</v>
      </c>
      <c r="J113" s="71">
        <f t="shared" si="199"/>
        <v>1528.7</v>
      </c>
      <c r="K113" s="71">
        <f t="shared" si="199"/>
        <v>1903.9</v>
      </c>
      <c r="L113" s="71">
        <f t="shared" si="199"/>
        <v>2042.9</v>
      </c>
      <c r="M113" s="71">
        <f t="shared" si="199"/>
        <v>2251.3000000000002</v>
      </c>
      <c r="N113" s="71">
        <f t="shared" si="199"/>
        <v>2779.4</v>
      </c>
      <c r="O113" s="71">
        <f t="shared" si="199"/>
        <v>2987.8</v>
      </c>
      <c r="P113" s="71">
        <f t="shared" si="199"/>
        <v>4169.1000000000004</v>
      </c>
      <c r="Q113" s="104">
        <f t="shared" si="184"/>
        <v>1363.1</v>
      </c>
      <c r="R113" s="111">
        <f>RCFs!C$7</f>
        <v>15.49</v>
      </c>
      <c r="S113" s="71">
        <f t="shared" si="179"/>
        <v>1772</v>
      </c>
      <c r="T113" s="71">
        <f t="shared" si="179"/>
        <v>2044.6</v>
      </c>
      <c r="U113" s="104">
        <f t="shared" si="185"/>
        <v>1346.7</v>
      </c>
      <c r="V113" s="111">
        <f>RCFs!C$9</f>
        <v>15.304</v>
      </c>
      <c r="W113" s="104">
        <f t="shared" si="186"/>
        <v>1346.7</v>
      </c>
      <c r="X113" s="111">
        <f t="shared" si="187"/>
        <v>15.304</v>
      </c>
      <c r="Y113" s="109">
        <f t="shared" si="188"/>
        <v>1481.3</v>
      </c>
      <c r="Z113" s="109">
        <f t="shared" si="200"/>
        <v>1844.9</v>
      </c>
      <c r="AA113" s="109">
        <f t="shared" si="200"/>
        <v>2181.6</v>
      </c>
      <c r="AB113" s="109">
        <f t="shared" si="200"/>
        <v>1979.6</v>
      </c>
      <c r="AC113" s="109">
        <f t="shared" si="200"/>
        <v>2922.3</v>
      </c>
      <c r="AD113" s="109">
        <f t="shared" si="200"/>
        <v>4040.1</v>
      </c>
      <c r="AE113" s="104">
        <f t="shared" si="189"/>
        <v>1365.7</v>
      </c>
      <c r="AF113" s="111">
        <f>RCFs!C$13</f>
        <v>15.52</v>
      </c>
      <c r="AG113" s="109">
        <f t="shared" si="181"/>
        <v>2253.4</v>
      </c>
      <c r="AH113" s="109">
        <f t="shared" si="181"/>
        <v>2868</v>
      </c>
      <c r="AI113" s="109">
        <f t="shared" si="181"/>
        <v>4097.1000000000004</v>
      </c>
      <c r="AJ113" s="104">
        <f t="shared" si="190"/>
        <v>1381.3</v>
      </c>
      <c r="AK113" s="114">
        <f>RCFs!C$25</f>
        <v>15.696666666666665</v>
      </c>
      <c r="AL113" s="104">
        <f t="shared" si="191"/>
        <v>1821.6</v>
      </c>
      <c r="AM113" s="114">
        <f>RCFs!C$59</f>
        <v>20.7</v>
      </c>
      <c r="AN113" s="104">
        <f t="shared" si="192"/>
        <v>1458.1</v>
      </c>
      <c r="AO113" s="114">
        <f>RCFs!C$33</f>
        <v>16.57</v>
      </c>
      <c r="AP113" s="109">
        <f t="shared" si="193"/>
        <v>2187.1</v>
      </c>
      <c r="AQ113" s="104">
        <f t="shared" si="194"/>
        <v>1448.4</v>
      </c>
      <c r="AR113" s="114">
        <f>RCFs!C$35</f>
        <v>16.46</v>
      </c>
      <c r="AS113" s="109">
        <f t="shared" ref="AS113:AT132" si="201">ROUNDDOWN($AQ113*AS$6,1)</f>
        <v>1882.9</v>
      </c>
      <c r="AT113" s="109">
        <f t="shared" si="201"/>
        <v>2100.1</v>
      </c>
      <c r="AU113" s="104">
        <f t="shared" si="195"/>
        <v>1429.7</v>
      </c>
      <c r="AV113" s="114">
        <f>RCFs!C$37</f>
        <v>16.247</v>
      </c>
      <c r="AW113" s="305"/>
      <c r="AX113" s="114"/>
      <c r="AY113" s="104">
        <f t="shared" si="196"/>
        <v>1455.5</v>
      </c>
      <c r="AZ113" s="104">
        <f>RCFs!C$39</f>
        <v>16.54</v>
      </c>
      <c r="BA113" s="104">
        <f t="shared" si="197"/>
        <v>1388.5</v>
      </c>
      <c r="BB113" s="114">
        <f>RCFs!C$41</f>
        <v>15.779</v>
      </c>
    </row>
    <row r="114" spans="1:54" s="126" customFormat="1" ht="12" customHeight="1" x14ac:dyDescent="0.2">
      <c r="A114" s="125">
        <v>2719</v>
      </c>
      <c r="B114" s="40" t="s">
        <v>274</v>
      </c>
      <c r="C114" s="285">
        <v>125</v>
      </c>
      <c r="D114" s="104">
        <f t="shared" si="198"/>
        <v>7439.9</v>
      </c>
      <c r="E114" s="111">
        <f>RCFs!C$43</f>
        <v>59.519182319999999</v>
      </c>
      <c r="F114" s="104">
        <f t="shared" si="182"/>
        <v>1974</v>
      </c>
      <c r="G114" s="111">
        <f>RCFs!C$5</f>
        <v>15.792</v>
      </c>
      <c r="H114" s="104">
        <f t="shared" si="183"/>
        <v>1974</v>
      </c>
      <c r="I114" s="111">
        <f>RCFs!C$5</f>
        <v>15.792</v>
      </c>
      <c r="J114" s="71">
        <f t="shared" ref="J114:P123" si="202">ROUND($C114*$I114*J$6,1)</f>
        <v>2171.4</v>
      </c>
      <c r="K114" s="71">
        <f t="shared" si="202"/>
        <v>2704.4</v>
      </c>
      <c r="L114" s="71">
        <f t="shared" si="202"/>
        <v>2901.8</v>
      </c>
      <c r="M114" s="71">
        <f t="shared" si="202"/>
        <v>3197.9</v>
      </c>
      <c r="N114" s="71">
        <f t="shared" si="202"/>
        <v>3948</v>
      </c>
      <c r="O114" s="71">
        <f t="shared" si="202"/>
        <v>4244.1000000000004</v>
      </c>
      <c r="P114" s="71">
        <f t="shared" si="202"/>
        <v>5922</v>
      </c>
      <c r="Q114" s="104">
        <f t="shared" si="184"/>
        <v>1936.2</v>
      </c>
      <c r="R114" s="111">
        <f>RCFs!C$7</f>
        <v>15.49</v>
      </c>
      <c r="S114" s="71">
        <f t="shared" ref="S114:T133" si="203">ROUNDDOWN($Q114*S$6,1)</f>
        <v>2517</v>
      </c>
      <c r="T114" s="71">
        <f t="shared" si="203"/>
        <v>2904.3</v>
      </c>
      <c r="U114" s="104">
        <f t="shared" si="185"/>
        <v>1913</v>
      </c>
      <c r="V114" s="111">
        <f>RCFs!C$9</f>
        <v>15.304</v>
      </c>
      <c r="W114" s="104">
        <f t="shared" si="186"/>
        <v>1913</v>
      </c>
      <c r="X114" s="111">
        <f t="shared" si="187"/>
        <v>15.304</v>
      </c>
      <c r="Y114" s="109">
        <f t="shared" si="188"/>
        <v>2104.3000000000002</v>
      </c>
      <c r="Z114" s="109">
        <f t="shared" ref="Z114:AD123" si="204">ROUNDDOWN($W114*Z$6,1)</f>
        <v>2620.8000000000002</v>
      </c>
      <c r="AA114" s="109">
        <f t="shared" si="204"/>
        <v>3099</v>
      </c>
      <c r="AB114" s="109">
        <f t="shared" si="204"/>
        <v>2812.1</v>
      </c>
      <c r="AC114" s="109">
        <f t="shared" si="204"/>
        <v>4151.2</v>
      </c>
      <c r="AD114" s="109">
        <f t="shared" si="204"/>
        <v>5739</v>
      </c>
      <c r="AE114" s="104">
        <f t="shared" si="189"/>
        <v>1940</v>
      </c>
      <c r="AF114" s="111">
        <f>RCFs!C$13</f>
        <v>15.52</v>
      </c>
      <c r="AG114" s="109">
        <f t="shared" ref="AG114:AI133" si="205">ROUND($AE114*AG$6,1)</f>
        <v>3201</v>
      </c>
      <c r="AH114" s="109">
        <f t="shared" si="205"/>
        <v>4074</v>
      </c>
      <c r="AI114" s="109">
        <f t="shared" si="205"/>
        <v>5820</v>
      </c>
      <c r="AJ114" s="104">
        <f t="shared" si="190"/>
        <v>1962</v>
      </c>
      <c r="AK114" s="114">
        <f>RCFs!C$25</f>
        <v>15.696666666666665</v>
      </c>
      <c r="AL114" s="104">
        <f t="shared" si="191"/>
        <v>2587.5</v>
      </c>
      <c r="AM114" s="114">
        <f>RCFs!C$59</f>
        <v>20.7</v>
      </c>
      <c r="AN114" s="104">
        <f t="shared" si="192"/>
        <v>2071.1999999999998</v>
      </c>
      <c r="AO114" s="114">
        <f>RCFs!C$33</f>
        <v>16.57</v>
      </c>
      <c r="AP114" s="109">
        <f t="shared" si="193"/>
        <v>3106.8</v>
      </c>
      <c r="AQ114" s="104">
        <f t="shared" si="194"/>
        <v>2057.5</v>
      </c>
      <c r="AR114" s="114">
        <f>RCFs!C$35</f>
        <v>16.46</v>
      </c>
      <c r="AS114" s="109">
        <f t="shared" si="201"/>
        <v>2674.7</v>
      </c>
      <c r="AT114" s="109">
        <f t="shared" si="201"/>
        <v>2983.3</v>
      </c>
      <c r="AU114" s="104">
        <f t="shared" si="195"/>
        <v>2030.8</v>
      </c>
      <c r="AV114" s="114">
        <f>RCFs!C$37</f>
        <v>16.247</v>
      </c>
      <c r="AW114" s="305"/>
      <c r="AX114" s="114"/>
      <c r="AY114" s="104">
        <f t="shared" si="196"/>
        <v>2067.5</v>
      </c>
      <c r="AZ114" s="104">
        <f>RCFs!C$39</f>
        <v>16.54</v>
      </c>
      <c r="BA114" s="104">
        <f t="shared" si="197"/>
        <v>1972.3</v>
      </c>
      <c r="BB114" s="114">
        <f>RCFs!C$41</f>
        <v>15.779</v>
      </c>
    </row>
    <row r="115" spans="1:54" s="126" customFormat="1" ht="12" customHeight="1" x14ac:dyDescent="0.2">
      <c r="A115" s="125">
        <v>2720</v>
      </c>
      <c r="B115" s="40" t="s">
        <v>275</v>
      </c>
      <c r="C115" s="285">
        <v>23</v>
      </c>
      <c r="D115" s="104">
        <f t="shared" si="198"/>
        <v>1368.9</v>
      </c>
      <c r="E115" s="111">
        <f>RCFs!C$43</f>
        <v>59.519182319999999</v>
      </c>
      <c r="F115" s="104">
        <f t="shared" si="182"/>
        <v>363.2</v>
      </c>
      <c r="G115" s="111">
        <f>RCFs!C$5</f>
        <v>15.792</v>
      </c>
      <c r="H115" s="104">
        <f t="shared" si="183"/>
        <v>363.2</v>
      </c>
      <c r="I115" s="111">
        <f>RCFs!C$5</f>
        <v>15.792</v>
      </c>
      <c r="J115" s="71">
        <f t="shared" si="202"/>
        <v>399.5</v>
      </c>
      <c r="K115" s="71">
        <f t="shared" si="202"/>
        <v>497.6</v>
      </c>
      <c r="L115" s="71">
        <f t="shared" si="202"/>
        <v>533.9</v>
      </c>
      <c r="M115" s="71">
        <f t="shared" si="202"/>
        <v>588.4</v>
      </c>
      <c r="N115" s="71">
        <f t="shared" si="202"/>
        <v>726.4</v>
      </c>
      <c r="O115" s="71">
        <f t="shared" si="202"/>
        <v>780.9</v>
      </c>
      <c r="P115" s="71">
        <f t="shared" si="202"/>
        <v>1089.5999999999999</v>
      </c>
      <c r="Q115" s="104">
        <f t="shared" si="184"/>
        <v>356.2</v>
      </c>
      <c r="R115" s="111">
        <f>RCFs!C$7</f>
        <v>15.49</v>
      </c>
      <c r="S115" s="71">
        <f t="shared" si="203"/>
        <v>463</v>
      </c>
      <c r="T115" s="71">
        <f t="shared" si="203"/>
        <v>534.29999999999995</v>
      </c>
      <c r="U115" s="104">
        <f t="shared" si="185"/>
        <v>351.9</v>
      </c>
      <c r="V115" s="111">
        <f>RCFs!C$9</f>
        <v>15.304</v>
      </c>
      <c r="W115" s="104">
        <f t="shared" si="186"/>
        <v>351.9</v>
      </c>
      <c r="X115" s="111">
        <f t="shared" si="187"/>
        <v>15.304</v>
      </c>
      <c r="Y115" s="109">
        <f t="shared" si="188"/>
        <v>387</v>
      </c>
      <c r="Z115" s="109">
        <f t="shared" si="204"/>
        <v>482.1</v>
      </c>
      <c r="AA115" s="109">
        <f t="shared" si="204"/>
        <v>570</v>
      </c>
      <c r="AB115" s="109">
        <f t="shared" si="204"/>
        <v>517.20000000000005</v>
      </c>
      <c r="AC115" s="109">
        <f t="shared" si="204"/>
        <v>763.6</v>
      </c>
      <c r="AD115" s="109">
        <f t="shared" si="204"/>
        <v>1055.7</v>
      </c>
      <c r="AE115" s="104">
        <f t="shared" si="189"/>
        <v>356.9</v>
      </c>
      <c r="AF115" s="111">
        <f>RCFs!C$13</f>
        <v>15.52</v>
      </c>
      <c r="AG115" s="109">
        <f t="shared" si="205"/>
        <v>588.9</v>
      </c>
      <c r="AH115" s="109">
        <f t="shared" si="205"/>
        <v>749.5</v>
      </c>
      <c r="AI115" s="109">
        <f t="shared" si="205"/>
        <v>1070.7</v>
      </c>
      <c r="AJ115" s="104">
        <f t="shared" si="190"/>
        <v>361</v>
      </c>
      <c r="AK115" s="114">
        <f>RCFs!C$25</f>
        <v>15.696666666666665</v>
      </c>
      <c r="AL115" s="104">
        <f t="shared" si="191"/>
        <v>476.1</v>
      </c>
      <c r="AM115" s="114">
        <f>RCFs!C$59</f>
        <v>20.7</v>
      </c>
      <c r="AN115" s="104">
        <f t="shared" si="192"/>
        <v>381.1</v>
      </c>
      <c r="AO115" s="114">
        <f>RCFs!C$33</f>
        <v>16.57</v>
      </c>
      <c r="AP115" s="109">
        <f t="shared" si="193"/>
        <v>571.6</v>
      </c>
      <c r="AQ115" s="104">
        <f t="shared" si="194"/>
        <v>378.5</v>
      </c>
      <c r="AR115" s="114">
        <f>RCFs!C$35</f>
        <v>16.46</v>
      </c>
      <c r="AS115" s="109">
        <f t="shared" si="201"/>
        <v>492</v>
      </c>
      <c r="AT115" s="109">
        <f t="shared" si="201"/>
        <v>548.79999999999995</v>
      </c>
      <c r="AU115" s="104">
        <f t="shared" si="195"/>
        <v>373.6</v>
      </c>
      <c r="AV115" s="114">
        <f>RCFs!C$37</f>
        <v>16.247</v>
      </c>
      <c r="AW115" s="305"/>
      <c r="AX115" s="114"/>
      <c r="AY115" s="104">
        <f t="shared" si="196"/>
        <v>380.4</v>
      </c>
      <c r="AZ115" s="104">
        <f>RCFs!C$39</f>
        <v>16.54</v>
      </c>
      <c r="BA115" s="104">
        <f t="shared" si="197"/>
        <v>362.9</v>
      </c>
      <c r="BB115" s="114">
        <f>RCFs!C$41</f>
        <v>15.779</v>
      </c>
    </row>
    <row r="116" spans="1:54" s="126" customFormat="1" ht="12" customHeight="1" x14ac:dyDescent="0.2">
      <c r="A116" s="125">
        <v>2724</v>
      </c>
      <c r="B116" s="40" t="s">
        <v>276</v>
      </c>
      <c r="C116" s="285">
        <v>155</v>
      </c>
      <c r="D116" s="104">
        <f t="shared" si="198"/>
        <v>9225.5</v>
      </c>
      <c r="E116" s="111">
        <f>RCFs!C$43</f>
        <v>59.519182319999999</v>
      </c>
      <c r="F116" s="104">
        <f t="shared" si="182"/>
        <v>2447.8000000000002</v>
      </c>
      <c r="G116" s="111">
        <f>RCFs!C$5</f>
        <v>15.792</v>
      </c>
      <c r="H116" s="104">
        <f t="shared" si="183"/>
        <v>2447.8000000000002</v>
      </c>
      <c r="I116" s="111">
        <f>RCFs!C$5</f>
        <v>15.792</v>
      </c>
      <c r="J116" s="71">
        <f t="shared" si="202"/>
        <v>2692.5</v>
      </c>
      <c r="K116" s="71">
        <f t="shared" si="202"/>
        <v>3353.4</v>
      </c>
      <c r="L116" s="71">
        <f t="shared" si="202"/>
        <v>3598.2</v>
      </c>
      <c r="M116" s="71">
        <f t="shared" si="202"/>
        <v>3965.4</v>
      </c>
      <c r="N116" s="71">
        <f t="shared" si="202"/>
        <v>4895.5</v>
      </c>
      <c r="O116" s="71">
        <f t="shared" si="202"/>
        <v>5262.7</v>
      </c>
      <c r="P116" s="71">
        <f t="shared" si="202"/>
        <v>7343.3</v>
      </c>
      <c r="Q116" s="104">
        <f t="shared" si="184"/>
        <v>2400.9</v>
      </c>
      <c r="R116" s="111">
        <f>RCFs!C$7</f>
        <v>15.49</v>
      </c>
      <c r="S116" s="71">
        <f t="shared" si="203"/>
        <v>3121.1</v>
      </c>
      <c r="T116" s="71">
        <f t="shared" si="203"/>
        <v>3601.3</v>
      </c>
      <c r="U116" s="104">
        <f t="shared" si="185"/>
        <v>2372.1</v>
      </c>
      <c r="V116" s="111">
        <f>RCFs!C$9</f>
        <v>15.304</v>
      </c>
      <c r="W116" s="104">
        <f t="shared" si="186"/>
        <v>2372.1</v>
      </c>
      <c r="X116" s="111">
        <f t="shared" si="187"/>
        <v>15.304</v>
      </c>
      <c r="Y116" s="109">
        <f t="shared" si="188"/>
        <v>2609.3000000000002</v>
      </c>
      <c r="Z116" s="109">
        <f t="shared" si="204"/>
        <v>3249.7</v>
      </c>
      <c r="AA116" s="109">
        <f t="shared" si="204"/>
        <v>3842.8</v>
      </c>
      <c r="AB116" s="109">
        <f t="shared" si="204"/>
        <v>3486.9</v>
      </c>
      <c r="AC116" s="109">
        <f t="shared" si="204"/>
        <v>5147.3999999999996</v>
      </c>
      <c r="AD116" s="109">
        <f t="shared" si="204"/>
        <v>7116.3</v>
      </c>
      <c r="AE116" s="104">
        <f t="shared" si="189"/>
        <v>2405.6</v>
      </c>
      <c r="AF116" s="111">
        <f>RCFs!C$13</f>
        <v>15.52</v>
      </c>
      <c r="AG116" s="109">
        <f t="shared" si="205"/>
        <v>3969.2</v>
      </c>
      <c r="AH116" s="109">
        <f t="shared" si="205"/>
        <v>5051.8</v>
      </c>
      <c r="AI116" s="109">
        <f t="shared" si="205"/>
        <v>7216.8</v>
      </c>
      <c r="AJ116" s="104">
        <f t="shared" si="190"/>
        <v>2432.9</v>
      </c>
      <c r="AK116" s="114">
        <f>RCFs!C$25</f>
        <v>15.696666666666665</v>
      </c>
      <c r="AL116" s="104">
        <f t="shared" si="191"/>
        <v>3208.5</v>
      </c>
      <c r="AM116" s="114">
        <f>RCFs!C$59</f>
        <v>20.7</v>
      </c>
      <c r="AN116" s="104">
        <f t="shared" si="192"/>
        <v>2568.3000000000002</v>
      </c>
      <c r="AO116" s="114">
        <f>RCFs!C$33</f>
        <v>16.57</v>
      </c>
      <c r="AP116" s="109">
        <f t="shared" si="193"/>
        <v>3852.4</v>
      </c>
      <c r="AQ116" s="104">
        <f t="shared" si="194"/>
        <v>2551.3000000000002</v>
      </c>
      <c r="AR116" s="114">
        <f>RCFs!C$35</f>
        <v>16.46</v>
      </c>
      <c r="AS116" s="109">
        <f t="shared" si="201"/>
        <v>3316.6</v>
      </c>
      <c r="AT116" s="109">
        <f t="shared" si="201"/>
        <v>3699.3</v>
      </c>
      <c r="AU116" s="104">
        <f t="shared" si="195"/>
        <v>2518.1999999999998</v>
      </c>
      <c r="AV116" s="114">
        <f>RCFs!C$37</f>
        <v>16.247</v>
      </c>
      <c r="AW116" s="305"/>
      <c r="AX116" s="114"/>
      <c r="AY116" s="104">
        <f t="shared" si="196"/>
        <v>2563.6999999999998</v>
      </c>
      <c r="AZ116" s="104">
        <f>RCFs!C$39</f>
        <v>16.54</v>
      </c>
      <c r="BA116" s="104">
        <f t="shared" si="197"/>
        <v>2445.6999999999998</v>
      </c>
      <c r="BB116" s="114">
        <f>RCFs!C$41</f>
        <v>15.779</v>
      </c>
    </row>
    <row r="117" spans="1:54" s="126" customFormat="1" ht="12" customHeight="1" x14ac:dyDescent="0.2">
      <c r="A117" s="125">
        <v>2802</v>
      </c>
      <c r="B117" s="40" t="s">
        <v>277</v>
      </c>
      <c r="C117" s="285">
        <v>25</v>
      </c>
      <c r="D117" s="104">
        <f t="shared" si="198"/>
        <v>1488</v>
      </c>
      <c r="E117" s="111">
        <f>RCFs!C$43</f>
        <v>59.519182319999999</v>
      </c>
      <c r="F117" s="104">
        <f t="shared" si="182"/>
        <v>394.8</v>
      </c>
      <c r="G117" s="111">
        <f>RCFs!C$5</f>
        <v>15.792</v>
      </c>
      <c r="H117" s="104">
        <f t="shared" si="183"/>
        <v>394.8</v>
      </c>
      <c r="I117" s="111">
        <f>RCFs!C$5</f>
        <v>15.792</v>
      </c>
      <c r="J117" s="71">
        <f t="shared" si="202"/>
        <v>434.3</v>
      </c>
      <c r="K117" s="71">
        <f t="shared" si="202"/>
        <v>540.9</v>
      </c>
      <c r="L117" s="71">
        <f t="shared" si="202"/>
        <v>580.4</v>
      </c>
      <c r="M117" s="71">
        <f t="shared" si="202"/>
        <v>639.6</v>
      </c>
      <c r="N117" s="71">
        <f t="shared" si="202"/>
        <v>789.6</v>
      </c>
      <c r="O117" s="71">
        <f t="shared" si="202"/>
        <v>848.8</v>
      </c>
      <c r="P117" s="71">
        <f t="shared" si="202"/>
        <v>1184.4000000000001</v>
      </c>
      <c r="Q117" s="104">
        <f t="shared" si="184"/>
        <v>387.2</v>
      </c>
      <c r="R117" s="111">
        <f>RCFs!C$7</f>
        <v>15.49</v>
      </c>
      <c r="S117" s="71">
        <f t="shared" si="203"/>
        <v>503.3</v>
      </c>
      <c r="T117" s="71">
        <f t="shared" si="203"/>
        <v>580.79999999999995</v>
      </c>
      <c r="U117" s="104">
        <f t="shared" si="185"/>
        <v>382.6</v>
      </c>
      <c r="V117" s="111">
        <f>RCFs!C$9</f>
        <v>15.304</v>
      </c>
      <c r="W117" s="104">
        <f t="shared" si="186"/>
        <v>382.6</v>
      </c>
      <c r="X117" s="111">
        <f t="shared" si="187"/>
        <v>15.304</v>
      </c>
      <c r="Y117" s="109">
        <f t="shared" si="188"/>
        <v>420.8</v>
      </c>
      <c r="Z117" s="109">
        <f t="shared" si="204"/>
        <v>524.1</v>
      </c>
      <c r="AA117" s="109">
        <f t="shared" si="204"/>
        <v>619.79999999999995</v>
      </c>
      <c r="AB117" s="109">
        <f t="shared" si="204"/>
        <v>562.4</v>
      </c>
      <c r="AC117" s="109">
        <f t="shared" si="204"/>
        <v>830.2</v>
      </c>
      <c r="AD117" s="109">
        <f t="shared" si="204"/>
        <v>1147.8</v>
      </c>
      <c r="AE117" s="104">
        <f t="shared" si="189"/>
        <v>388</v>
      </c>
      <c r="AF117" s="111">
        <f>RCFs!C$13</f>
        <v>15.52</v>
      </c>
      <c r="AG117" s="109">
        <f t="shared" si="205"/>
        <v>640.20000000000005</v>
      </c>
      <c r="AH117" s="109">
        <f t="shared" si="205"/>
        <v>814.8</v>
      </c>
      <c r="AI117" s="109">
        <f t="shared" si="205"/>
        <v>1164</v>
      </c>
      <c r="AJ117" s="104">
        <f t="shared" si="190"/>
        <v>392.4</v>
      </c>
      <c r="AK117" s="114">
        <f>RCFs!C$25</f>
        <v>15.696666666666665</v>
      </c>
      <c r="AL117" s="104">
        <f t="shared" si="191"/>
        <v>517.5</v>
      </c>
      <c r="AM117" s="114">
        <f>RCFs!C$59</f>
        <v>20.7</v>
      </c>
      <c r="AN117" s="104">
        <f t="shared" si="192"/>
        <v>414.2</v>
      </c>
      <c r="AO117" s="114">
        <f>RCFs!C$33</f>
        <v>16.57</v>
      </c>
      <c r="AP117" s="109">
        <f t="shared" si="193"/>
        <v>621.29999999999995</v>
      </c>
      <c r="AQ117" s="104">
        <f t="shared" si="194"/>
        <v>411.5</v>
      </c>
      <c r="AR117" s="114">
        <f>RCFs!C$35</f>
        <v>16.46</v>
      </c>
      <c r="AS117" s="109">
        <f t="shared" si="201"/>
        <v>534.9</v>
      </c>
      <c r="AT117" s="109">
        <f t="shared" si="201"/>
        <v>596.6</v>
      </c>
      <c r="AU117" s="104">
        <f t="shared" si="195"/>
        <v>406.1</v>
      </c>
      <c r="AV117" s="114">
        <f>RCFs!C$37</f>
        <v>16.247</v>
      </c>
      <c r="AW117" s="305"/>
      <c r="AX117" s="114"/>
      <c r="AY117" s="104">
        <f t="shared" si="196"/>
        <v>413.5</v>
      </c>
      <c r="AZ117" s="104">
        <f>RCFs!C$39</f>
        <v>16.54</v>
      </c>
      <c r="BA117" s="104">
        <f t="shared" si="197"/>
        <v>394.4</v>
      </c>
      <c r="BB117" s="114">
        <f>RCFs!C$41</f>
        <v>15.779</v>
      </c>
    </row>
    <row r="118" spans="1:54" s="126" customFormat="1" ht="12" customHeight="1" x14ac:dyDescent="0.2">
      <c r="A118" s="125">
        <v>2831</v>
      </c>
      <c r="B118" s="40" t="s">
        <v>278</v>
      </c>
      <c r="C118" s="285">
        <v>141</v>
      </c>
      <c r="D118" s="104">
        <f t="shared" si="198"/>
        <v>8392.2000000000007</v>
      </c>
      <c r="E118" s="111">
        <f>RCFs!C$43</f>
        <v>59.519182319999999</v>
      </c>
      <c r="F118" s="104">
        <f t="shared" si="182"/>
        <v>2226.6999999999998</v>
      </c>
      <c r="G118" s="111">
        <f>RCFs!C$5</f>
        <v>15.792</v>
      </c>
      <c r="H118" s="104">
        <f t="shared" si="183"/>
        <v>2226.6999999999998</v>
      </c>
      <c r="I118" s="111">
        <f>RCFs!C$5</f>
        <v>15.792</v>
      </c>
      <c r="J118" s="71">
        <f t="shared" si="202"/>
        <v>2449.3000000000002</v>
      </c>
      <c r="K118" s="71">
        <f t="shared" si="202"/>
        <v>3050.5</v>
      </c>
      <c r="L118" s="71">
        <f t="shared" si="202"/>
        <v>3273.2</v>
      </c>
      <c r="M118" s="71">
        <f t="shared" si="202"/>
        <v>3607.2</v>
      </c>
      <c r="N118" s="71">
        <f t="shared" si="202"/>
        <v>4453.3</v>
      </c>
      <c r="O118" s="71">
        <f t="shared" si="202"/>
        <v>4787.3</v>
      </c>
      <c r="P118" s="71">
        <f t="shared" si="202"/>
        <v>6680</v>
      </c>
      <c r="Q118" s="104">
        <f t="shared" si="184"/>
        <v>2184</v>
      </c>
      <c r="R118" s="111">
        <f>RCFs!C$7</f>
        <v>15.49</v>
      </c>
      <c r="S118" s="71">
        <f t="shared" si="203"/>
        <v>2839.2</v>
      </c>
      <c r="T118" s="71">
        <f t="shared" si="203"/>
        <v>3276</v>
      </c>
      <c r="U118" s="104">
        <f t="shared" si="185"/>
        <v>2157.8000000000002</v>
      </c>
      <c r="V118" s="111">
        <f>RCFs!C$9</f>
        <v>15.304</v>
      </c>
      <c r="W118" s="104">
        <f t="shared" si="186"/>
        <v>2157.8000000000002</v>
      </c>
      <c r="X118" s="111">
        <f t="shared" si="187"/>
        <v>15.304</v>
      </c>
      <c r="Y118" s="109">
        <f t="shared" si="188"/>
        <v>2373.5</v>
      </c>
      <c r="Z118" s="109">
        <f t="shared" si="204"/>
        <v>2956.1</v>
      </c>
      <c r="AA118" s="109">
        <f t="shared" si="204"/>
        <v>3495.6</v>
      </c>
      <c r="AB118" s="109">
        <f t="shared" si="204"/>
        <v>3171.9</v>
      </c>
      <c r="AC118" s="109">
        <f t="shared" si="204"/>
        <v>4682.3999999999996</v>
      </c>
      <c r="AD118" s="109">
        <f t="shared" si="204"/>
        <v>6473.4</v>
      </c>
      <c r="AE118" s="104">
        <f t="shared" si="189"/>
        <v>2188.3000000000002</v>
      </c>
      <c r="AF118" s="111">
        <f>RCFs!C$13</f>
        <v>15.52</v>
      </c>
      <c r="AG118" s="109">
        <f t="shared" si="205"/>
        <v>3610.7</v>
      </c>
      <c r="AH118" s="109">
        <f t="shared" si="205"/>
        <v>4595.3999999999996</v>
      </c>
      <c r="AI118" s="109">
        <f t="shared" si="205"/>
        <v>6564.9</v>
      </c>
      <c r="AJ118" s="104">
        <f t="shared" si="190"/>
        <v>2213.1999999999998</v>
      </c>
      <c r="AK118" s="114">
        <f>RCFs!C$25</f>
        <v>15.696666666666665</v>
      </c>
      <c r="AL118" s="104">
        <f t="shared" si="191"/>
        <v>2918.7</v>
      </c>
      <c r="AM118" s="114">
        <f>RCFs!C$59</f>
        <v>20.7</v>
      </c>
      <c r="AN118" s="104">
        <f t="shared" si="192"/>
        <v>2336.3000000000002</v>
      </c>
      <c r="AO118" s="114">
        <f>RCFs!C$33</f>
        <v>16.57</v>
      </c>
      <c r="AP118" s="109">
        <f t="shared" si="193"/>
        <v>3504.4</v>
      </c>
      <c r="AQ118" s="104">
        <f t="shared" si="194"/>
        <v>2320.8000000000002</v>
      </c>
      <c r="AR118" s="114">
        <f>RCFs!C$35</f>
        <v>16.46</v>
      </c>
      <c r="AS118" s="109">
        <f t="shared" si="201"/>
        <v>3017</v>
      </c>
      <c r="AT118" s="109">
        <f t="shared" si="201"/>
        <v>3365.1</v>
      </c>
      <c r="AU118" s="104">
        <f t="shared" si="195"/>
        <v>2290.8000000000002</v>
      </c>
      <c r="AV118" s="114">
        <f>RCFs!C$37</f>
        <v>16.247</v>
      </c>
      <c r="AW118" s="305"/>
      <c r="AX118" s="114"/>
      <c r="AY118" s="104">
        <f t="shared" si="196"/>
        <v>2332.1</v>
      </c>
      <c r="AZ118" s="104">
        <f>RCFs!C$39</f>
        <v>16.54</v>
      </c>
      <c r="BA118" s="104">
        <f t="shared" si="197"/>
        <v>2224.8000000000002</v>
      </c>
      <c r="BB118" s="114">
        <f>RCFs!C$41</f>
        <v>15.779</v>
      </c>
    </row>
    <row r="119" spans="1:54" s="126" customFormat="1" ht="12" customHeight="1" x14ac:dyDescent="0.2">
      <c r="A119" s="125">
        <v>2863</v>
      </c>
      <c r="B119" s="40" t="s">
        <v>279</v>
      </c>
      <c r="C119" s="285">
        <v>309.10000000000002</v>
      </c>
      <c r="D119" s="104">
        <f t="shared" si="198"/>
        <v>18397.400000000001</v>
      </c>
      <c r="E119" s="111">
        <f>RCFs!C$43</f>
        <v>59.519182319999999</v>
      </c>
      <c r="F119" s="104">
        <f t="shared" si="182"/>
        <v>4881.3</v>
      </c>
      <c r="G119" s="111">
        <f>RCFs!C$5</f>
        <v>15.792</v>
      </c>
      <c r="H119" s="104">
        <f t="shared" si="183"/>
        <v>4881.3</v>
      </c>
      <c r="I119" s="111">
        <f>RCFs!C$5</f>
        <v>15.792</v>
      </c>
      <c r="J119" s="71">
        <f t="shared" si="202"/>
        <v>5369.4</v>
      </c>
      <c r="K119" s="71">
        <f t="shared" si="202"/>
        <v>6687.4</v>
      </c>
      <c r="L119" s="71">
        <f t="shared" si="202"/>
        <v>7175.5</v>
      </c>
      <c r="M119" s="71">
        <f t="shared" si="202"/>
        <v>7907.7</v>
      </c>
      <c r="N119" s="71">
        <f t="shared" si="202"/>
        <v>9762.6</v>
      </c>
      <c r="O119" s="71">
        <f t="shared" si="202"/>
        <v>10494.8</v>
      </c>
      <c r="P119" s="71">
        <f t="shared" si="202"/>
        <v>14643.9</v>
      </c>
      <c r="Q119" s="104">
        <f t="shared" si="184"/>
        <v>4787.8999999999996</v>
      </c>
      <c r="R119" s="111">
        <f>RCFs!C$7</f>
        <v>15.49</v>
      </c>
      <c r="S119" s="71">
        <f t="shared" si="203"/>
        <v>6224.2</v>
      </c>
      <c r="T119" s="71">
        <f t="shared" si="203"/>
        <v>7181.8</v>
      </c>
      <c r="U119" s="104">
        <f t="shared" si="185"/>
        <v>4730.3999999999996</v>
      </c>
      <c r="V119" s="111">
        <f>RCFs!C$9</f>
        <v>15.304</v>
      </c>
      <c r="W119" s="104">
        <f t="shared" si="186"/>
        <v>4730.3999999999996</v>
      </c>
      <c r="X119" s="111">
        <f t="shared" si="187"/>
        <v>15.304</v>
      </c>
      <c r="Y119" s="109">
        <f t="shared" si="188"/>
        <v>5203.3999999999996</v>
      </c>
      <c r="Z119" s="109">
        <f t="shared" si="204"/>
        <v>6480.6</v>
      </c>
      <c r="AA119" s="109">
        <f t="shared" si="204"/>
        <v>7663.2</v>
      </c>
      <c r="AB119" s="109">
        <f t="shared" si="204"/>
        <v>6953.6</v>
      </c>
      <c r="AC119" s="109">
        <f t="shared" si="204"/>
        <v>10264.9</v>
      </c>
      <c r="AD119" s="109">
        <f t="shared" si="204"/>
        <v>14191.2</v>
      </c>
      <c r="AE119" s="104">
        <f t="shared" si="189"/>
        <v>4797.2</v>
      </c>
      <c r="AF119" s="111">
        <f>RCFs!C$13</f>
        <v>15.52</v>
      </c>
      <c r="AG119" s="109">
        <f t="shared" si="205"/>
        <v>7915.4</v>
      </c>
      <c r="AH119" s="109">
        <f t="shared" si="205"/>
        <v>10074.1</v>
      </c>
      <c r="AI119" s="109">
        <f t="shared" si="205"/>
        <v>14391.6</v>
      </c>
      <c r="AJ119" s="104">
        <f t="shared" si="190"/>
        <v>4851.8</v>
      </c>
      <c r="AK119" s="114">
        <f>RCFs!C$25</f>
        <v>15.696666666666665</v>
      </c>
      <c r="AL119" s="104">
        <f t="shared" si="191"/>
        <v>6398.3</v>
      </c>
      <c r="AM119" s="114">
        <f>RCFs!C$59</f>
        <v>20.7</v>
      </c>
      <c r="AN119" s="104">
        <f t="shared" si="192"/>
        <v>5121.7</v>
      </c>
      <c r="AO119" s="114">
        <f>RCFs!C$33</f>
        <v>16.57</v>
      </c>
      <c r="AP119" s="109">
        <f t="shared" si="193"/>
        <v>7682.5</v>
      </c>
      <c r="AQ119" s="104">
        <f t="shared" si="194"/>
        <v>5087.7</v>
      </c>
      <c r="AR119" s="114">
        <f>RCFs!C$35</f>
        <v>16.46</v>
      </c>
      <c r="AS119" s="109">
        <f t="shared" si="201"/>
        <v>6614</v>
      </c>
      <c r="AT119" s="109">
        <f t="shared" si="201"/>
        <v>7377.1</v>
      </c>
      <c r="AU119" s="104">
        <f t="shared" si="195"/>
        <v>5021.8999999999996</v>
      </c>
      <c r="AV119" s="114">
        <f>RCFs!C$37</f>
        <v>16.247</v>
      </c>
      <c r="AW119" s="305"/>
      <c r="AX119" s="114"/>
      <c r="AY119" s="104">
        <f t="shared" si="196"/>
        <v>5112.5</v>
      </c>
      <c r="AZ119" s="104">
        <f>RCFs!C$39</f>
        <v>16.54</v>
      </c>
      <c r="BA119" s="104">
        <f t="shared" si="197"/>
        <v>4877.2</v>
      </c>
      <c r="BB119" s="114">
        <f>RCFs!C$41</f>
        <v>15.779</v>
      </c>
    </row>
    <row r="120" spans="1:54" s="126" customFormat="1" ht="12" customHeight="1" x14ac:dyDescent="0.2">
      <c r="A120" s="125">
        <v>2901</v>
      </c>
      <c r="B120" s="40" t="s">
        <v>280</v>
      </c>
      <c r="C120" s="285">
        <v>756.7</v>
      </c>
      <c r="D120" s="104">
        <f t="shared" si="198"/>
        <v>45038.2</v>
      </c>
      <c r="E120" s="111">
        <f>RCFs!C$43</f>
        <v>59.519182319999999</v>
      </c>
      <c r="F120" s="104">
        <f t="shared" si="182"/>
        <v>11949.8</v>
      </c>
      <c r="G120" s="111">
        <f>RCFs!C$5</f>
        <v>15.792</v>
      </c>
      <c r="H120" s="104">
        <f t="shared" si="183"/>
        <v>11949.8</v>
      </c>
      <c r="I120" s="111">
        <f>RCFs!C$5</f>
        <v>15.792</v>
      </c>
      <c r="J120" s="71">
        <f t="shared" si="202"/>
        <v>13144.8</v>
      </c>
      <c r="K120" s="71">
        <f t="shared" si="202"/>
        <v>16371.2</v>
      </c>
      <c r="L120" s="71">
        <f t="shared" si="202"/>
        <v>17566.2</v>
      </c>
      <c r="M120" s="71">
        <f t="shared" si="202"/>
        <v>19358.7</v>
      </c>
      <c r="N120" s="71">
        <f t="shared" si="202"/>
        <v>23899.599999999999</v>
      </c>
      <c r="O120" s="71">
        <f t="shared" si="202"/>
        <v>25692.1</v>
      </c>
      <c r="P120" s="71">
        <f t="shared" si="202"/>
        <v>35849.4</v>
      </c>
      <c r="Q120" s="104">
        <f t="shared" si="184"/>
        <v>11721.2</v>
      </c>
      <c r="R120" s="111">
        <f>RCFs!C$7</f>
        <v>15.49</v>
      </c>
      <c r="S120" s="71">
        <f t="shared" si="203"/>
        <v>15237.5</v>
      </c>
      <c r="T120" s="71">
        <f t="shared" si="203"/>
        <v>17581.8</v>
      </c>
      <c r="U120" s="104">
        <f t="shared" si="185"/>
        <v>11580.5</v>
      </c>
      <c r="V120" s="111">
        <f>RCFs!C$9</f>
        <v>15.304</v>
      </c>
      <c r="W120" s="104">
        <f t="shared" si="186"/>
        <v>11580.5</v>
      </c>
      <c r="X120" s="111">
        <f t="shared" si="187"/>
        <v>15.304</v>
      </c>
      <c r="Y120" s="109">
        <f t="shared" si="188"/>
        <v>12738.5</v>
      </c>
      <c r="Z120" s="109">
        <f t="shared" si="204"/>
        <v>15865.2</v>
      </c>
      <c r="AA120" s="109">
        <f t="shared" si="204"/>
        <v>18760.400000000001</v>
      </c>
      <c r="AB120" s="109">
        <f t="shared" si="204"/>
        <v>17023.3</v>
      </c>
      <c r="AC120" s="109">
        <f t="shared" si="204"/>
        <v>25129.599999999999</v>
      </c>
      <c r="AD120" s="109">
        <f t="shared" si="204"/>
        <v>34741.5</v>
      </c>
      <c r="AE120" s="104">
        <f t="shared" si="189"/>
        <v>11743.9</v>
      </c>
      <c r="AF120" s="111">
        <f>RCFs!C$13</f>
        <v>15.52</v>
      </c>
      <c r="AG120" s="109">
        <f t="shared" si="205"/>
        <v>19377.400000000001</v>
      </c>
      <c r="AH120" s="109">
        <f t="shared" si="205"/>
        <v>24662.2</v>
      </c>
      <c r="AI120" s="109">
        <f t="shared" si="205"/>
        <v>35231.699999999997</v>
      </c>
      <c r="AJ120" s="104">
        <f t="shared" si="190"/>
        <v>11877.6</v>
      </c>
      <c r="AK120" s="114">
        <f>RCFs!C$25</f>
        <v>15.696666666666665</v>
      </c>
      <c r="AL120" s="104">
        <f t="shared" si="191"/>
        <v>15663.6</v>
      </c>
      <c r="AM120" s="114">
        <f>RCFs!C$59</f>
        <v>20.7</v>
      </c>
      <c r="AN120" s="104">
        <f t="shared" si="192"/>
        <v>12538.5</v>
      </c>
      <c r="AO120" s="114">
        <f>RCFs!C$33</f>
        <v>16.57</v>
      </c>
      <c r="AP120" s="109">
        <f t="shared" si="193"/>
        <v>18807.7</v>
      </c>
      <c r="AQ120" s="104">
        <f t="shared" si="194"/>
        <v>12455.2</v>
      </c>
      <c r="AR120" s="114">
        <f>RCFs!C$35</f>
        <v>16.46</v>
      </c>
      <c r="AS120" s="109">
        <f t="shared" si="201"/>
        <v>16191.7</v>
      </c>
      <c r="AT120" s="109">
        <f t="shared" si="201"/>
        <v>18060</v>
      </c>
      <c r="AU120" s="104">
        <f t="shared" si="195"/>
        <v>12294.1</v>
      </c>
      <c r="AV120" s="114">
        <f>RCFs!C$37</f>
        <v>16.247</v>
      </c>
      <c r="AW120" s="305"/>
      <c r="AX120" s="114"/>
      <c r="AY120" s="104">
        <f t="shared" si="196"/>
        <v>12515.8</v>
      </c>
      <c r="AZ120" s="104">
        <f>RCFs!C$39</f>
        <v>16.54</v>
      </c>
      <c r="BA120" s="104">
        <f t="shared" si="197"/>
        <v>11939.9</v>
      </c>
      <c r="BB120" s="114">
        <f>RCFs!C$41</f>
        <v>15.779</v>
      </c>
    </row>
    <row r="121" spans="1:54" s="126" customFormat="1" ht="12" customHeight="1" x14ac:dyDescent="0.2">
      <c r="A121" s="125">
        <v>2909</v>
      </c>
      <c r="B121" s="40" t="s">
        <v>281</v>
      </c>
      <c r="C121" s="285">
        <v>474.6</v>
      </c>
      <c r="D121" s="104">
        <f t="shared" si="198"/>
        <v>28247.8</v>
      </c>
      <c r="E121" s="111">
        <f>RCFs!C$43</f>
        <v>59.519182319999999</v>
      </c>
      <c r="F121" s="104">
        <f t="shared" si="182"/>
        <v>7494.9</v>
      </c>
      <c r="G121" s="111">
        <f>RCFs!C$5</f>
        <v>15.792</v>
      </c>
      <c r="H121" s="104">
        <f t="shared" si="183"/>
        <v>7494.9</v>
      </c>
      <c r="I121" s="111">
        <f>RCFs!C$5</f>
        <v>15.792</v>
      </c>
      <c r="J121" s="71">
        <f t="shared" si="202"/>
        <v>8244.4</v>
      </c>
      <c r="K121" s="71">
        <f t="shared" si="202"/>
        <v>10268</v>
      </c>
      <c r="L121" s="71">
        <f t="shared" si="202"/>
        <v>11017.5</v>
      </c>
      <c r="M121" s="71">
        <f t="shared" si="202"/>
        <v>12141.7</v>
      </c>
      <c r="N121" s="71">
        <f t="shared" si="202"/>
        <v>14989.8</v>
      </c>
      <c r="O121" s="71">
        <f t="shared" si="202"/>
        <v>16114</v>
      </c>
      <c r="P121" s="71">
        <f t="shared" si="202"/>
        <v>22484.6</v>
      </c>
      <c r="Q121" s="104">
        <f t="shared" si="184"/>
        <v>7351.5</v>
      </c>
      <c r="R121" s="111">
        <f>RCFs!C$7</f>
        <v>15.49</v>
      </c>
      <c r="S121" s="71">
        <f t="shared" si="203"/>
        <v>9556.9</v>
      </c>
      <c r="T121" s="71">
        <f t="shared" si="203"/>
        <v>11027.2</v>
      </c>
      <c r="U121" s="104">
        <f t="shared" si="185"/>
        <v>7263.2</v>
      </c>
      <c r="V121" s="111">
        <f>RCFs!C$9</f>
        <v>15.304</v>
      </c>
      <c r="W121" s="104">
        <f t="shared" si="186"/>
        <v>7263.2</v>
      </c>
      <c r="X121" s="111">
        <f t="shared" si="187"/>
        <v>15.304</v>
      </c>
      <c r="Y121" s="109">
        <f t="shared" si="188"/>
        <v>7989.5</v>
      </c>
      <c r="Z121" s="109">
        <f t="shared" si="204"/>
        <v>9950.5</v>
      </c>
      <c r="AA121" s="109">
        <f t="shared" si="204"/>
        <v>11766.3</v>
      </c>
      <c r="AB121" s="109">
        <f t="shared" si="204"/>
        <v>10676.9</v>
      </c>
      <c r="AC121" s="109">
        <f t="shared" si="204"/>
        <v>15761.1</v>
      </c>
      <c r="AD121" s="109">
        <f t="shared" si="204"/>
        <v>21789.599999999999</v>
      </c>
      <c r="AE121" s="104">
        <f t="shared" si="189"/>
        <v>7365.7</v>
      </c>
      <c r="AF121" s="111">
        <f>RCFs!C$13</f>
        <v>15.52</v>
      </c>
      <c r="AG121" s="109">
        <f t="shared" si="205"/>
        <v>12153.4</v>
      </c>
      <c r="AH121" s="109">
        <f t="shared" si="205"/>
        <v>15468</v>
      </c>
      <c r="AI121" s="109">
        <f t="shared" si="205"/>
        <v>22097.1</v>
      </c>
      <c r="AJ121" s="104">
        <f t="shared" si="190"/>
        <v>7449.6</v>
      </c>
      <c r="AK121" s="114">
        <f>RCFs!C$25</f>
        <v>15.696666666666665</v>
      </c>
      <c r="AL121" s="104">
        <f t="shared" si="191"/>
        <v>9824.2000000000007</v>
      </c>
      <c r="AM121" s="114">
        <f>RCFs!C$59</f>
        <v>20.7</v>
      </c>
      <c r="AN121" s="104">
        <f t="shared" si="192"/>
        <v>7864.1</v>
      </c>
      <c r="AO121" s="114">
        <f>RCFs!C$33</f>
        <v>16.57</v>
      </c>
      <c r="AP121" s="109">
        <f t="shared" si="193"/>
        <v>11796.1</v>
      </c>
      <c r="AQ121" s="104">
        <f t="shared" si="194"/>
        <v>7811.9</v>
      </c>
      <c r="AR121" s="114">
        <f>RCFs!C$35</f>
        <v>16.46</v>
      </c>
      <c r="AS121" s="109">
        <f t="shared" si="201"/>
        <v>10155.4</v>
      </c>
      <c r="AT121" s="109">
        <f t="shared" si="201"/>
        <v>11327.2</v>
      </c>
      <c r="AU121" s="104">
        <f t="shared" si="195"/>
        <v>7710.8</v>
      </c>
      <c r="AV121" s="114">
        <f>RCFs!C$37</f>
        <v>16.247</v>
      </c>
      <c r="AW121" s="305"/>
      <c r="AX121" s="114"/>
      <c r="AY121" s="104">
        <f t="shared" si="196"/>
        <v>7849.8</v>
      </c>
      <c r="AZ121" s="104">
        <f>RCFs!C$39</f>
        <v>16.54</v>
      </c>
      <c r="BA121" s="104">
        <f t="shared" si="197"/>
        <v>7488.7</v>
      </c>
      <c r="BB121" s="114">
        <f>RCFs!C$41</f>
        <v>15.779</v>
      </c>
    </row>
    <row r="122" spans="1:54" s="126" customFormat="1" ht="12" customHeight="1" x14ac:dyDescent="0.2">
      <c r="A122" s="125">
        <v>2911</v>
      </c>
      <c r="B122" s="40" t="s">
        <v>282</v>
      </c>
      <c r="C122" s="285">
        <v>409.3</v>
      </c>
      <c r="D122" s="104">
        <f t="shared" si="198"/>
        <v>24361.200000000001</v>
      </c>
      <c r="E122" s="111">
        <f>RCFs!C$43</f>
        <v>59.519182319999999</v>
      </c>
      <c r="F122" s="104">
        <f t="shared" si="182"/>
        <v>6463.7</v>
      </c>
      <c r="G122" s="111">
        <f>RCFs!C$5</f>
        <v>15.792</v>
      </c>
      <c r="H122" s="104">
        <f t="shared" si="183"/>
        <v>6463.7</v>
      </c>
      <c r="I122" s="111">
        <f>RCFs!C$5</f>
        <v>15.792</v>
      </c>
      <c r="J122" s="71">
        <f t="shared" si="202"/>
        <v>7110</v>
      </c>
      <c r="K122" s="71">
        <f t="shared" si="202"/>
        <v>8855.2000000000007</v>
      </c>
      <c r="L122" s="71">
        <f t="shared" si="202"/>
        <v>9501.6</v>
      </c>
      <c r="M122" s="71">
        <f t="shared" si="202"/>
        <v>10471.1</v>
      </c>
      <c r="N122" s="71">
        <f t="shared" si="202"/>
        <v>12927.3</v>
      </c>
      <c r="O122" s="71">
        <f t="shared" si="202"/>
        <v>13896.9</v>
      </c>
      <c r="P122" s="71">
        <f t="shared" si="202"/>
        <v>19391</v>
      </c>
      <c r="Q122" s="104">
        <f t="shared" si="184"/>
        <v>6340</v>
      </c>
      <c r="R122" s="111">
        <f>RCFs!C$7</f>
        <v>15.49</v>
      </c>
      <c r="S122" s="71">
        <f t="shared" si="203"/>
        <v>8242</v>
      </c>
      <c r="T122" s="71">
        <f t="shared" si="203"/>
        <v>9510</v>
      </c>
      <c r="U122" s="104">
        <f t="shared" si="185"/>
        <v>6263.9</v>
      </c>
      <c r="V122" s="111">
        <f>RCFs!C$9</f>
        <v>15.304</v>
      </c>
      <c r="W122" s="104">
        <f t="shared" si="186"/>
        <v>6263.9</v>
      </c>
      <c r="X122" s="111">
        <f t="shared" si="187"/>
        <v>15.304</v>
      </c>
      <c r="Y122" s="109">
        <f t="shared" si="188"/>
        <v>6890.2</v>
      </c>
      <c r="Z122" s="109">
        <f t="shared" si="204"/>
        <v>8581.5</v>
      </c>
      <c r="AA122" s="109">
        <f t="shared" si="204"/>
        <v>10147.5</v>
      </c>
      <c r="AB122" s="109">
        <f t="shared" si="204"/>
        <v>9207.9</v>
      </c>
      <c r="AC122" s="109">
        <f t="shared" si="204"/>
        <v>13592.6</v>
      </c>
      <c r="AD122" s="109">
        <f t="shared" si="204"/>
        <v>18791.7</v>
      </c>
      <c r="AE122" s="104">
        <f t="shared" si="189"/>
        <v>6352.3</v>
      </c>
      <c r="AF122" s="111">
        <f>RCFs!C$13</f>
        <v>15.52</v>
      </c>
      <c r="AG122" s="109">
        <f t="shared" si="205"/>
        <v>10481.299999999999</v>
      </c>
      <c r="AH122" s="109">
        <f t="shared" si="205"/>
        <v>13339.8</v>
      </c>
      <c r="AI122" s="109">
        <f t="shared" si="205"/>
        <v>19056.900000000001</v>
      </c>
      <c r="AJ122" s="104">
        <f t="shared" si="190"/>
        <v>6424.6</v>
      </c>
      <c r="AK122" s="114">
        <f>RCFs!C$25</f>
        <v>15.696666666666665</v>
      </c>
      <c r="AL122" s="104">
        <f t="shared" si="191"/>
        <v>8472.5</v>
      </c>
      <c r="AM122" s="114">
        <f>RCFs!C$59</f>
        <v>20.7</v>
      </c>
      <c r="AN122" s="104">
        <f t="shared" si="192"/>
        <v>6782.1</v>
      </c>
      <c r="AO122" s="114">
        <f>RCFs!C$33</f>
        <v>16.57</v>
      </c>
      <c r="AP122" s="109">
        <f t="shared" si="193"/>
        <v>10173.1</v>
      </c>
      <c r="AQ122" s="104">
        <f t="shared" si="194"/>
        <v>6737</v>
      </c>
      <c r="AR122" s="114">
        <f>RCFs!C$35</f>
        <v>16.46</v>
      </c>
      <c r="AS122" s="109">
        <f t="shared" si="201"/>
        <v>8758.1</v>
      </c>
      <c r="AT122" s="109">
        <f t="shared" si="201"/>
        <v>9768.6</v>
      </c>
      <c r="AU122" s="104">
        <f t="shared" si="195"/>
        <v>6649.8</v>
      </c>
      <c r="AV122" s="114">
        <f>RCFs!C$37</f>
        <v>16.247</v>
      </c>
      <c r="AW122" s="305"/>
      <c r="AX122" s="114"/>
      <c r="AY122" s="104">
        <f t="shared" si="196"/>
        <v>6769.8</v>
      </c>
      <c r="AZ122" s="104">
        <f>RCFs!C$39</f>
        <v>16.54</v>
      </c>
      <c r="BA122" s="104">
        <f t="shared" si="197"/>
        <v>6458.3</v>
      </c>
      <c r="BB122" s="114">
        <f>RCFs!C$41</f>
        <v>15.779</v>
      </c>
    </row>
    <row r="123" spans="1:54" s="126" customFormat="1" ht="12" customHeight="1" x14ac:dyDescent="0.2">
      <c r="A123" s="125">
        <v>2985</v>
      </c>
      <c r="B123" s="40" t="s">
        <v>283</v>
      </c>
      <c r="C123" s="285">
        <v>200</v>
      </c>
      <c r="D123" s="104">
        <f t="shared" si="198"/>
        <v>11903.8</v>
      </c>
      <c r="E123" s="111">
        <f>RCFs!C$43</f>
        <v>59.519182319999999</v>
      </c>
      <c r="F123" s="104">
        <f t="shared" si="182"/>
        <v>3158.4</v>
      </c>
      <c r="G123" s="111">
        <f>RCFs!C$5</f>
        <v>15.792</v>
      </c>
      <c r="H123" s="104">
        <f t="shared" si="183"/>
        <v>3158.4</v>
      </c>
      <c r="I123" s="111">
        <f>RCFs!C$5</f>
        <v>15.792</v>
      </c>
      <c r="J123" s="71">
        <f t="shared" si="202"/>
        <v>3474.2</v>
      </c>
      <c r="K123" s="71">
        <f t="shared" si="202"/>
        <v>4327</v>
      </c>
      <c r="L123" s="71">
        <f t="shared" si="202"/>
        <v>4642.8</v>
      </c>
      <c r="M123" s="71">
        <f t="shared" si="202"/>
        <v>5116.6000000000004</v>
      </c>
      <c r="N123" s="71">
        <f t="shared" si="202"/>
        <v>6316.8</v>
      </c>
      <c r="O123" s="71">
        <f t="shared" si="202"/>
        <v>6790.6</v>
      </c>
      <c r="P123" s="71">
        <f t="shared" si="202"/>
        <v>9475.2000000000007</v>
      </c>
      <c r="Q123" s="104">
        <f t="shared" si="184"/>
        <v>3098</v>
      </c>
      <c r="R123" s="111">
        <f>RCFs!C$7</f>
        <v>15.49</v>
      </c>
      <c r="S123" s="71">
        <f t="shared" si="203"/>
        <v>4027.4</v>
      </c>
      <c r="T123" s="71">
        <f t="shared" si="203"/>
        <v>4647</v>
      </c>
      <c r="U123" s="104">
        <f t="shared" si="185"/>
        <v>3060.8</v>
      </c>
      <c r="V123" s="111">
        <f>RCFs!C$9</f>
        <v>15.304</v>
      </c>
      <c r="W123" s="104">
        <f t="shared" si="186"/>
        <v>3060.8</v>
      </c>
      <c r="X123" s="111">
        <f t="shared" si="187"/>
        <v>15.304</v>
      </c>
      <c r="Y123" s="109">
        <f t="shared" si="188"/>
        <v>3366.8</v>
      </c>
      <c r="Z123" s="109">
        <f t="shared" si="204"/>
        <v>4193.2</v>
      </c>
      <c r="AA123" s="109">
        <f t="shared" si="204"/>
        <v>4958.3999999999996</v>
      </c>
      <c r="AB123" s="109">
        <f t="shared" si="204"/>
        <v>4499.3</v>
      </c>
      <c r="AC123" s="109">
        <f t="shared" si="204"/>
        <v>6641.9</v>
      </c>
      <c r="AD123" s="109">
        <f t="shared" si="204"/>
        <v>9182.4</v>
      </c>
      <c r="AE123" s="104">
        <f t="shared" si="189"/>
        <v>3104</v>
      </c>
      <c r="AF123" s="111">
        <f>RCFs!C$13</f>
        <v>15.52</v>
      </c>
      <c r="AG123" s="109">
        <f t="shared" si="205"/>
        <v>5121.6000000000004</v>
      </c>
      <c r="AH123" s="109">
        <f t="shared" si="205"/>
        <v>6518.4</v>
      </c>
      <c r="AI123" s="109">
        <f t="shared" si="205"/>
        <v>9312</v>
      </c>
      <c r="AJ123" s="104">
        <f t="shared" si="190"/>
        <v>3139.3</v>
      </c>
      <c r="AK123" s="114">
        <f>RCFs!C$25</f>
        <v>15.696666666666665</v>
      </c>
      <c r="AL123" s="104">
        <f t="shared" si="191"/>
        <v>4140</v>
      </c>
      <c r="AM123" s="114">
        <f>RCFs!C$59</f>
        <v>20.7</v>
      </c>
      <c r="AN123" s="104">
        <f t="shared" si="192"/>
        <v>3314</v>
      </c>
      <c r="AO123" s="114">
        <f>RCFs!C$33</f>
        <v>16.57</v>
      </c>
      <c r="AP123" s="109">
        <f t="shared" si="193"/>
        <v>4971</v>
      </c>
      <c r="AQ123" s="104">
        <f t="shared" si="194"/>
        <v>3292</v>
      </c>
      <c r="AR123" s="114">
        <f>RCFs!C$35</f>
        <v>16.46</v>
      </c>
      <c r="AS123" s="109">
        <f t="shared" si="201"/>
        <v>4279.6000000000004</v>
      </c>
      <c r="AT123" s="109">
        <f t="shared" si="201"/>
        <v>4773.3999999999996</v>
      </c>
      <c r="AU123" s="104">
        <f t="shared" si="195"/>
        <v>3249.4</v>
      </c>
      <c r="AV123" s="114">
        <f>RCFs!C$37</f>
        <v>16.247</v>
      </c>
      <c r="AW123" s="305"/>
      <c r="AX123" s="114"/>
      <c r="AY123" s="104">
        <f t="shared" si="196"/>
        <v>3308</v>
      </c>
      <c r="AZ123" s="104">
        <f>RCFs!C$39</f>
        <v>16.54</v>
      </c>
      <c r="BA123" s="104">
        <f t="shared" si="197"/>
        <v>3155.8</v>
      </c>
      <c r="BB123" s="114">
        <f>RCFs!C$41</f>
        <v>15.779</v>
      </c>
    </row>
    <row r="124" spans="1:54" s="126" customFormat="1" ht="12" customHeight="1" x14ac:dyDescent="0.2">
      <c r="A124" s="125">
        <v>2989</v>
      </c>
      <c r="B124" s="40" t="s">
        <v>284</v>
      </c>
      <c r="C124" s="285">
        <v>279</v>
      </c>
      <c r="D124" s="104">
        <f t="shared" si="198"/>
        <v>16605.900000000001</v>
      </c>
      <c r="E124" s="111">
        <f>RCFs!C$43</f>
        <v>59.519182319999999</v>
      </c>
      <c r="F124" s="104">
        <f t="shared" si="182"/>
        <v>4406</v>
      </c>
      <c r="G124" s="111">
        <f>RCFs!C$5</f>
        <v>15.792</v>
      </c>
      <c r="H124" s="104">
        <f t="shared" si="183"/>
        <v>4406</v>
      </c>
      <c r="I124" s="111">
        <f>RCFs!C$5</f>
        <v>15.792</v>
      </c>
      <c r="J124" s="71">
        <f t="shared" ref="J124:P133" si="206">ROUND($C124*$I124*J$6,1)</f>
        <v>4846.6000000000004</v>
      </c>
      <c r="K124" s="71">
        <f t="shared" si="206"/>
        <v>6036.2</v>
      </c>
      <c r="L124" s="71">
        <f t="shared" si="206"/>
        <v>6476.8</v>
      </c>
      <c r="M124" s="71">
        <f t="shared" si="206"/>
        <v>7137.7</v>
      </c>
      <c r="N124" s="71">
        <f t="shared" si="206"/>
        <v>8811.9</v>
      </c>
      <c r="O124" s="71">
        <f t="shared" si="206"/>
        <v>9472.7999999999993</v>
      </c>
      <c r="P124" s="71">
        <f t="shared" si="206"/>
        <v>13217.9</v>
      </c>
      <c r="Q124" s="104">
        <f t="shared" si="184"/>
        <v>4321.7</v>
      </c>
      <c r="R124" s="111">
        <f>RCFs!C$7</f>
        <v>15.49</v>
      </c>
      <c r="S124" s="71">
        <f t="shared" si="203"/>
        <v>5618.2</v>
      </c>
      <c r="T124" s="71">
        <f t="shared" si="203"/>
        <v>6482.5</v>
      </c>
      <c r="U124" s="104">
        <f t="shared" si="185"/>
        <v>4269.8</v>
      </c>
      <c r="V124" s="111">
        <f>RCFs!C$9</f>
        <v>15.304</v>
      </c>
      <c r="W124" s="104">
        <f t="shared" si="186"/>
        <v>4269.8</v>
      </c>
      <c r="X124" s="111">
        <f t="shared" si="187"/>
        <v>15.304</v>
      </c>
      <c r="Y124" s="109">
        <f t="shared" si="188"/>
        <v>4696.7</v>
      </c>
      <c r="Z124" s="109">
        <f t="shared" ref="Z124:AD133" si="207">ROUNDDOWN($W124*Z$6,1)</f>
        <v>5849.6</v>
      </c>
      <c r="AA124" s="109">
        <f t="shared" si="207"/>
        <v>6917</v>
      </c>
      <c r="AB124" s="109">
        <f t="shared" si="207"/>
        <v>6276.6</v>
      </c>
      <c r="AC124" s="109">
        <f t="shared" si="207"/>
        <v>9265.4</v>
      </c>
      <c r="AD124" s="109">
        <f t="shared" si="207"/>
        <v>12809.4</v>
      </c>
      <c r="AE124" s="104">
        <f t="shared" si="189"/>
        <v>4330</v>
      </c>
      <c r="AF124" s="111">
        <f>RCFs!C$13</f>
        <v>15.52</v>
      </c>
      <c r="AG124" s="109">
        <f t="shared" si="205"/>
        <v>7144.5</v>
      </c>
      <c r="AH124" s="109">
        <f t="shared" si="205"/>
        <v>9093</v>
      </c>
      <c r="AI124" s="109">
        <f t="shared" si="205"/>
        <v>12990</v>
      </c>
      <c r="AJ124" s="104">
        <f t="shared" si="190"/>
        <v>4379.3</v>
      </c>
      <c r="AK124" s="114">
        <f>RCFs!C$25</f>
        <v>15.696666666666665</v>
      </c>
      <c r="AL124" s="104">
        <f t="shared" si="191"/>
        <v>5775.3</v>
      </c>
      <c r="AM124" s="114">
        <f>RCFs!C$59</f>
        <v>20.7</v>
      </c>
      <c r="AN124" s="104">
        <f t="shared" si="192"/>
        <v>4623</v>
      </c>
      <c r="AO124" s="114">
        <f>RCFs!C$33</f>
        <v>16.57</v>
      </c>
      <c r="AP124" s="109">
        <f t="shared" si="193"/>
        <v>6934.5</v>
      </c>
      <c r="AQ124" s="104">
        <f t="shared" si="194"/>
        <v>4592.3</v>
      </c>
      <c r="AR124" s="114">
        <f>RCFs!C$35</f>
        <v>16.46</v>
      </c>
      <c r="AS124" s="109">
        <f t="shared" si="201"/>
        <v>5969.9</v>
      </c>
      <c r="AT124" s="109">
        <f t="shared" si="201"/>
        <v>6658.8</v>
      </c>
      <c r="AU124" s="104">
        <f t="shared" si="195"/>
        <v>4532.8999999999996</v>
      </c>
      <c r="AV124" s="114">
        <f>RCFs!C$37</f>
        <v>16.247</v>
      </c>
      <c r="AW124" s="305"/>
      <c r="AX124" s="114"/>
      <c r="AY124" s="104">
        <f t="shared" si="196"/>
        <v>4614.6000000000004</v>
      </c>
      <c r="AZ124" s="104">
        <f>RCFs!C$39</f>
        <v>16.54</v>
      </c>
      <c r="BA124" s="104">
        <f t="shared" si="197"/>
        <v>4402.3</v>
      </c>
      <c r="BB124" s="114">
        <f>RCFs!C$41</f>
        <v>15.779</v>
      </c>
    </row>
    <row r="125" spans="1:54" s="126" customFormat="1" ht="12" customHeight="1" x14ac:dyDescent="0.2">
      <c r="A125" s="125">
        <v>2993</v>
      </c>
      <c r="B125" s="40" t="s">
        <v>285</v>
      </c>
      <c r="C125" s="285">
        <v>280.10000000000002</v>
      </c>
      <c r="D125" s="104">
        <f t="shared" si="198"/>
        <v>16671.3</v>
      </c>
      <c r="E125" s="111">
        <f>RCFs!C$43</f>
        <v>59.519182319999999</v>
      </c>
      <c r="F125" s="104">
        <f t="shared" si="182"/>
        <v>4423.3</v>
      </c>
      <c r="G125" s="111">
        <f>RCFs!C$5</f>
        <v>15.792</v>
      </c>
      <c r="H125" s="104">
        <f t="shared" si="183"/>
        <v>4423.3</v>
      </c>
      <c r="I125" s="111">
        <f>RCFs!C$5</f>
        <v>15.792</v>
      </c>
      <c r="J125" s="71">
        <f t="shared" si="206"/>
        <v>4865.7</v>
      </c>
      <c r="K125" s="71">
        <f t="shared" si="206"/>
        <v>6060</v>
      </c>
      <c r="L125" s="71">
        <f t="shared" si="206"/>
        <v>6502.3</v>
      </c>
      <c r="M125" s="71">
        <f t="shared" si="206"/>
        <v>7165.8</v>
      </c>
      <c r="N125" s="71">
        <f t="shared" si="206"/>
        <v>8846.7000000000007</v>
      </c>
      <c r="O125" s="71">
        <f t="shared" si="206"/>
        <v>9510.2000000000007</v>
      </c>
      <c r="P125" s="71">
        <f t="shared" si="206"/>
        <v>13270</v>
      </c>
      <c r="Q125" s="104">
        <f t="shared" si="184"/>
        <v>4338.7</v>
      </c>
      <c r="R125" s="111">
        <f>RCFs!C$7</f>
        <v>15.49</v>
      </c>
      <c r="S125" s="71">
        <f t="shared" si="203"/>
        <v>5640.3</v>
      </c>
      <c r="T125" s="71">
        <f t="shared" si="203"/>
        <v>6508</v>
      </c>
      <c r="U125" s="104">
        <f t="shared" si="185"/>
        <v>4286.6000000000004</v>
      </c>
      <c r="V125" s="111">
        <f>RCFs!C$9</f>
        <v>15.304</v>
      </c>
      <c r="W125" s="104">
        <f t="shared" si="186"/>
        <v>4286.6000000000004</v>
      </c>
      <c r="X125" s="111">
        <f t="shared" si="187"/>
        <v>15.304</v>
      </c>
      <c r="Y125" s="109">
        <f t="shared" si="188"/>
        <v>4715.2</v>
      </c>
      <c r="Z125" s="109">
        <f t="shared" si="207"/>
        <v>5872.6</v>
      </c>
      <c r="AA125" s="109">
        <f t="shared" si="207"/>
        <v>6944.2</v>
      </c>
      <c r="AB125" s="109">
        <f t="shared" si="207"/>
        <v>6301.3</v>
      </c>
      <c r="AC125" s="109">
        <f t="shared" si="207"/>
        <v>9301.9</v>
      </c>
      <c r="AD125" s="109">
        <f t="shared" si="207"/>
        <v>12859.8</v>
      </c>
      <c r="AE125" s="104">
        <f t="shared" si="189"/>
        <v>4347.1000000000004</v>
      </c>
      <c r="AF125" s="111">
        <f>RCFs!C$13</f>
        <v>15.52</v>
      </c>
      <c r="AG125" s="109">
        <f t="shared" si="205"/>
        <v>7172.7</v>
      </c>
      <c r="AH125" s="109">
        <f t="shared" si="205"/>
        <v>9128.9</v>
      </c>
      <c r="AI125" s="109">
        <f t="shared" si="205"/>
        <v>13041.3</v>
      </c>
      <c r="AJ125" s="104">
        <f t="shared" si="190"/>
        <v>4396.6000000000004</v>
      </c>
      <c r="AK125" s="114">
        <f>RCFs!C$25</f>
        <v>15.696666666666665</v>
      </c>
      <c r="AL125" s="104">
        <f t="shared" si="191"/>
        <v>5798</v>
      </c>
      <c r="AM125" s="114">
        <f>RCFs!C$59</f>
        <v>20.7</v>
      </c>
      <c r="AN125" s="104">
        <f t="shared" si="192"/>
        <v>4641.2</v>
      </c>
      <c r="AO125" s="114">
        <f>RCFs!C$33</f>
        <v>16.57</v>
      </c>
      <c r="AP125" s="109">
        <f t="shared" si="193"/>
        <v>6961.8</v>
      </c>
      <c r="AQ125" s="104">
        <f t="shared" si="194"/>
        <v>4610.3999999999996</v>
      </c>
      <c r="AR125" s="114">
        <f>RCFs!C$35</f>
        <v>16.46</v>
      </c>
      <c r="AS125" s="109">
        <f t="shared" si="201"/>
        <v>5993.5</v>
      </c>
      <c r="AT125" s="109">
        <f t="shared" si="201"/>
        <v>6685</v>
      </c>
      <c r="AU125" s="104">
        <f t="shared" si="195"/>
        <v>4550.7</v>
      </c>
      <c r="AV125" s="114">
        <f>RCFs!C$37</f>
        <v>16.247</v>
      </c>
      <c r="AW125" s="305"/>
      <c r="AX125" s="114"/>
      <c r="AY125" s="104">
        <f t="shared" si="196"/>
        <v>4632.8</v>
      </c>
      <c r="AZ125" s="104">
        <f>RCFs!C$39</f>
        <v>16.54</v>
      </c>
      <c r="BA125" s="104">
        <f t="shared" si="197"/>
        <v>4419.6000000000004</v>
      </c>
      <c r="BB125" s="114">
        <f>RCFs!C$41</f>
        <v>15.779</v>
      </c>
    </row>
    <row r="126" spans="1:54" s="126" customFormat="1" ht="12" customHeight="1" x14ac:dyDescent="0.2">
      <c r="A126" s="125">
        <v>3205</v>
      </c>
      <c r="B126" s="40" t="s">
        <v>286</v>
      </c>
      <c r="C126" s="285">
        <v>21</v>
      </c>
      <c r="D126" s="104">
        <f t="shared" si="198"/>
        <v>1249.9000000000001</v>
      </c>
      <c r="E126" s="111">
        <f>RCFs!C$43</f>
        <v>59.519182319999999</v>
      </c>
      <c r="F126" s="104">
        <f t="shared" si="182"/>
        <v>331.6</v>
      </c>
      <c r="G126" s="111">
        <f>RCFs!C$5</f>
        <v>15.792</v>
      </c>
      <c r="H126" s="104">
        <f t="shared" si="183"/>
        <v>331.6</v>
      </c>
      <c r="I126" s="111">
        <f>RCFs!C$5</f>
        <v>15.792</v>
      </c>
      <c r="J126" s="71">
        <f t="shared" si="206"/>
        <v>364.8</v>
      </c>
      <c r="K126" s="71">
        <f t="shared" si="206"/>
        <v>454.3</v>
      </c>
      <c r="L126" s="71">
        <f t="shared" si="206"/>
        <v>487.5</v>
      </c>
      <c r="M126" s="71">
        <f t="shared" si="206"/>
        <v>537.20000000000005</v>
      </c>
      <c r="N126" s="71">
        <f t="shared" si="206"/>
        <v>663.3</v>
      </c>
      <c r="O126" s="71">
        <f t="shared" si="206"/>
        <v>713</v>
      </c>
      <c r="P126" s="71">
        <f t="shared" si="206"/>
        <v>994.9</v>
      </c>
      <c r="Q126" s="104">
        <f t="shared" si="184"/>
        <v>325.2</v>
      </c>
      <c r="R126" s="111">
        <f>RCFs!C$7</f>
        <v>15.49</v>
      </c>
      <c r="S126" s="71">
        <f t="shared" si="203"/>
        <v>422.7</v>
      </c>
      <c r="T126" s="71">
        <f t="shared" si="203"/>
        <v>487.8</v>
      </c>
      <c r="U126" s="104">
        <f t="shared" si="185"/>
        <v>321.3</v>
      </c>
      <c r="V126" s="111">
        <f>RCFs!C$9</f>
        <v>15.304</v>
      </c>
      <c r="W126" s="104">
        <f t="shared" si="186"/>
        <v>321.3</v>
      </c>
      <c r="X126" s="111">
        <f t="shared" si="187"/>
        <v>15.304</v>
      </c>
      <c r="Y126" s="109">
        <f t="shared" si="188"/>
        <v>353.4</v>
      </c>
      <c r="Z126" s="109">
        <f t="shared" si="207"/>
        <v>440.1</v>
      </c>
      <c r="AA126" s="109">
        <f t="shared" si="207"/>
        <v>520.5</v>
      </c>
      <c r="AB126" s="109">
        <f t="shared" si="207"/>
        <v>472.3</v>
      </c>
      <c r="AC126" s="109">
        <f t="shared" si="207"/>
        <v>697.2</v>
      </c>
      <c r="AD126" s="109">
        <f t="shared" si="207"/>
        <v>963.9</v>
      </c>
      <c r="AE126" s="104">
        <f t="shared" si="189"/>
        <v>325.89999999999998</v>
      </c>
      <c r="AF126" s="111">
        <f>RCFs!C$13</f>
        <v>15.52</v>
      </c>
      <c r="AG126" s="109">
        <f t="shared" si="205"/>
        <v>537.70000000000005</v>
      </c>
      <c r="AH126" s="109">
        <f t="shared" si="205"/>
        <v>684.4</v>
      </c>
      <c r="AI126" s="109">
        <f t="shared" si="205"/>
        <v>977.7</v>
      </c>
      <c r="AJ126" s="104">
        <f t="shared" si="190"/>
        <v>329.6</v>
      </c>
      <c r="AK126" s="114">
        <f>RCFs!C$25</f>
        <v>15.696666666666665</v>
      </c>
      <c r="AL126" s="104">
        <f t="shared" si="191"/>
        <v>434.7</v>
      </c>
      <c r="AM126" s="114">
        <f>RCFs!C$59</f>
        <v>20.7</v>
      </c>
      <c r="AN126" s="104">
        <f t="shared" si="192"/>
        <v>347.9</v>
      </c>
      <c r="AO126" s="114">
        <f>RCFs!C$33</f>
        <v>16.57</v>
      </c>
      <c r="AP126" s="109">
        <f t="shared" si="193"/>
        <v>521.79999999999995</v>
      </c>
      <c r="AQ126" s="104">
        <f t="shared" si="194"/>
        <v>345.6</v>
      </c>
      <c r="AR126" s="114">
        <f>RCFs!C$35</f>
        <v>16.46</v>
      </c>
      <c r="AS126" s="109">
        <f t="shared" si="201"/>
        <v>449.2</v>
      </c>
      <c r="AT126" s="109">
        <f t="shared" si="201"/>
        <v>501.1</v>
      </c>
      <c r="AU126" s="104">
        <f t="shared" si="195"/>
        <v>341.1</v>
      </c>
      <c r="AV126" s="114">
        <f>RCFs!C$37</f>
        <v>16.247</v>
      </c>
      <c r="AW126" s="305"/>
      <c r="AX126" s="114"/>
      <c r="AY126" s="104">
        <f t="shared" si="196"/>
        <v>347.3</v>
      </c>
      <c r="AZ126" s="104">
        <f>RCFs!C$39</f>
        <v>16.54</v>
      </c>
      <c r="BA126" s="104">
        <f t="shared" si="197"/>
        <v>331.3</v>
      </c>
      <c r="BB126" s="114">
        <f>RCFs!C$41</f>
        <v>15.779</v>
      </c>
    </row>
    <row r="127" spans="1:54" s="126" customFormat="1" ht="12" customHeight="1" x14ac:dyDescent="0.2">
      <c r="A127" s="125" t="s">
        <v>71</v>
      </c>
      <c r="B127" s="40" t="s">
        <v>72</v>
      </c>
      <c r="C127" s="285">
        <v>8</v>
      </c>
      <c r="D127" s="104">
        <f t="shared" si="198"/>
        <v>476.2</v>
      </c>
      <c r="E127" s="111">
        <f>RCFs!C$43</f>
        <v>59.519182319999999</v>
      </c>
      <c r="F127" s="104">
        <f t="shared" si="182"/>
        <v>126.3</v>
      </c>
      <c r="G127" s="111">
        <f>RCFs!C$5</f>
        <v>15.792</v>
      </c>
      <c r="H127" s="104">
        <f t="shared" si="183"/>
        <v>126.3</v>
      </c>
      <c r="I127" s="111">
        <f>RCFs!C$5</f>
        <v>15.792</v>
      </c>
      <c r="J127" s="71">
        <f t="shared" si="206"/>
        <v>139</v>
      </c>
      <c r="K127" s="71">
        <f t="shared" si="206"/>
        <v>173.1</v>
      </c>
      <c r="L127" s="71">
        <f t="shared" si="206"/>
        <v>185.7</v>
      </c>
      <c r="M127" s="71">
        <f t="shared" si="206"/>
        <v>204.7</v>
      </c>
      <c r="N127" s="71">
        <f t="shared" si="206"/>
        <v>252.7</v>
      </c>
      <c r="O127" s="71">
        <f t="shared" si="206"/>
        <v>271.60000000000002</v>
      </c>
      <c r="P127" s="71">
        <f t="shared" si="206"/>
        <v>379</v>
      </c>
      <c r="Q127" s="104">
        <f t="shared" si="184"/>
        <v>123.9</v>
      </c>
      <c r="R127" s="111">
        <f>RCFs!C$7</f>
        <v>15.49</v>
      </c>
      <c r="S127" s="71">
        <f t="shared" si="203"/>
        <v>161</v>
      </c>
      <c r="T127" s="71">
        <f t="shared" si="203"/>
        <v>185.8</v>
      </c>
      <c r="U127" s="104">
        <f t="shared" si="185"/>
        <v>122.4</v>
      </c>
      <c r="V127" s="111">
        <f>RCFs!C$9</f>
        <v>15.304</v>
      </c>
      <c r="W127" s="104">
        <f t="shared" si="186"/>
        <v>122.4</v>
      </c>
      <c r="X127" s="111">
        <f t="shared" si="187"/>
        <v>15.304</v>
      </c>
      <c r="Y127" s="109">
        <f t="shared" si="188"/>
        <v>134.6</v>
      </c>
      <c r="Z127" s="109">
        <f t="shared" si="207"/>
        <v>167.6</v>
      </c>
      <c r="AA127" s="109">
        <f t="shared" si="207"/>
        <v>198.2</v>
      </c>
      <c r="AB127" s="109">
        <f t="shared" si="207"/>
        <v>179.9</v>
      </c>
      <c r="AC127" s="109">
        <f t="shared" si="207"/>
        <v>265.60000000000002</v>
      </c>
      <c r="AD127" s="109">
        <f t="shared" si="207"/>
        <v>367.2</v>
      </c>
      <c r="AE127" s="104">
        <f t="shared" si="189"/>
        <v>124.1</v>
      </c>
      <c r="AF127" s="111">
        <f>RCFs!C$13</f>
        <v>15.52</v>
      </c>
      <c r="AG127" s="109">
        <f t="shared" si="205"/>
        <v>204.8</v>
      </c>
      <c r="AH127" s="109">
        <f t="shared" si="205"/>
        <v>260.60000000000002</v>
      </c>
      <c r="AI127" s="109">
        <f t="shared" si="205"/>
        <v>372.3</v>
      </c>
      <c r="AJ127" s="104">
        <f t="shared" si="190"/>
        <v>125.5</v>
      </c>
      <c r="AK127" s="114">
        <f>RCFs!C$25</f>
        <v>15.696666666666665</v>
      </c>
      <c r="AL127" s="104">
        <f t="shared" si="191"/>
        <v>165.6</v>
      </c>
      <c r="AM127" s="114">
        <f>RCFs!C$59</f>
        <v>20.7</v>
      </c>
      <c r="AN127" s="104">
        <f t="shared" si="192"/>
        <v>132.5</v>
      </c>
      <c r="AO127" s="114">
        <f>RCFs!C$33</f>
        <v>16.57</v>
      </c>
      <c r="AP127" s="109">
        <f t="shared" si="193"/>
        <v>198.7</v>
      </c>
      <c r="AQ127" s="104">
        <f t="shared" si="194"/>
        <v>131.6</v>
      </c>
      <c r="AR127" s="114">
        <f>RCFs!C$35</f>
        <v>16.46</v>
      </c>
      <c r="AS127" s="109">
        <f t="shared" si="201"/>
        <v>171</v>
      </c>
      <c r="AT127" s="109">
        <f t="shared" si="201"/>
        <v>190.8</v>
      </c>
      <c r="AU127" s="104">
        <f t="shared" si="195"/>
        <v>129.9</v>
      </c>
      <c r="AV127" s="114">
        <f>RCFs!C$37</f>
        <v>16.247</v>
      </c>
      <c r="AW127" s="305"/>
      <c r="AX127" s="114"/>
      <c r="AY127" s="104">
        <f t="shared" si="196"/>
        <v>132.30000000000001</v>
      </c>
      <c r="AZ127" s="104">
        <f>RCFs!C$39</f>
        <v>16.54</v>
      </c>
      <c r="BA127" s="104">
        <f t="shared" si="197"/>
        <v>126.2</v>
      </c>
      <c r="BB127" s="114">
        <f>RCFs!C$41</f>
        <v>15.779</v>
      </c>
    </row>
    <row r="128" spans="1:54" s="126" customFormat="1" ht="12" customHeight="1" x14ac:dyDescent="0.2">
      <c r="A128" s="125">
        <v>3207</v>
      </c>
      <c r="B128" s="40" t="s">
        <v>287</v>
      </c>
      <c r="C128" s="285">
        <v>28</v>
      </c>
      <c r="D128" s="104">
        <f t="shared" si="198"/>
        <v>1666.5</v>
      </c>
      <c r="E128" s="111">
        <f>RCFs!C$43</f>
        <v>59.519182319999999</v>
      </c>
      <c r="F128" s="104">
        <f t="shared" si="182"/>
        <v>442.2</v>
      </c>
      <c r="G128" s="111">
        <f>RCFs!C$5</f>
        <v>15.792</v>
      </c>
      <c r="H128" s="104">
        <f t="shared" si="183"/>
        <v>442.2</v>
      </c>
      <c r="I128" s="111">
        <f>RCFs!C$5</f>
        <v>15.792</v>
      </c>
      <c r="J128" s="71">
        <f t="shared" si="206"/>
        <v>486.4</v>
      </c>
      <c r="K128" s="71">
        <f t="shared" si="206"/>
        <v>605.79999999999995</v>
      </c>
      <c r="L128" s="71">
        <f t="shared" si="206"/>
        <v>650</v>
      </c>
      <c r="M128" s="71">
        <f t="shared" si="206"/>
        <v>716.3</v>
      </c>
      <c r="N128" s="71">
        <f t="shared" si="206"/>
        <v>884.4</v>
      </c>
      <c r="O128" s="71">
        <f t="shared" si="206"/>
        <v>950.7</v>
      </c>
      <c r="P128" s="71">
        <f t="shared" si="206"/>
        <v>1326.5</v>
      </c>
      <c r="Q128" s="104">
        <f t="shared" si="184"/>
        <v>433.7</v>
      </c>
      <c r="R128" s="111">
        <f>RCFs!C$7</f>
        <v>15.49</v>
      </c>
      <c r="S128" s="71">
        <f t="shared" si="203"/>
        <v>563.79999999999995</v>
      </c>
      <c r="T128" s="71">
        <f t="shared" si="203"/>
        <v>650.5</v>
      </c>
      <c r="U128" s="104">
        <f t="shared" si="185"/>
        <v>428.5</v>
      </c>
      <c r="V128" s="111">
        <f>RCFs!C$9</f>
        <v>15.304</v>
      </c>
      <c r="W128" s="104">
        <f t="shared" si="186"/>
        <v>428.5</v>
      </c>
      <c r="X128" s="111">
        <f t="shared" si="187"/>
        <v>15.304</v>
      </c>
      <c r="Y128" s="109">
        <f t="shared" si="188"/>
        <v>471.3</v>
      </c>
      <c r="Z128" s="109">
        <f t="shared" si="207"/>
        <v>587</v>
      </c>
      <c r="AA128" s="109">
        <f t="shared" si="207"/>
        <v>694.1</v>
      </c>
      <c r="AB128" s="109">
        <f t="shared" si="207"/>
        <v>629.79999999999995</v>
      </c>
      <c r="AC128" s="109">
        <f t="shared" si="207"/>
        <v>929.8</v>
      </c>
      <c r="AD128" s="109">
        <f t="shared" si="207"/>
        <v>1285.5</v>
      </c>
      <c r="AE128" s="104">
        <f t="shared" si="189"/>
        <v>434.5</v>
      </c>
      <c r="AF128" s="111">
        <f>RCFs!C$13</f>
        <v>15.52</v>
      </c>
      <c r="AG128" s="109">
        <f t="shared" si="205"/>
        <v>716.9</v>
      </c>
      <c r="AH128" s="109">
        <f t="shared" si="205"/>
        <v>912.5</v>
      </c>
      <c r="AI128" s="109">
        <f t="shared" si="205"/>
        <v>1303.5</v>
      </c>
      <c r="AJ128" s="104">
        <f t="shared" si="190"/>
        <v>439.5</v>
      </c>
      <c r="AK128" s="114">
        <f>RCFs!C$25</f>
        <v>15.696666666666665</v>
      </c>
      <c r="AL128" s="104">
        <f t="shared" si="191"/>
        <v>579.6</v>
      </c>
      <c r="AM128" s="114">
        <f>RCFs!C$59</f>
        <v>20.7</v>
      </c>
      <c r="AN128" s="104">
        <f t="shared" si="192"/>
        <v>463.9</v>
      </c>
      <c r="AO128" s="114">
        <f>RCFs!C$33</f>
        <v>16.57</v>
      </c>
      <c r="AP128" s="109">
        <f t="shared" si="193"/>
        <v>695.8</v>
      </c>
      <c r="AQ128" s="104">
        <f t="shared" si="194"/>
        <v>460.8</v>
      </c>
      <c r="AR128" s="114">
        <f>RCFs!C$35</f>
        <v>16.46</v>
      </c>
      <c r="AS128" s="109">
        <f t="shared" si="201"/>
        <v>599</v>
      </c>
      <c r="AT128" s="109">
        <f t="shared" si="201"/>
        <v>668.1</v>
      </c>
      <c r="AU128" s="104">
        <f t="shared" si="195"/>
        <v>454.9</v>
      </c>
      <c r="AV128" s="114">
        <f>RCFs!C$37</f>
        <v>16.247</v>
      </c>
      <c r="AW128" s="305"/>
      <c r="AX128" s="114"/>
      <c r="AY128" s="104">
        <f t="shared" si="196"/>
        <v>463.1</v>
      </c>
      <c r="AZ128" s="104">
        <f>RCFs!C$39</f>
        <v>16.54</v>
      </c>
      <c r="BA128" s="104">
        <f t="shared" si="197"/>
        <v>441.8</v>
      </c>
      <c r="BB128" s="114">
        <f>RCFs!C$41</f>
        <v>15.779</v>
      </c>
    </row>
    <row r="129" spans="1:54" s="126" customFormat="1" ht="12" customHeight="1" x14ac:dyDescent="0.2">
      <c r="A129" s="125" t="s">
        <v>73</v>
      </c>
      <c r="B129" s="40" t="s">
        <v>74</v>
      </c>
      <c r="C129" s="285">
        <v>46</v>
      </c>
      <c r="D129" s="104">
        <f t="shared" si="198"/>
        <v>2737.9</v>
      </c>
      <c r="E129" s="111">
        <f>RCFs!C$43</f>
        <v>59.519182319999999</v>
      </c>
      <c r="F129" s="104">
        <f t="shared" ref="F129:F160" si="208">ROUND(G129*C129,1)</f>
        <v>726.4</v>
      </c>
      <c r="G129" s="111">
        <f>RCFs!C$5</f>
        <v>15.792</v>
      </c>
      <c r="H129" s="104">
        <f t="shared" ref="H129:H160" si="209">ROUND(I129*C129,1)</f>
        <v>726.4</v>
      </c>
      <c r="I129" s="111">
        <f>RCFs!C$5</f>
        <v>15.792</v>
      </c>
      <c r="J129" s="71">
        <f t="shared" si="206"/>
        <v>799.1</v>
      </c>
      <c r="K129" s="71">
        <f t="shared" si="206"/>
        <v>995.2</v>
      </c>
      <c r="L129" s="71">
        <f t="shared" si="206"/>
        <v>1067.9000000000001</v>
      </c>
      <c r="M129" s="71">
        <f t="shared" si="206"/>
        <v>1176.8</v>
      </c>
      <c r="N129" s="71">
        <f t="shared" si="206"/>
        <v>1452.9</v>
      </c>
      <c r="O129" s="71">
        <f t="shared" si="206"/>
        <v>1561.8</v>
      </c>
      <c r="P129" s="71">
        <f t="shared" si="206"/>
        <v>2179.3000000000002</v>
      </c>
      <c r="Q129" s="104">
        <f t="shared" ref="Q129:Q160" si="210">ROUNDDOWN(C129*R129,1)</f>
        <v>712.5</v>
      </c>
      <c r="R129" s="111">
        <f>RCFs!C$7</f>
        <v>15.49</v>
      </c>
      <c r="S129" s="71">
        <f t="shared" si="203"/>
        <v>926.2</v>
      </c>
      <c r="T129" s="71">
        <f t="shared" si="203"/>
        <v>1068.7</v>
      </c>
      <c r="U129" s="104">
        <f t="shared" ref="U129:U160" si="211">ROUNDDOWN($C129*V129,1)</f>
        <v>703.9</v>
      </c>
      <c r="V129" s="111">
        <f>RCFs!C$9</f>
        <v>15.304</v>
      </c>
      <c r="W129" s="104">
        <f t="shared" ref="W129:W160" si="212">ROUNDDOWN($C129*X129,1)</f>
        <v>703.9</v>
      </c>
      <c r="X129" s="111">
        <f t="shared" ref="X129:X160" si="213">V129</f>
        <v>15.304</v>
      </c>
      <c r="Y129" s="109">
        <f t="shared" ref="Y129:Y160" si="214">ROUNDDOWN($W129*Y$6,1)</f>
        <v>774.2</v>
      </c>
      <c r="Z129" s="109">
        <f t="shared" si="207"/>
        <v>964.3</v>
      </c>
      <c r="AA129" s="109">
        <f t="shared" si="207"/>
        <v>1140.3</v>
      </c>
      <c r="AB129" s="109">
        <f t="shared" si="207"/>
        <v>1034.7</v>
      </c>
      <c r="AC129" s="109">
        <f t="shared" si="207"/>
        <v>1527.4</v>
      </c>
      <c r="AD129" s="109">
        <f t="shared" si="207"/>
        <v>2111.6999999999998</v>
      </c>
      <c r="AE129" s="104">
        <f t="shared" ref="AE129:AE160" si="215">ROUNDDOWN($C129*AF129,1)</f>
        <v>713.9</v>
      </c>
      <c r="AF129" s="111">
        <f>RCFs!C$13</f>
        <v>15.52</v>
      </c>
      <c r="AG129" s="109">
        <f t="shared" si="205"/>
        <v>1177.9000000000001</v>
      </c>
      <c r="AH129" s="109">
        <f t="shared" si="205"/>
        <v>1499.2</v>
      </c>
      <c r="AI129" s="109">
        <f t="shared" si="205"/>
        <v>2141.6999999999998</v>
      </c>
      <c r="AJ129" s="104">
        <f t="shared" ref="AJ129:AJ160" si="216">ROUNDDOWN($C129*AK129,1)</f>
        <v>722</v>
      </c>
      <c r="AK129" s="114">
        <f>RCFs!C$25</f>
        <v>15.696666666666665</v>
      </c>
      <c r="AL129" s="104">
        <f t="shared" ref="AL129:AL160" si="217">ROUNDDOWN($C129*AM129,1)</f>
        <v>952.2</v>
      </c>
      <c r="AM129" s="114">
        <f>RCFs!C$59</f>
        <v>20.7</v>
      </c>
      <c r="AN129" s="104">
        <f t="shared" ref="AN129:AN160" si="218">ROUNDDOWN($C129*AO129,1)</f>
        <v>762.2</v>
      </c>
      <c r="AO129" s="114">
        <f>RCFs!C$33</f>
        <v>16.57</v>
      </c>
      <c r="AP129" s="109">
        <f t="shared" ref="AP129:AP160" si="219">ROUNDDOWN($AN129*AP$6,1)</f>
        <v>1143.3</v>
      </c>
      <c r="AQ129" s="104">
        <f t="shared" ref="AQ129:AQ160" si="220">ROUNDDOWN($C129*AR129,1)</f>
        <v>757.1</v>
      </c>
      <c r="AR129" s="114">
        <f>RCFs!C$35</f>
        <v>16.46</v>
      </c>
      <c r="AS129" s="109">
        <f t="shared" si="201"/>
        <v>984.2</v>
      </c>
      <c r="AT129" s="109">
        <f t="shared" si="201"/>
        <v>1097.7</v>
      </c>
      <c r="AU129" s="104">
        <f t="shared" ref="AU129:AU160" si="221">ROUNDDOWN($C129*AV129,1)</f>
        <v>747.3</v>
      </c>
      <c r="AV129" s="114">
        <f>RCFs!C$37</f>
        <v>16.247</v>
      </c>
      <c r="AW129" s="305"/>
      <c r="AX129" s="114"/>
      <c r="AY129" s="104">
        <f t="shared" ref="AY129:AY160" si="222">ROUNDDOWN($C129*AZ129,1)</f>
        <v>760.8</v>
      </c>
      <c r="AZ129" s="104">
        <f>RCFs!C$39</f>
        <v>16.54</v>
      </c>
      <c r="BA129" s="104">
        <f t="shared" ref="BA129:BA160" si="223">ROUNDDOWN($C129*BB129,1)</f>
        <v>725.8</v>
      </c>
      <c r="BB129" s="114">
        <f>RCFs!C$41</f>
        <v>15.779</v>
      </c>
    </row>
    <row r="130" spans="1:54" s="126" customFormat="1" ht="12" customHeight="1" x14ac:dyDescent="0.2">
      <c r="A130" s="125" t="s">
        <v>75</v>
      </c>
      <c r="B130" s="40" t="s">
        <v>76</v>
      </c>
      <c r="C130" s="285">
        <v>38</v>
      </c>
      <c r="D130" s="104">
        <f t="shared" ref="D130:D161" si="224">ROUND(E130*C130,1)</f>
        <v>2261.6999999999998</v>
      </c>
      <c r="E130" s="111">
        <f>RCFs!C$43</f>
        <v>59.519182319999999</v>
      </c>
      <c r="F130" s="104">
        <f t="shared" si="208"/>
        <v>600.1</v>
      </c>
      <c r="G130" s="111">
        <f>RCFs!C$5</f>
        <v>15.792</v>
      </c>
      <c r="H130" s="104">
        <f t="shared" si="209"/>
        <v>600.1</v>
      </c>
      <c r="I130" s="111">
        <f>RCFs!C$5</f>
        <v>15.792</v>
      </c>
      <c r="J130" s="71">
        <f t="shared" si="206"/>
        <v>660.1</v>
      </c>
      <c r="K130" s="71">
        <f t="shared" si="206"/>
        <v>822.1</v>
      </c>
      <c r="L130" s="71">
        <f t="shared" si="206"/>
        <v>882.1</v>
      </c>
      <c r="M130" s="71">
        <f t="shared" si="206"/>
        <v>972.2</v>
      </c>
      <c r="N130" s="71">
        <f t="shared" si="206"/>
        <v>1200.2</v>
      </c>
      <c r="O130" s="71">
        <f t="shared" si="206"/>
        <v>1290.2</v>
      </c>
      <c r="P130" s="71">
        <f t="shared" si="206"/>
        <v>1800.3</v>
      </c>
      <c r="Q130" s="104">
        <f t="shared" si="210"/>
        <v>588.6</v>
      </c>
      <c r="R130" s="111">
        <f>RCFs!C$7</f>
        <v>15.49</v>
      </c>
      <c r="S130" s="71">
        <f t="shared" si="203"/>
        <v>765.1</v>
      </c>
      <c r="T130" s="71">
        <f t="shared" si="203"/>
        <v>882.9</v>
      </c>
      <c r="U130" s="104">
        <f t="shared" si="211"/>
        <v>581.5</v>
      </c>
      <c r="V130" s="111">
        <f>RCFs!C$9</f>
        <v>15.304</v>
      </c>
      <c r="W130" s="104">
        <f t="shared" si="212"/>
        <v>581.5</v>
      </c>
      <c r="X130" s="111">
        <f t="shared" si="213"/>
        <v>15.304</v>
      </c>
      <c r="Y130" s="109">
        <f t="shared" si="214"/>
        <v>639.6</v>
      </c>
      <c r="Z130" s="109">
        <f t="shared" si="207"/>
        <v>796.6</v>
      </c>
      <c r="AA130" s="109">
        <f t="shared" si="207"/>
        <v>942</v>
      </c>
      <c r="AB130" s="109">
        <f t="shared" si="207"/>
        <v>854.8</v>
      </c>
      <c r="AC130" s="109">
        <f t="shared" si="207"/>
        <v>1261.8</v>
      </c>
      <c r="AD130" s="109">
        <f t="shared" si="207"/>
        <v>1744.5</v>
      </c>
      <c r="AE130" s="104">
        <f t="shared" si="215"/>
        <v>589.70000000000005</v>
      </c>
      <c r="AF130" s="111">
        <f>RCFs!C$13</f>
        <v>15.52</v>
      </c>
      <c r="AG130" s="109">
        <f t="shared" si="205"/>
        <v>973</v>
      </c>
      <c r="AH130" s="109">
        <f t="shared" si="205"/>
        <v>1238.4000000000001</v>
      </c>
      <c r="AI130" s="109">
        <f t="shared" si="205"/>
        <v>1769.1</v>
      </c>
      <c r="AJ130" s="104">
        <f t="shared" si="216"/>
        <v>596.4</v>
      </c>
      <c r="AK130" s="114">
        <f>RCFs!C$25</f>
        <v>15.696666666666665</v>
      </c>
      <c r="AL130" s="104">
        <f t="shared" si="217"/>
        <v>786.6</v>
      </c>
      <c r="AM130" s="114">
        <f>RCFs!C$59</f>
        <v>20.7</v>
      </c>
      <c r="AN130" s="104">
        <f t="shared" si="218"/>
        <v>629.6</v>
      </c>
      <c r="AO130" s="114">
        <f>RCFs!C$33</f>
        <v>16.57</v>
      </c>
      <c r="AP130" s="109">
        <f t="shared" si="219"/>
        <v>944.4</v>
      </c>
      <c r="AQ130" s="104">
        <f t="shared" si="220"/>
        <v>625.4</v>
      </c>
      <c r="AR130" s="114">
        <f>RCFs!C$35</f>
        <v>16.46</v>
      </c>
      <c r="AS130" s="109">
        <f t="shared" si="201"/>
        <v>813</v>
      </c>
      <c r="AT130" s="109">
        <f t="shared" si="201"/>
        <v>906.8</v>
      </c>
      <c r="AU130" s="104">
        <f t="shared" si="221"/>
        <v>617.29999999999995</v>
      </c>
      <c r="AV130" s="114">
        <f>RCFs!C$37</f>
        <v>16.247</v>
      </c>
      <c r="AW130" s="305"/>
      <c r="AX130" s="114"/>
      <c r="AY130" s="104">
        <f t="shared" si="222"/>
        <v>628.5</v>
      </c>
      <c r="AZ130" s="104">
        <f>RCFs!C$39</f>
        <v>16.54</v>
      </c>
      <c r="BA130" s="104">
        <f t="shared" si="223"/>
        <v>599.6</v>
      </c>
      <c r="BB130" s="114">
        <f>RCFs!C$41</f>
        <v>15.779</v>
      </c>
    </row>
    <row r="131" spans="1:54" s="126" customFormat="1" ht="12" customHeight="1" x14ac:dyDescent="0.2">
      <c r="A131" s="125">
        <v>3212</v>
      </c>
      <c r="B131" s="40" t="s">
        <v>288</v>
      </c>
      <c r="C131" s="285">
        <v>57</v>
      </c>
      <c r="D131" s="104">
        <f t="shared" si="224"/>
        <v>3392.6</v>
      </c>
      <c r="E131" s="111">
        <f>RCFs!C$43</f>
        <v>59.519182319999999</v>
      </c>
      <c r="F131" s="104">
        <f t="shared" si="208"/>
        <v>900.1</v>
      </c>
      <c r="G131" s="111">
        <f>RCFs!C$5</f>
        <v>15.792</v>
      </c>
      <c r="H131" s="104">
        <f t="shared" si="209"/>
        <v>900.1</v>
      </c>
      <c r="I131" s="111">
        <f>RCFs!C$5</f>
        <v>15.792</v>
      </c>
      <c r="J131" s="71">
        <f t="shared" si="206"/>
        <v>990.2</v>
      </c>
      <c r="K131" s="71">
        <f t="shared" si="206"/>
        <v>1233.2</v>
      </c>
      <c r="L131" s="71">
        <f t="shared" si="206"/>
        <v>1323.2</v>
      </c>
      <c r="M131" s="71">
        <f t="shared" si="206"/>
        <v>1458.2</v>
      </c>
      <c r="N131" s="71">
        <f t="shared" si="206"/>
        <v>1800.3</v>
      </c>
      <c r="O131" s="71">
        <f t="shared" si="206"/>
        <v>1935.3</v>
      </c>
      <c r="P131" s="71">
        <f t="shared" si="206"/>
        <v>2700.4</v>
      </c>
      <c r="Q131" s="104">
        <f t="shared" si="210"/>
        <v>882.9</v>
      </c>
      <c r="R131" s="111">
        <f>RCFs!C$7</f>
        <v>15.49</v>
      </c>
      <c r="S131" s="71">
        <f t="shared" si="203"/>
        <v>1147.7</v>
      </c>
      <c r="T131" s="71">
        <f t="shared" si="203"/>
        <v>1324.3</v>
      </c>
      <c r="U131" s="104">
        <f t="shared" si="211"/>
        <v>872.3</v>
      </c>
      <c r="V131" s="111">
        <f>RCFs!C$9</f>
        <v>15.304</v>
      </c>
      <c r="W131" s="104">
        <f t="shared" si="212"/>
        <v>872.3</v>
      </c>
      <c r="X131" s="111">
        <f t="shared" si="213"/>
        <v>15.304</v>
      </c>
      <c r="Y131" s="109">
        <f t="shared" si="214"/>
        <v>959.5</v>
      </c>
      <c r="Z131" s="109">
        <f t="shared" si="207"/>
        <v>1195</v>
      </c>
      <c r="AA131" s="109">
        <f t="shared" si="207"/>
        <v>1413.1</v>
      </c>
      <c r="AB131" s="109">
        <f t="shared" si="207"/>
        <v>1282.2</v>
      </c>
      <c r="AC131" s="109">
        <f t="shared" si="207"/>
        <v>1892.8</v>
      </c>
      <c r="AD131" s="109">
        <f t="shared" si="207"/>
        <v>2616.9</v>
      </c>
      <c r="AE131" s="104">
        <f t="shared" si="215"/>
        <v>884.6</v>
      </c>
      <c r="AF131" s="111">
        <f>RCFs!C$13</f>
        <v>15.52</v>
      </c>
      <c r="AG131" s="109">
        <f t="shared" si="205"/>
        <v>1459.6</v>
      </c>
      <c r="AH131" s="109">
        <f t="shared" si="205"/>
        <v>1857.7</v>
      </c>
      <c r="AI131" s="109">
        <f t="shared" si="205"/>
        <v>2653.8</v>
      </c>
      <c r="AJ131" s="104">
        <f t="shared" si="216"/>
        <v>894.7</v>
      </c>
      <c r="AK131" s="114">
        <f>RCFs!C$25</f>
        <v>15.696666666666665</v>
      </c>
      <c r="AL131" s="104">
        <f t="shared" si="217"/>
        <v>1179.9000000000001</v>
      </c>
      <c r="AM131" s="114">
        <f>RCFs!C$59</f>
        <v>20.7</v>
      </c>
      <c r="AN131" s="104">
        <f t="shared" si="218"/>
        <v>944.4</v>
      </c>
      <c r="AO131" s="114">
        <f>RCFs!C$33</f>
        <v>16.57</v>
      </c>
      <c r="AP131" s="109">
        <f t="shared" si="219"/>
        <v>1416.6</v>
      </c>
      <c r="AQ131" s="104">
        <f t="shared" si="220"/>
        <v>938.2</v>
      </c>
      <c r="AR131" s="114">
        <f>RCFs!C$35</f>
        <v>16.46</v>
      </c>
      <c r="AS131" s="109">
        <f t="shared" si="201"/>
        <v>1219.5999999999999</v>
      </c>
      <c r="AT131" s="109">
        <f t="shared" si="201"/>
        <v>1360.3</v>
      </c>
      <c r="AU131" s="104">
        <f t="shared" si="221"/>
        <v>926</v>
      </c>
      <c r="AV131" s="114">
        <f>RCFs!C$37</f>
        <v>16.247</v>
      </c>
      <c r="AW131" s="305"/>
      <c r="AX131" s="114"/>
      <c r="AY131" s="104">
        <f t="shared" si="222"/>
        <v>942.7</v>
      </c>
      <c r="AZ131" s="104">
        <f>RCFs!C$39</f>
        <v>16.54</v>
      </c>
      <c r="BA131" s="104">
        <f t="shared" si="223"/>
        <v>899.4</v>
      </c>
      <c r="BB131" s="114">
        <f>RCFs!C$41</f>
        <v>15.779</v>
      </c>
    </row>
    <row r="132" spans="1:54" s="126" customFormat="1" ht="12" customHeight="1" x14ac:dyDescent="0.2">
      <c r="A132" s="125" t="s">
        <v>77</v>
      </c>
      <c r="B132" s="40" t="s">
        <v>78</v>
      </c>
      <c r="C132" s="285">
        <v>65</v>
      </c>
      <c r="D132" s="104">
        <f t="shared" si="224"/>
        <v>3868.7</v>
      </c>
      <c r="E132" s="111">
        <f>RCFs!C$43</f>
        <v>59.519182319999999</v>
      </c>
      <c r="F132" s="104">
        <f t="shared" si="208"/>
        <v>1026.5</v>
      </c>
      <c r="G132" s="111">
        <f>RCFs!C$5</f>
        <v>15.792</v>
      </c>
      <c r="H132" s="104">
        <f t="shared" si="209"/>
        <v>1026.5</v>
      </c>
      <c r="I132" s="111">
        <f>RCFs!C$5</f>
        <v>15.792</v>
      </c>
      <c r="J132" s="71">
        <f t="shared" si="206"/>
        <v>1129.0999999999999</v>
      </c>
      <c r="K132" s="71">
        <f t="shared" si="206"/>
        <v>1406.3</v>
      </c>
      <c r="L132" s="71">
        <f t="shared" si="206"/>
        <v>1508.9</v>
      </c>
      <c r="M132" s="71">
        <f t="shared" si="206"/>
        <v>1662.9</v>
      </c>
      <c r="N132" s="71">
        <f t="shared" si="206"/>
        <v>2053</v>
      </c>
      <c r="O132" s="71">
        <f t="shared" si="206"/>
        <v>2206.9</v>
      </c>
      <c r="P132" s="71">
        <f t="shared" si="206"/>
        <v>3079.4</v>
      </c>
      <c r="Q132" s="104">
        <f t="shared" si="210"/>
        <v>1006.8</v>
      </c>
      <c r="R132" s="111">
        <f>RCFs!C$7</f>
        <v>15.49</v>
      </c>
      <c r="S132" s="71">
        <f t="shared" si="203"/>
        <v>1308.8</v>
      </c>
      <c r="T132" s="71">
        <f t="shared" si="203"/>
        <v>1510.2</v>
      </c>
      <c r="U132" s="104">
        <f t="shared" si="211"/>
        <v>994.7</v>
      </c>
      <c r="V132" s="111">
        <f>RCFs!C$9</f>
        <v>15.304</v>
      </c>
      <c r="W132" s="104">
        <f t="shared" si="212"/>
        <v>994.7</v>
      </c>
      <c r="X132" s="111">
        <f t="shared" si="213"/>
        <v>15.304</v>
      </c>
      <c r="Y132" s="109">
        <f t="shared" si="214"/>
        <v>1094.0999999999999</v>
      </c>
      <c r="Z132" s="109">
        <f t="shared" si="207"/>
        <v>1362.7</v>
      </c>
      <c r="AA132" s="109">
        <f t="shared" si="207"/>
        <v>1611.4</v>
      </c>
      <c r="AB132" s="109">
        <f t="shared" si="207"/>
        <v>1462.2</v>
      </c>
      <c r="AC132" s="109">
        <f t="shared" si="207"/>
        <v>2158.4</v>
      </c>
      <c r="AD132" s="109">
        <f t="shared" si="207"/>
        <v>2984.1</v>
      </c>
      <c r="AE132" s="104">
        <f t="shared" si="215"/>
        <v>1008.8</v>
      </c>
      <c r="AF132" s="111">
        <f>RCFs!C$13</f>
        <v>15.52</v>
      </c>
      <c r="AG132" s="109">
        <f t="shared" si="205"/>
        <v>1664.5</v>
      </c>
      <c r="AH132" s="109">
        <f t="shared" si="205"/>
        <v>2118.5</v>
      </c>
      <c r="AI132" s="109">
        <f t="shared" si="205"/>
        <v>3026.4</v>
      </c>
      <c r="AJ132" s="104">
        <f t="shared" si="216"/>
        <v>1020.2</v>
      </c>
      <c r="AK132" s="114">
        <f>RCFs!C$25</f>
        <v>15.696666666666665</v>
      </c>
      <c r="AL132" s="104">
        <f t="shared" si="217"/>
        <v>1345.5</v>
      </c>
      <c r="AM132" s="114">
        <f>RCFs!C$59</f>
        <v>20.7</v>
      </c>
      <c r="AN132" s="104">
        <f t="shared" si="218"/>
        <v>1077</v>
      </c>
      <c r="AO132" s="114">
        <f>RCFs!C$33</f>
        <v>16.57</v>
      </c>
      <c r="AP132" s="109">
        <f t="shared" si="219"/>
        <v>1615.5</v>
      </c>
      <c r="AQ132" s="104">
        <f t="shared" si="220"/>
        <v>1069.9000000000001</v>
      </c>
      <c r="AR132" s="114">
        <f>RCFs!C$35</f>
        <v>16.46</v>
      </c>
      <c r="AS132" s="109">
        <f t="shared" si="201"/>
        <v>1390.8</v>
      </c>
      <c r="AT132" s="109">
        <f t="shared" si="201"/>
        <v>1551.3</v>
      </c>
      <c r="AU132" s="104">
        <f t="shared" si="221"/>
        <v>1056</v>
      </c>
      <c r="AV132" s="114">
        <f>RCFs!C$37</f>
        <v>16.247</v>
      </c>
      <c r="AW132" s="305"/>
      <c r="AX132" s="114"/>
      <c r="AY132" s="104">
        <f t="shared" si="222"/>
        <v>1075.0999999999999</v>
      </c>
      <c r="AZ132" s="104">
        <f>RCFs!C$39</f>
        <v>16.54</v>
      </c>
      <c r="BA132" s="104">
        <f t="shared" si="223"/>
        <v>1025.5999999999999</v>
      </c>
      <c r="BB132" s="114">
        <f>RCFs!C$41</f>
        <v>15.779</v>
      </c>
    </row>
    <row r="133" spans="1:54" s="126" customFormat="1" ht="12" customHeight="1" x14ac:dyDescent="0.2">
      <c r="A133" s="125">
        <v>3214</v>
      </c>
      <c r="B133" s="40" t="s">
        <v>289</v>
      </c>
      <c r="C133" s="285">
        <v>255</v>
      </c>
      <c r="D133" s="104">
        <f t="shared" si="224"/>
        <v>15177.4</v>
      </c>
      <c r="E133" s="111">
        <f>RCFs!C$43</f>
        <v>59.519182319999999</v>
      </c>
      <c r="F133" s="104">
        <f t="shared" si="208"/>
        <v>4027</v>
      </c>
      <c r="G133" s="111">
        <f>RCFs!C$5</f>
        <v>15.792</v>
      </c>
      <c r="H133" s="104">
        <f t="shared" si="209"/>
        <v>4027</v>
      </c>
      <c r="I133" s="111">
        <f>RCFs!C$5</f>
        <v>15.792</v>
      </c>
      <c r="J133" s="71">
        <f t="shared" si="206"/>
        <v>4429.7</v>
      </c>
      <c r="K133" s="71">
        <f t="shared" si="206"/>
        <v>5516.9</v>
      </c>
      <c r="L133" s="71">
        <f t="shared" si="206"/>
        <v>5919.6</v>
      </c>
      <c r="M133" s="71">
        <f t="shared" si="206"/>
        <v>6523.7</v>
      </c>
      <c r="N133" s="71">
        <f t="shared" si="206"/>
        <v>8053.9</v>
      </c>
      <c r="O133" s="71">
        <f t="shared" si="206"/>
        <v>8658</v>
      </c>
      <c r="P133" s="71">
        <f t="shared" si="206"/>
        <v>12080.9</v>
      </c>
      <c r="Q133" s="104">
        <f t="shared" si="210"/>
        <v>3949.9</v>
      </c>
      <c r="R133" s="111">
        <f>RCFs!C$7</f>
        <v>15.49</v>
      </c>
      <c r="S133" s="71">
        <f t="shared" si="203"/>
        <v>5134.8</v>
      </c>
      <c r="T133" s="71">
        <f t="shared" si="203"/>
        <v>5924.8</v>
      </c>
      <c r="U133" s="104">
        <f t="shared" si="211"/>
        <v>3902.5</v>
      </c>
      <c r="V133" s="111">
        <f>RCFs!C$9</f>
        <v>15.304</v>
      </c>
      <c r="W133" s="104">
        <f t="shared" si="212"/>
        <v>3902.5</v>
      </c>
      <c r="X133" s="111">
        <f t="shared" si="213"/>
        <v>15.304</v>
      </c>
      <c r="Y133" s="109">
        <f t="shared" si="214"/>
        <v>4292.7</v>
      </c>
      <c r="Z133" s="109">
        <f t="shared" si="207"/>
        <v>5346.4</v>
      </c>
      <c r="AA133" s="109">
        <f t="shared" si="207"/>
        <v>6322</v>
      </c>
      <c r="AB133" s="109">
        <f t="shared" si="207"/>
        <v>5736.6</v>
      </c>
      <c r="AC133" s="109">
        <f t="shared" si="207"/>
        <v>8468.4</v>
      </c>
      <c r="AD133" s="109">
        <f t="shared" si="207"/>
        <v>11707.5</v>
      </c>
      <c r="AE133" s="104">
        <f t="shared" si="215"/>
        <v>3957.6</v>
      </c>
      <c r="AF133" s="111">
        <f>RCFs!C$13</f>
        <v>15.52</v>
      </c>
      <c r="AG133" s="109">
        <f t="shared" si="205"/>
        <v>6530</v>
      </c>
      <c r="AH133" s="109">
        <f t="shared" si="205"/>
        <v>8311</v>
      </c>
      <c r="AI133" s="109">
        <f t="shared" si="205"/>
        <v>11872.8</v>
      </c>
      <c r="AJ133" s="104">
        <f t="shared" si="216"/>
        <v>4002.6</v>
      </c>
      <c r="AK133" s="114">
        <f>RCFs!C$25</f>
        <v>15.696666666666665</v>
      </c>
      <c r="AL133" s="104">
        <f t="shared" si="217"/>
        <v>5278.5</v>
      </c>
      <c r="AM133" s="114">
        <f>RCFs!C$59</f>
        <v>20.7</v>
      </c>
      <c r="AN133" s="104">
        <f t="shared" si="218"/>
        <v>4225.3</v>
      </c>
      <c r="AO133" s="114">
        <f>RCFs!C$33</f>
        <v>16.57</v>
      </c>
      <c r="AP133" s="109">
        <f t="shared" si="219"/>
        <v>6337.9</v>
      </c>
      <c r="AQ133" s="104">
        <f t="shared" si="220"/>
        <v>4197.3</v>
      </c>
      <c r="AR133" s="114">
        <f>RCFs!C$35</f>
        <v>16.46</v>
      </c>
      <c r="AS133" s="109">
        <f t="shared" ref="AS133:AT152" si="225">ROUNDDOWN($AQ133*AS$6,1)</f>
        <v>5456.4</v>
      </c>
      <c r="AT133" s="109">
        <f t="shared" si="225"/>
        <v>6086</v>
      </c>
      <c r="AU133" s="104">
        <f t="shared" si="221"/>
        <v>4142.8999999999996</v>
      </c>
      <c r="AV133" s="114">
        <f>RCFs!C$37</f>
        <v>16.247</v>
      </c>
      <c r="AW133" s="305"/>
      <c r="AX133" s="114"/>
      <c r="AY133" s="104">
        <f t="shared" si="222"/>
        <v>4217.7</v>
      </c>
      <c r="AZ133" s="104">
        <f>RCFs!C$39</f>
        <v>16.54</v>
      </c>
      <c r="BA133" s="104">
        <f t="shared" si="223"/>
        <v>4023.6</v>
      </c>
      <c r="BB133" s="114">
        <f>RCFs!C$41</f>
        <v>15.779</v>
      </c>
    </row>
    <row r="134" spans="1:54" s="126" customFormat="1" ht="12" customHeight="1" x14ac:dyDescent="0.2">
      <c r="A134" s="125" t="s">
        <v>79</v>
      </c>
      <c r="B134" s="40" t="s">
        <v>80</v>
      </c>
      <c r="C134" s="285">
        <v>164</v>
      </c>
      <c r="D134" s="104">
        <f t="shared" si="224"/>
        <v>9761.1</v>
      </c>
      <c r="E134" s="111">
        <f>RCFs!C$43</f>
        <v>59.519182319999999</v>
      </c>
      <c r="F134" s="104">
        <f t="shared" si="208"/>
        <v>2589.9</v>
      </c>
      <c r="G134" s="111">
        <f>RCFs!C$5</f>
        <v>15.792</v>
      </c>
      <c r="H134" s="104">
        <f t="shared" si="209"/>
        <v>2589.9</v>
      </c>
      <c r="I134" s="111">
        <f>RCFs!C$5</f>
        <v>15.792</v>
      </c>
      <c r="J134" s="71">
        <f t="shared" ref="J134:P143" si="226">ROUND($C134*$I134*J$6,1)</f>
        <v>2848.9</v>
      </c>
      <c r="K134" s="71">
        <f t="shared" si="226"/>
        <v>3548.1</v>
      </c>
      <c r="L134" s="71">
        <f t="shared" si="226"/>
        <v>3807.1</v>
      </c>
      <c r="M134" s="71">
        <f t="shared" si="226"/>
        <v>4195.6000000000004</v>
      </c>
      <c r="N134" s="71">
        <f t="shared" si="226"/>
        <v>5179.8</v>
      </c>
      <c r="O134" s="71">
        <f t="shared" si="226"/>
        <v>5568.3</v>
      </c>
      <c r="P134" s="71">
        <f t="shared" si="226"/>
        <v>7769.7</v>
      </c>
      <c r="Q134" s="104">
        <f t="shared" si="210"/>
        <v>2540.3000000000002</v>
      </c>
      <c r="R134" s="111">
        <f>RCFs!C$7</f>
        <v>15.49</v>
      </c>
      <c r="S134" s="71">
        <f t="shared" ref="S134:T153" si="227">ROUNDDOWN($Q134*S$6,1)</f>
        <v>3302.3</v>
      </c>
      <c r="T134" s="71">
        <f t="shared" si="227"/>
        <v>3810.4</v>
      </c>
      <c r="U134" s="104">
        <f t="shared" si="211"/>
        <v>2509.8000000000002</v>
      </c>
      <c r="V134" s="111">
        <f>RCFs!C$9</f>
        <v>15.304</v>
      </c>
      <c r="W134" s="104">
        <f t="shared" si="212"/>
        <v>2509.8000000000002</v>
      </c>
      <c r="X134" s="111">
        <f t="shared" si="213"/>
        <v>15.304</v>
      </c>
      <c r="Y134" s="109">
        <f t="shared" si="214"/>
        <v>2760.7</v>
      </c>
      <c r="Z134" s="109">
        <f t="shared" ref="Z134:AD143" si="228">ROUNDDOWN($W134*Z$6,1)</f>
        <v>3438.4</v>
      </c>
      <c r="AA134" s="109">
        <f t="shared" si="228"/>
        <v>4065.8</v>
      </c>
      <c r="AB134" s="109">
        <f t="shared" si="228"/>
        <v>3689.4</v>
      </c>
      <c r="AC134" s="109">
        <f t="shared" si="228"/>
        <v>5446.2</v>
      </c>
      <c r="AD134" s="109">
        <f t="shared" si="228"/>
        <v>7529.4</v>
      </c>
      <c r="AE134" s="104">
        <f t="shared" si="215"/>
        <v>2545.1999999999998</v>
      </c>
      <c r="AF134" s="111">
        <f>RCFs!C$13</f>
        <v>15.52</v>
      </c>
      <c r="AG134" s="109">
        <f t="shared" ref="AG134:AI153" si="229">ROUND($AE134*AG$6,1)</f>
        <v>4199.6000000000004</v>
      </c>
      <c r="AH134" s="109">
        <f t="shared" si="229"/>
        <v>5344.9</v>
      </c>
      <c r="AI134" s="109">
        <f t="shared" si="229"/>
        <v>7635.6</v>
      </c>
      <c r="AJ134" s="104">
        <f t="shared" si="216"/>
        <v>2574.1999999999998</v>
      </c>
      <c r="AK134" s="114">
        <f>RCFs!C$25</f>
        <v>15.696666666666665</v>
      </c>
      <c r="AL134" s="104">
        <f t="shared" si="217"/>
        <v>3394.8</v>
      </c>
      <c r="AM134" s="114">
        <f>RCFs!C$59</f>
        <v>20.7</v>
      </c>
      <c r="AN134" s="104">
        <f t="shared" si="218"/>
        <v>2717.4</v>
      </c>
      <c r="AO134" s="114">
        <f>RCFs!C$33</f>
        <v>16.57</v>
      </c>
      <c r="AP134" s="109">
        <f t="shared" si="219"/>
        <v>4076.1</v>
      </c>
      <c r="AQ134" s="104">
        <f t="shared" si="220"/>
        <v>2699.4</v>
      </c>
      <c r="AR134" s="114">
        <f>RCFs!C$35</f>
        <v>16.46</v>
      </c>
      <c r="AS134" s="109">
        <f t="shared" si="225"/>
        <v>3509.2</v>
      </c>
      <c r="AT134" s="109">
        <f t="shared" si="225"/>
        <v>3914.1</v>
      </c>
      <c r="AU134" s="104">
        <f t="shared" si="221"/>
        <v>2664.5</v>
      </c>
      <c r="AV134" s="114">
        <f>RCFs!C$37</f>
        <v>16.247</v>
      </c>
      <c r="AW134" s="305"/>
      <c r="AX134" s="114"/>
      <c r="AY134" s="104">
        <f t="shared" si="222"/>
        <v>2712.5</v>
      </c>
      <c r="AZ134" s="104">
        <f>RCFs!C$39</f>
        <v>16.54</v>
      </c>
      <c r="BA134" s="104">
        <f t="shared" si="223"/>
        <v>2587.6999999999998</v>
      </c>
      <c r="BB134" s="114">
        <f>RCFs!C$41</f>
        <v>15.779</v>
      </c>
    </row>
    <row r="135" spans="1:54" s="126" customFormat="1" ht="12" customHeight="1" x14ac:dyDescent="0.2">
      <c r="A135" s="125">
        <v>3218</v>
      </c>
      <c r="B135" s="40" t="s">
        <v>290</v>
      </c>
      <c r="C135" s="285">
        <v>17.420000000000002</v>
      </c>
      <c r="D135" s="104">
        <f t="shared" si="224"/>
        <v>1036.8</v>
      </c>
      <c r="E135" s="111">
        <f>RCFs!C$43</f>
        <v>59.519182319999999</v>
      </c>
      <c r="F135" s="104">
        <f t="shared" si="208"/>
        <v>275.10000000000002</v>
      </c>
      <c r="G135" s="111">
        <f>RCFs!C$5</f>
        <v>15.792</v>
      </c>
      <c r="H135" s="104">
        <f t="shared" si="209"/>
        <v>275.10000000000002</v>
      </c>
      <c r="I135" s="111">
        <f>RCFs!C$5</f>
        <v>15.792</v>
      </c>
      <c r="J135" s="71">
        <f t="shared" si="226"/>
        <v>302.60000000000002</v>
      </c>
      <c r="K135" s="71">
        <f t="shared" si="226"/>
        <v>376.9</v>
      </c>
      <c r="L135" s="71">
        <f t="shared" si="226"/>
        <v>404.4</v>
      </c>
      <c r="M135" s="71">
        <f t="shared" si="226"/>
        <v>445.7</v>
      </c>
      <c r="N135" s="71">
        <f t="shared" si="226"/>
        <v>550.20000000000005</v>
      </c>
      <c r="O135" s="71">
        <f t="shared" si="226"/>
        <v>591.5</v>
      </c>
      <c r="P135" s="71">
        <f t="shared" si="226"/>
        <v>825.3</v>
      </c>
      <c r="Q135" s="104">
        <f t="shared" si="210"/>
        <v>269.8</v>
      </c>
      <c r="R135" s="111">
        <f>RCFs!C$7</f>
        <v>15.49</v>
      </c>
      <c r="S135" s="71">
        <f t="shared" si="227"/>
        <v>350.7</v>
      </c>
      <c r="T135" s="71">
        <f t="shared" si="227"/>
        <v>404.7</v>
      </c>
      <c r="U135" s="104">
        <f t="shared" si="211"/>
        <v>266.5</v>
      </c>
      <c r="V135" s="111">
        <f>RCFs!C$9</f>
        <v>15.304</v>
      </c>
      <c r="W135" s="104">
        <f t="shared" si="212"/>
        <v>266.5</v>
      </c>
      <c r="X135" s="111">
        <f t="shared" si="213"/>
        <v>15.304</v>
      </c>
      <c r="Y135" s="109">
        <f t="shared" si="214"/>
        <v>293.10000000000002</v>
      </c>
      <c r="Z135" s="109">
        <f t="shared" si="228"/>
        <v>365.1</v>
      </c>
      <c r="AA135" s="109">
        <f t="shared" si="228"/>
        <v>431.7</v>
      </c>
      <c r="AB135" s="109">
        <f t="shared" si="228"/>
        <v>391.7</v>
      </c>
      <c r="AC135" s="109">
        <f t="shared" si="228"/>
        <v>578.29999999999995</v>
      </c>
      <c r="AD135" s="109">
        <f t="shared" si="228"/>
        <v>799.5</v>
      </c>
      <c r="AE135" s="104">
        <f t="shared" si="215"/>
        <v>270.3</v>
      </c>
      <c r="AF135" s="111">
        <f>RCFs!C$13</f>
        <v>15.52</v>
      </c>
      <c r="AG135" s="109">
        <f t="shared" si="229"/>
        <v>446</v>
      </c>
      <c r="AH135" s="109">
        <f t="shared" si="229"/>
        <v>567.6</v>
      </c>
      <c r="AI135" s="109">
        <f t="shared" si="229"/>
        <v>810.9</v>
      </c>
      <c r="AJ135" s="104">
        <f t="shared" si="216"/>
        <v>273.39999999999998</v>
      </c>
      <c r="AK135" s="114">
        <f>RCFs!C$25</f>
        <v>15.696666666666665</v>
      </c>
      <c r="AL135" s="104">
        <f t="shared" si="217"/>
        <v>360.5</v>
      </c>
      <c r="AM135" s="114">
        <f>RCFs!C$59</f>
        <v>20.7</v>
      </c>
      <c r="AN135" s="104">
        <f t="shared" si="218"/>
        <v>288.60000000000002</v>
      </c>
      <c r="AO135" s="114">
        <f>RCFs!C$33</f>
        <v>16.57</v>
      </c>
      <c r="AP135" s="109">
        <f t="shared" si="219"/>
        <v>432.9</v>
      </c>
      <c r="AQ135" s="104">
        <f t="shared" si="220"/>
        <v>286.7</v>
      </c>
      <c r="AR135" s="114">
        <f>RCFs!C$35</f>
        <v>16.46</v>
      </c>
      <c r="AS135" s="109">
        <f t="shared" si="225"/>
        <v>372.7</v>
      </c>
      <c r="AT135" s="109">
        <f t="shared" si="225"/>
        <v>415.7</v>
      </c>
      <c r="AU135" s="104">
        <f t="shared" si="221"/>
        <v>283</v>
      </c>
      <c r="AV135" s="114">
        <f>RCFs!C$37</f>
        <v>16.247</v>
      </c>
      <c r="AW135" s="305"/>
      <c r="AX135" s="114"/>
      <c r="AY135" s="104">
        <f t="shared" si="222"/>
        <v>288.10000000000002</v>
      </c>
      <c r="AZ135" s="104">
        <f>RCFs!C$39</f>
        <v>16.54</v>
      </c>
      <c r="BA135" s="104">
        <f t="shared" si="223"/>
        <v>274.8</v>
      </c>
      <c r="BB135" s="114">
        <f>RCFs!C$41</f>
        <v>15.779</v>
      </c>
    </row>
    <row r="136" spans="1:54" s="126" customFormat="1" ht="12" customHeight="1" x14ac:dyDescent="0.2">
      <c r="A136" s="125">
        <v>3219</v>
      </c>
      <c r="B136" s="40" t="s">
        <v>291</v>
      </c>
      <c r="C136" s="285">
        <v>77</v>
      </c>
      <c r="D136" s="104">
        <f t="shared" si="224"/>
        <v>4583</v>
      </c>
      <c r="E136" s="111">
        <f>RCFs!C$43</f>
        <v>59.519182319999999</v>
      </c>
      <c r="F136" s="104">
        <f t="shared" si="208"/>
        <v>1216</v>
      </c>
      <c r="G136" s="111">
        <f>RCFs!C$5</f>
        <v>15.792</v>
      </c>
      <c r="H136" s="104">
        <f t="shared" si="209"/>
        <v>1216</v>
      </c>
      <c r="I136" s="111">
        <f>RCFs!C$5</f>
        <v>15.792</v>
      </c>
      <c r="J136" s="71">
        <f t="shared" si="226"/>
        <v>1337.6</v>
      </c>
      <c r="K136" s="71">
        <f t="shared" si="226"/>
        <v>1665.9</v>
      </c>
      <c r="L136" s="71">
        <f t="shared" si="226"/>
        <v>1787.5</v>
      </c>
      <c r="M136" s="71">
        <f t="shared" si="226"/>
        <v>1969.9</v>
      </c>
      <c r="N136" s="71">
        <f t="shared" si="226"/>
        <v>2432</v>
      </c>
      <c r="O136" s="71">
        <f t="shared" si="226"/>
        <v>2614.4</v>
      </c>
      <c r="P136" s="71">
        <f t="shared" si="226"/>
        <v>3648</v>
      </c>
      <c r="Q136" s="104">
        <f t="shared" si="210"/>
        <v>1192.7</v>
      </c>
      <c r="R136" s="111">
        <f>RCFs!C$7</f>
        <v>15.49</v>
      </c>
      <c r="S136" s="71">
        <f t="shared" si="227"/>
        <v>1550.5</v>
      </c>
      <c r="T136" s="71">
        <f t="shared" si="227"/>
        <v>1789</v>
      </c>
      <c r="U136" s="104">
        <f t="shared" si="211"/>
        <v>1178.4000000000001</v>
      </c>
      <c r="V136" s="111">
        <f>RCFs!C$9</f>
        <v>15.304</v>
      </c>
      <c r="W136" s="104">
        <f t="shared" si="212"/>
        <v>1178.4000000000001</v>
      </c>
      <c r="X136" s="111">
        <f t="shared" si="213"/>
        <v>15.304</v>
      </c>
      <c r="Y136" s="109">
        <f t="shared" si="214"/>
        <v>1296.2</v>
      </c>
      <c r="Z136" s="109">
        <f t="shared" si="228"/>
        <v>1614.4</v>
      </c>
      <c r="AA136" s="109">
        <f t="shared" si="228"/>
        <v>1909</v>
      </c>
      <c r="AB136" s="109">
        <f t="shared" si="228"/>
        <v>1732.2</v>
      </c>
      <c r="AC136" s="109">
        <f t="shared" si="228"/>
        <v>2557.1</v>
      </c>
      <c r="AD136" s="109">
        <f t="shared" si="228"/>
        <v>3535.2</v>
      </c>
      <c r="AE136" s="104">
        <f t="shared" si="215"/>
        <v>1195</v>
      </c>
      <c r="AF136" s="111">
        <f>RCFs!C$13</f>
        <v>15.52</v>
      </c>
      <c r="AG136" s="109">
        <f t="shared" si="229"/>
        <v>1971.8</v>
      </c>
      <c r="AH136" s="109">
        <f t="shared" si="229"/>
        <v>2509.5</v>
      </c>
      <c r="AI136" s="109">
        <f t="shared" si="229"/>
        <v>3585</v>
      </c>
      <c r="AJ136" s="104">
        <f t="shared" si="216"/>
        <v>1208.5999999999999</v>
      </c>
      <c r="AK136" s="114">
        <f>RCFs!C$25</f>
        <v>15.696666666666665</v>
      </c>
      <c r="AL136" s="104">
        <f t="shared" si="217"/>
        <v>1593.9</v>
      </c>
      <c r="AM136" s="114">
        <f>RCFs!C$59</f>
        <v>20.7</v>
      </c>
      <c r="AN136" s="104">
        <f t="shared" si="218"/>
        <v>1275.8</v>
      </c>
      <c r="AO136" s="114">
        <f>RCFs!C$33</f>
        <v>16.57</v>
      </c>
      <c r="AP136" s="109">
        <f t="shared" si="219"/>
        <v>1913.7</v>
      </c>
      <c r="AQ136" s="104">
        <f t="shared" si="220"/>
        <v>1267.4000000000001</v>
      </c>
      <c r="AR136" s="114">
        <f>RCFs!C$35</f>
        <v>16.46</v>
      </c>
      <c r="AS136" s="109">
        <f t="shared" si="225"/>
        <v>1647.6</v>
      </c>
      <c r="AT136" s="109">
        <f t="shared" si="225"/>
        <v>1837.7</v>
      </c>
      <c r="AU136" s="104">
        <f t="shared" si="221"/>
        <v>1251</v>
      </c>
      <c r="AV136" s="114">
        <f>RCFs!C$37</f>
        <v>16.247</v>
      </c>
      <c r="AW136" s="305"/>
      <c r="AX136" s="114"/>
      <c r="AY136" s="104">
        <f t="shared" si="222"/>
        <v>1273.5</v>
      </c>
      <c r="AZ136" s="104">
        <f>RCFs!C$39</f>
        <v>16.54</v>
      </c>
      <c r="BA136" s="104">
        <f t="shared" si="223"/>
        <v>1214.9000000000001</v>
      </c>
      <c r="BB136" s="114">
        <f>RCFs!C$41</f>
        <v>15.779</v>
      </c>
    </row>
    <row r="137" spans="1:54" s="126" customFormat="1" ht="12" customHeight="1" x14ac:dyDescent="0.2">
      <c r="A137" s="125" t="s">
        <v>81</v>
      </c>
      <c r="B137" s="40" t="s">
        <v>82</v>
      </c>
      <c r="C137" s="285">
        <v>215</v>
      </c>
      <c r="D137" s="104">
        <f t="shared" si="224"/>
        <v>12796.6</v>
      </c>
      <c r="E137" s="111">
        <f>RCFs!C$43</f>
        <v>59.519182319999999</v>
      </c>
      <c r="F137" s="104">
        <f t="shared" si="208"/>
        <v>3395.3</v>
      </c>
      <c r="G137" s="111">
        <f>RCFs!C$5</f>
        <v>15.792</v>
      </c>
      <c r="H137" s="104">
        <f t="shared" si="209"/>
        <v>3395.3</v>
      </c>
      <c r="I137" s="111">
        <f>RCFs!C$5</f>
        <v>15.792</v>
      </c>
      <c r="J137" s="71">
        <f t="shared" si="226"/>
        <v>3734.8</v>
      </c>
      <c r="K137" s="71">
        <f t="shared" si="226"/>
        <v>4651.5</v>
      </c>
      <c r="L137" s="71">
        <f t="shared" si="226"/>
        <v>4991.1000000000004</v>
      </c>
      <c r="M137" s="71">
        <f t="shared" si="226"/>
        <v>5500.4</v>
      </c>
      <c r="N137" s="71">
        <f t="shared" si="226"/>
        <v>6790.6</v>
      </c>
      <c r="O137" s="71">
        <f t="shared" si="226"/>
        <v>7299.9</v>
      </c>
      <c r="P137" s="71">
        <f t="shared" si="226"/>
        <v>10185.799999999999</v>
      </c>
      <c r="Q137" s="104">
        <f t="shared" si="210"/>
        <v>3330.3</v>
      </c>
      <c r="R137" s="111">
        <f>RCFs!C$7</f>
        <v>15.49</v>
      </c>
      <c r="S137" s="71">
        <f t="shared" si="227"/>
        <v>4329.3</v>
      </c>
      <c r="T137" s="71">
        <f t="shared" si="227"/>
        <v>4995.3999999999996</v>
      </c>
      <c r="U137" s="104">
        <f t="shared" si="211"/>
        <v>3290.3</v>
      </c>
      <c r="V137" s="111">
        <f>RCFs!C$9</f>
        <v>15.304</v>
      </c>
      <c r="W137" s="104">
        <f t="shared" si="212"/>
        <v>3290.3</v>
      </c>
      <c r="X137" s="111">
        <f t="shared" si="213"/>
        <v>15.304</v>
      </c>
      <c r="Y137" s="109">
        <f t="shared" si="214"/>
        <v>3619.3</v>
      </c>
      <c r="Z137" s="109">
        <f t="shared" si="228"/>
        <v>4507.7</v>
      </c>
      <c r="AA137" s="109">
        <f t="shared" si="228"/>
        <v>5330.2</v>
      </c>
      <c r="AB137" s="109">
        <f t="shared" si="228"/>
        <v>4836.7</v>
      </c>
      <c r="AC137" s="109">
        <f t="shared" si="228"/>
        <v>7139.9</v>
      </c>
      <c r="AD137" s="109">
        <f t="shared" si="228"/>
        <v>9870.9</v>
      </c>
      <c r="AE137" s="104">
        <f t="shared" si="215"/>
        <v>3336.8</v>
      </c>
      <c r="AF137" s="111">
        <f>RCFs!C$13</f>
        <v>15.52</v>
      </c>
      <c r="AG137" s="109">
        <f t="shared" si="229"/>
        <v>5505.7</v>
      </c>
      <c r="AH137" s="109">
        <f t="shared" si="229"/>
        <v>7007.3</v>
      </c>
      <c r="AI137" s="109">
        <f t="shared" si="229"/>
        <v>10010.4</v>
      </c>
      <c r="AJ137" s="104">
        <f t="shared" si="216"/>
        <v>3374.7</v>
      </c>
      <c r="AK137" s="114">
        <f>RCFs!C$25</f>
        <v>15.696666666666665</v>
      </c>
      <c r="AL137" s="104">
        <f t="shared" si="217"/>
        <v>4450.5</v>
      </c>
      <c r="AM137" s="114">
        <f>RCFs!C$59</f>
        <v>20.7</v>
      </c>
      <c r="AN137" s="104">
        <f t="shared" si="218"/>
        <v>3562.5</v>
      </c>
      <c r="AO137" s="114">
        <f>RCFs!C$33</f>
        <v>16.57</v>
      </c>
      <c r="AP137" s="109">
        <f t="shared" si="219"/>
        <v>5343.7</v>
      </c>
      <c r="AQ137" s="104">
        <f t="shared" si="220"/>
        <v>3538.9</v>
      </c>
      <c r="AR137" s="114">
        <f>RCFs!C$35</f>
        <v>16.46</v>
      </c>
      <c r="AS137" s="109">
        <f t="shared" si="225"/>
        <v>4600.5</v>
      </c>
      <c r="AT137" s="109">
        <f t="shared" si="225"/>
        <v>5131.3999999999996</v>
      </c>
      <c r="AU137" s="104">
        <f t="shared" si="221"/>
        <v>3493.1</v>
      </c>
      <c r="AV137" s="114">
        <f>RCFs!C$37</f>
        <v>16.247</v>
      </c>
      <c r="AW137" s="305"/>
      <c r="AX137" s="114"/>
      <c r="AY137" s="104">
        <f t="shared" si="222"/>
        <v>3556.1</v>
      </c>
      <c r="AZ137" s="104">
        <f>RCFs!C$39</f>
        <v>16.54</v>
      </c>
      <c r="BA137" s="104">
        <f t="shared" si="223"/>
        <v>3392.4</v>
      </c>
      <c r="BB137" s="114">
        <f>RCFs!C$41</f>
        <v>15.779</v>
      </c>
    </row>
    <row r="138" spans="1:54" s="126" customFormat="1" ht="12" customHeight="1" x14ac:dyDescent="0.2">
      <c r="A138" s="125">
        <v>3224</v>
      </c>
      <c r="B138" s="40" t="s">
        <v>292</v>
      </c>
      <c r="C138" s="285">
        <v>75</v>
      </c>
      <c r="D138" s="104">
        <f t="shared" si="224"/>
        <v>4463.8999999999996</v>
      </c>
      <c r="E138" s="111">
        <f>RCFs!C$43</f>
        <v>59.519182319999999</v>
      </c>
      <c r="F138" s="104">
        <f t="shared" si="208"/>
        <v>1184.4000000000001</v>
      </c>
      <c r="G138" s="111">
        <f>RCFs!C$5</f>
        <v>15.792</v>
      </c>
      <c r="H138" s="104">
        <f t="shared" si="209"/>
        <v>1184.4000000000001</v>
      </c>
      <c r="I138" s="111">
        <f>RCFs!C$5</f>
        <v>15.792</v>
      </c>
      <c r="J138" s="71">
        <f t="shared" si="226"/>
        <v>1302.8</v>
      </c>
      <c r="K138" s="71">
        <f t="shared" si="226"/>
        <v>1622.6</v>
      </c>
      <c r="L138" s="71">
        <f t="shared" si="226"/>
        <v>1741.1</v>
      </c>
      <c r="M138" s="71">
        <f t="shared" si="226"/>
        <v>1918.7</v>
      </c>
      <c r="N138" s="71">
        <f t="shared" si="226"/>
        <v>2368.8000000000002</v>
      </c>
      <c r="O138" s="71">
        <f t="shared" si="226"/>
        <v>2546.5</v>
      </c>
      <c r="P138" s="71">
        <f t="shared" si="226"/>
        <v>3553.2</v>
      </c>
      <c r="Q138" s="104">
        <f t="shared" si="210"/>
        <v>1161.7</v>
      </c>
      <c r="R138" s="111">
        <f>RCFs!C$7</f>
        <v>15.49</v>
      </c>
      <c r="S138" s="71">
        <f t="shared" si="227"/>
        <v>1510.2</v>
      </c>
      <c r="T138" s="71">
        <f t="shared" si="227"/>
        <v>1742.5</v>
      </c>
      <c r="U138" s="104">
        <f t="shared" si="211"/>
        <v>1147.8</v>
      </c>
      <c r="V138" s="111">
        <f>RCFs!C$9</f>
        <v>15.304</v>
      </c>
      <c r="W138" s="104">
        <f t="shared" si="212"/>
        <v>1147.8</v>
      </c>
      <c r="X138" s="111">
        <f t="shared" si="213"/>
        <v>15.304</v>
      </c>
      <c r="Y138" s="109">
        <f t="shared" si="214"/>
        <v>1262.5</v>
      </c>
      <c r="Z138" s="109">
        <f t="shared" si="228"/>
        <v>1572.4</v>
      </c>
      <c r="AA138" s="109">
        <f t="shared" si="228"/>
        <v>1859.4</v>
      </c>
      <c r="AB138" s="109">
        <f t="shared" si="228"/>
        <v>1687.2</v>
      </c>
      <c r="AC138" s="109">
        <f t="shared" si="228"/>
        <v>2490.6999999999998</v>
      </c>
      <c r="AD138" s="109">
        <f t="shared" si="228"/>
        <v>3443.4</v>
      </c>
      <c r="AE138" s="104">
        <f t="shared" si="215"/>
        <v>1164</v>
      </c>
      <c r="AF138" s="111">
        <f>RCFs!C$13</f>
        <v>15.52</v>
      </c>
      <c r="AG138" s="109">
        <f t="shared" si="229"/>
        <v>1920.6</v>
      </c>
      <c r="AH138" s="109">
        <f t="shared" si="229"/>
        <v>2444.4</v>
      </c>
      <c r="AI138" s="109">
        <f t="shared" si="229"/>
        <v>3492</v>
      </c>
      <c r="AJ138" s="104">
        <f t="shared" si="216"/>
        <v>1177.2</v>
      </c>
      <c r="AK138" s="114">
        <f>RCFs!C$25</f>
        <v>15.696666666666665</v>
      </c>
      <c r="AL138" s="104">
        <f t="shared" si="217"/>
        <v>1552.5</v>
      </c>
      <c r="AM138" s="114">
        <f>RCFs!C$59</f>
        <v>20.7</v>
      </c>
      <c r="AN138" s="104">
        <f t="shared" si="218"/>
        <v>1242.7</v>
      </c>
      <c r="AO138" s="114">
        <f>RCFs!C$33</f>
        <v>16.57</v>
      </c>
      <c r="AP138" s="109">
        <f t="shared" si="219"/>
        <v>1864</v>
      </c>
      <c r="AQ138" s="104">
        <f t="shared" si="220"/>
        <v>1234.5</v>
      </c>
      <c r="AR138" s="114">
        <f>RCFs!C$35</f>
        <v>16.46</v>
      </c>
      <c r="AS138" s="109">
        <f t="shared" si="225"/>
        <v>1604.8</v>
      </c>
      <c r="AT138" s="109">
        <f t="shared" si="225"/>
        <v>1790</v>
      </c>
      <c r="AU138" s="104">
        <f t="shared" si="221"/>
        <v>1218.5</v>
      </c>
      <c r="AV138" s="114">
        <f>RCFs!C$37</f>
        <v>16.247</v>
      </c>
      <c r="AW138" s="305"/>
      <c r="AX138" s="114"/>
      <c r="AY138" s="104">
        <f t="shared" si="222"/>
        <v>1240.5</v>
      </c>
      <c r="AZ138" s="104">
        <f>RCFs!C$39</f>
        <v>16.54</v>
      </c>
      <c r="BA138" s="104">
        <f t="shared" si="223"/>
        <v>1183.4000000000001</v>
      </c>
      <c r="BB138" s="114">
        <f>RCFs!C$41</f>
        <v>15.779</v>
      </c>
    </row>
    <row r="139" spans="1:54" s="126" customFormat="1" ht="12" customHeight="1" x14ac:dyDescent="0.2">
      <c r="A139" s="125">
        <v>3227</v>
      </c>
      <c r="B139" s="40" t="s">
        <v>293</v>
      </c>
      <c r="C139" s="285">
        <v>297</v>
      </c>
      <c r="D139" s="104">
        <f t="shared" si="224"/>
        <v>17677.2</v>
      </c>
      <c r="E139" s="111">
        <f>RCFs!C$43</f>
        <v>59.519182319999999</v>
      </c>
      <c r="F139" s="104">
        <f t="shared" si="208"/>
        <v>4690.2</v>
      </c>
      <c r="G139" s="111">
        <f>RCFs!C$5</f>
        <v>15.792</v>
      </c>
      <c r="H139" s="104">
        <f t="shared" si="209"/>
        <v>4690.2</v>
      </c>
      <c r="I139" s="111">
        <f>RCFs!C$5</f>
        <v>15.792</v>
      </c>
      <c r="J139" s="71">
        <f t="shared" si="226"/>
        <v>5159.2</v>
      </c>
      <c r="K139" s="71">
        <f t="shared" si="226"/>
        <v>6425.6</v>
      </c>
      <c r="L139" s="71">
        <f t="shared" si="226"/>
        <v>6894.6</v>
      </c>
      <c r="M139" s="71">
        <f t="shared" si="226"/>
        <v>7598.2</v>
      </c>
      <c r="N139" s="71">
        <f t="shared" si="226"/>
        <v>9380.4</v>
      </c>
      <c r="O139" s="71">
        <f t="shared" si="226"/>
        <v>10084</v>
      </c>
      <c r="P139" s="71">
        <f t="shared" si="226"/>
        <v>14070.7</v>
      </c>
      <c r="Q139" s="104">
        <f t="shared" si="210"/>
        <v>4600.5</v>
      </c>
      <c r="R139" s="111">
        <f>RCFs!C$7</f>
        <v>15.49</v>
      </c>
      <c r="S139" s="71">
        <f t="shared" si="227"/>
        <v>5980.6</v>
      </c>
      <c r="T139" s="71">
        <f t="shared" si="227"/>
        <v>6900.7</v>
      </c>
      <c r="U139" s="104">
        <f t="shared" si="211"/>
        <v>4545.2</v>
      </c>
      <c r="V139" s="111">
        <f>RCFs!C$9</f>
        <v>15.304</v>
      </c>
      <c r="W139" s="104">
        <f t="shared" si="212"/>
        <v>4545.2</v>
      </c>
      <c r="X139" s="111">
        <f t="shared" si="213"/>
        <v>15.304</v>
      </c>
      <c r="Y139" s="109">
        <f t="shared" si="214"/>
        <v>4999.7</v>
      </c>
      <c r="Z139" s="109">
        <f t="shared" si="228"/>
        <v>6226.9</v>
      </c>
      <c r="AA139" s="109">
        <f t="shared" si="228"/>
        <v>7363.2</v>
      </c>
      <c r="AB139" s="109">
        <f t="shared" si="228"/>
        <v>6681.4</v>
      </c>
      <c r="AC139" s="109">
        <f t="shared" si="228"/>
        <v>9863</v>
      </c>
      <c r="AD139" s="109">
        <f t="shared" si="228"/>
        <v>13635.6</v>
      </c>
      <c r="AE139" s="104">
        <f t="shared" si="215"/>
        <v>4609.3999999999996</v>
      </c>
      <c r="AF139" s="111">
        <f>RCFs!C$13</f>
        <v>15.52</v>
      </c>
      <c r="AG139" s="109">
        <f t="shared" si="229"/>
        <v>7605.5</v>
      </c>
      <c r="AH139" s="109">
        <f t="shared" si="229"/>
        <v>9679.7000000000007</v>
      </c>
      <c r="AI139" s="109">
        <f t="shared" si="229"/>
        <v>13828.2</v>
      </c>
      <c r="AJ139" s="104">
        <f t="shared" si="216"/>
        <v>4661.8999999999996</v>
      </c>
      <c r="AK139" s="114">
        <f>RCFs!C$25</f>
        <v>15.696666666666665</v>
      </c>
      <c r="AL139" s="104">
        <f t="shared" si="217"/>
        <v>6147.9</v>
      </c>
      <c r="AM139" s="114">
        <f>RCFs!C$59</f>
        <v>20.7</v>
      </c>
      <c r="AN139" s="104">
        <f t="shared" si="218"/>
        <v>4921.2</v>
      </c>
      <c r="AO139" s="114">
        <f>RCFs!C$33</f>
        <v>16.57</v>
      </c>
      <c r="AP139" s="109">
        <f t="shared" si="219"/>
        <v>7381.8</v>
      </c>
      <c r="AQ139" s="104">
        <f t="shared" si="220"/>
        <v>4888.6000000000004</v>
      </c>
      <c r="AR139" s="114">
        <f>RCFs!C$35</f>
        <v>16.46</v>
      </c>
      <c r="AS139" s="109">
        <f t="shared" si="225"/>
        <v>6355.1</v>
      </c>
      <c r="AT139" s="109">
        <f t="shared" si="225"/>
        <v>7088.4</v>
      </c>
      <c r="AU139" s="104">
        <f t="shared" si="221"/>
        <v>4825.3</v>
      </c>
      <c r="AV139" s="114">
        <f>RCFs!C$37</f>
        <v>16.247</v>
      </c>
      <c r="AW139" s="305"/>
      <c r="AX139" s="114"/>
      <c r="AY139" s="104">
        <f t="shared" si="222"/>
        <v>4912.3</v>
      </c>
      <c r="AZ139" s="104">
        <f>RCFs!C$39</f>
        <v>16.54</v>
      </c>
      <c r="BA139" s="104">
        <f t="shared" si="223"/>
        <v>4686.3</v>
      </c>
      <c r="BB139" s="114">
        <f>RCFs!C$41</f>
        <v>15.779</v>
      </c>
    </row>
    <row r="140" spans="1:54" s="126" customFormat="1" ht="12" customHeight="1" x14ac:dyDescent="0.2">
      <c r="A140" s="125">
        <v>3229</v>
      </c>
      <c r="B140" s="40" t="s">
        <v>294</v>
      </c>
      <c r="C140" s="285">
        <v>565.79999999999995</v>
      </c>
      <c r="D140" s="104">
        <f t="shared" si="224"/>
        <v>33676</v>
      </c>
      <c r="E140" s="111">
        <f>RCFs!C$43</f>
        <v>59.519182319999999</v>
      </c>
      <c r="F140" s="104">
        <f t="shared" si="208"/>
        <v>8935.1</v>
      </c>
      <c r="G140" s="111">
        <f>RCFs!C$5</f>
        <v>15.792</v>
      </c>
      <c r="H140" s="104">
        <f t="shared" si="209"/>
        <v>8935.1</v>
      </c>
      <c r="I140" s="111">
        <f>RCFs!C$5</f>
        <v>15.792</v>
      </c>
      <c r="J140" s="71">
        <f t="shared" si="226"/>
        <v>9828.6</v>
      </c>
      <c r="K140" s="71">
        <f t="shared" si="226"/>
        <v>12241.1</v>
      </c>
      <c r="L140" s="71">
        <f t="shared" si="226"/>
        <v>13134.6</v>
      </c>
      <c r="M140" s="71">
        <f t="shared" si="226"/>
        <v>14474.9</v>
      </c>
      <c r="N140" s="71">
        <f t="shared" si="226"/>
        <v>17870.2</v>
      </c>
      <c r="O140" s="71">
        <f t="shared" si="226"/>
        <v>19210.5</v>
      </c>
      <c r="P140" s="71">
        <f t="shared" si="226"/>
        <v>26805.3</v>
      </c>
      <c r="Q140" s="104">
        <f t="shared" si="210"/>
        <v>8764.2000000000007</v>
      </c>
      <c r="R140" s="111">
        <f>RCFs!C$7</f>
        <v>15.49</v>
      </c>
      <c r="S140" s="71">
        <f t="shared" si="227"/>
        <v>11393.4</v>
      </c>
      <c r="T140" s="71">
        <f t="shared" si="227"/>
        <v>13146.3</v>
      </c>
      <c r="U140" s="104">
        <f t="shared" si="211"/>
        <v>8659</v>
      </c>
      <c r="V140" s="111">
        <f>RCFs!C$9</f>
        <v>15.304</v>
      </c>
      <c r="W140" s="104">
        <f t="shared" si="212"/>
        <v>8659</v>
      </c>
      <c r="X140" s="111">
        <f t="shared" si="213"/>
        <v>15.304</v>
      </c>
      <c r="Y140" s="109">
        <f t="shared" si="214"/>
        <v>9524.9</v>
      </c>
      <c r="Z140" s="109">
        <f t="shared" si="228"/>
        <v>11862.8</v>
      </c>
      <c r="AA140" s="109">
        <f t="shared" si="228"/>
        <v>14027.5</v>
      </c>
      <c r="AB140" s="109">
        <f t="shared" si="228"/>
        <v>12728.7</v>
      </c>
      <c r="AC140" s="109">
        <f t="shared" si="228"/>
        <v>18790</v>
      </c>
      <c r="AD140" s="109">
        <f t="shared" si="228"/>
        <v>25977</v>
      </c>
      <c r="AE140" s="104">
        <f t="shared" si="215"/>
        <v>8781.2000000000007</v>
      </c>
      <c r="AF140" s="111">
        <f>RCFs!C$13</f>
        <v>15.52</v>
      </c>
      <c r="AG140" s="109">
        <f t="shared" si="229"/>
        <v>14489</v>
      </c>
      <c r="AH140" s="109">
        <f t="shared" si="229"/>
        <v>18440.5</v>
      </c>
      <c r="AI140" s="109">
        <f t="shared" si="229"/>
        <v>26343.599999999999</v>
      </c>
      <c r="AJ140" s="104">
        <f t="shared" si="216"/>
        <v>8881.1</v>
      </c>
      <c r="AK140" s="114">
        <f>RCFs!C$25</f>
        <v>15.696666666666665</v>
      </c>
      <c r="AL140" s="104">
        <f t="shared" si="217"/>
        <v>11712</v>
      </c>
      <c r="AM140" s="114">
        <f>RCFs!C$59</f>
        <v>20.7</v>
      </c>
      <c r="AN140" s="104">
        <f t="shared" si="218"/>
        <v>9375.2999999999993</v>
      </c>
      <c r="AO140" s="114">
        <f>RCFs!C$33</f>
        <v>16.57</v>
      </c>
      <c r="AP140" s="109">
        <f t="shared" si="219"/>
        <v>14062.9</v>
      </c>
      <c r="AQ140" s="104">
        <f t="shared" si="220"/>
        <v>9313</v>
      </c>
      <c r="AR140" s="114">
        <f>RCFs!C$35</f>
        <v>16.46</v>
      </c>
      <c r="AS140" s="109">
        <f t="shared" si="225"/>
        <v>12106.9</v>
      </c>
      <c r="AT140" s="109">
        <f t="shared" si="225"/>
        <v>13503.8</v>
      </c>
      <c r="AU140" s="104">
        <f t="shared" si="221"/>
        <v>9192.5</v>
      </c>
      <c r="AV140" s="114">
        <f>RCFs!C$37</f>
        <v>16.247</v>
      </c>
      <c r="AW140" s="305"/>
      <c r="AX140" s="114"/>
      <c r="AY140" s="104">
        <f t="shared" si="222"/>
        <v>9358.2999999999993</v>
      </c>
      <c r="AZ140" s="104">
        <f>RCFs!C$39</f>
        <v>16.54</v>
      </c>
      <c r="BA140" s="104">
        <f t="shared" si="223"/>
        <v>8927.7000000000007</v>
      </c>
      <c r="BB140" s="114">
        <f>RCFs!C$41</f>
        <v>15.779</v>
      </c>
    </row>
    <row r="141" spans="1:54" s="126" customFormat="1" ht="12" customHeight="1" x14ac:dyDescent="0.2">
      <c r="A141" s="125">
        <v>3230</v>
      </c>
      <c r="B141" s="40" t="s">
        <v>295</v>
      </c>
      <c r="C141" s="285">
        <v>436</v>
      </c>
      <c r="D141" s="104">
        <f t="shared" si="224"/>
        <v>25950.400000000001</v>
      </c>
      <c r="E141" s="111">
        <f>RCFs!C$43</f>
        <v>59.519182319999999</v>
      </c>
      <c r="F141" s="104">
        <f t="shared" si="208"/>
        <v>6885.3</v>
      </c>
      <c r="G141" s="111">
        <f>RCFs!C$5</f>
        <v>15.792</v>
      </c>
      <c r="H141" s="104">
        <f t="shared" si="209"/>
        <v>6885.3</v>
      </c>
      <c r="I141" s="111">
        <f>RCFs!C$5</f>
        <v>15.792</v>
      </c>
      <c r="J141" s="71">
        <f t="shared" si="226"/>
        <v>7573.8</v>
      </c>
      <c r="K141" s="71">
        <f t="shared" si="226"/>
        <v>9432.9</v>
      </c>
      <c r="L141" s="71">
        <f t="shared" si="226"/>
        <v>10121.4</v>
      </c>
      <c r="M141" s="71">
        <f t="shared" si="226"/>
        <v>11154.2</v>
      </c>
      <c r="N141" s="71">
        <f t="shared" si="226"/>
        <v>13770.6</v>
      </c>
      <c r="O141" s="71">
        <f t="shared" si="226"/>
        <v>14803.4</v>
      </c>
      <c r="P141" s="71">
        <f t="shared" si="226"/>
        <v>20655.900000000001</v>
      </c>
      <c r="Q141" s="104">
        <f t="shared" si="210"/>
        <v>6753.6</v>
      </c>
      <c r="R141" s="111">
        <f>RCFs!C$7</f>
        <v>15.49</v>
      </c>
      <c r="S141" s="71">
        <f t="shared" si="227"/>
        <v>8779.6</v>
      </c>
      <c r="T141" s="71">
        <f t="shared" si="227"/>
        <v>10130.4</v>
      </c>
      <c r="U141" s="104">
        <f t="shared" si="211"/>
        <v>6672.5</v>
      </c>
      <c r="V141" s="111">
        <f>RCFs!C$9</f>
        <v>15.304</v>
      </c>
      <c r="W141" s="104">
        <f t="shared" si="212"/>
        <v>6672.5</v>
      </c>
      <c r="X141" s="111">
        <f t="shared" si="213"/>
        <v>15.304</v>
      </c>
      <c r="Y141" s="109">
        <f t="shared" si="214"/>
        <v>7339.7</v>
      </c>
      <c r="Z141" s="109">
        <f t="shared" si="228"/>
        <v>9141.2999999999993</v>
      </c>
      <c r="AA141" s="109">
        <f t="shared" si="228"/>
        <v>10809.4</v>
      </c>
      <c r="AB141" s="109">
        <f t="shared" si="228"/>
        <v>9808.5</v>
      </c>
      <c r="AC141" s="109">
        <f t="shared" si="228"/>
        <v>14479.3</v>
      </c>
      <c r="AD141" s="109">
        <f t="shared" si="228"/>
        <v>20017.5</v>
      </c>
      <c r="AE141" s="104">
        <f t="shared" si="215"/>
        <v>6766.7</v>
      </c>
      <c r="AF141" s="111">
        <f>RCFs!C$13</f>
        <v>15.52</v>
      </c>
      <c r="AG141" s="109">
        <f t="shared" si="229"/>
        <v>11165.1</v>
      </c>
      <c r="AH141" s="109">
        <f t="shared" si="229"/>
        <v>14210.1</v>
      </c>
      <c r="AI141" s="109">
        <f t="shared" si="229"/>
        <v>20300.099999999999</v>
      </c>
      <c r="AJ141" s="104">
        <f t="shared" si="216"/>
        <v>6843.7</v>
      </c>
      <c r="AK141" s="114">
        <f>RCFs!C$25</f>
        <v>15.696666666666665</v>
      </c>
      <c r="AL141" s="104">
        <f t="shared" si="217"/>
        <v>9025.2000000000007</v>
      </c>
      <c r="AM141" s="114">
        <f>RCFs!C$59</f>
        <v>20.7</v>
      </c>
      <c r="AN141" s="104">
        <f t="shared" si="218"/>
        <v>7224.5</v>
      </c>
      <c r="AO141" s="114">
        <f>RCFs!C$33</f>
        <v>16.57</v>
      </c>
      <c r="AP141" s="109">
        <f t="shared" si="219"/>
        <v>10836.7</v>
      </c>
      <c r="AQ141" s="104">
        <f t="shared" si="220"/>
        <v>7176.5</v>
      </c>
      <c r="AR141" s="114">
        <f>RCFs!C$35</f>
        <v>16.46</v>
      </c>
      <c r="AS141" s="109">
        <f t="shared" si="225"/>
        <v>9329.4</v>
      </c>
      <c r="AT141" s="109">
        <f t="shared" si="225"/>
        <v>10405.9</v>
      </c>
      <c r="AU141" s="104">
        <f t="shared" si="221"/>
        <v>7083.6</v>
      </c>
      <c r="AV141" s="114">
        <f>RCFs!C$37</f>
        <v>16.247</v>
      </c>
      <c r="AW141" s="305"/>
      <c r="AX141" s="114"/>
      <c r="AY141" s="104">
        <f t="shared" si="222"/>
        <v>7211.4</v>
      </c>
      <c r="AZ141" s="104">
        <f>RCFs!C$39</f>
        <v>16.54</v>
      </c>
      <c r="BA141" s="104">
        <f t="shared" si="223"/>
        <v>6879.6</v>
      </c>
      <c r="BB141" s="114">
        <f>RCFs!C$41</f>
        <v>15.779</v>
      </c>
    </row>
    <row r="142" spans="1:54" s="126" customFormat="1" ht="12" customHeight="1" x14ac:dyDescent="0.2">
      <c r="A142" s="125" t="s">
        <v>83</v>
      </c>
      <c r="B142" s="40" t="s">
        <v>84</v>
      </c>
      <c r="C142" s="285">
        <v>158.9</v>
      </c>
      <c r="D142" s="104">
        <f t="shared" si="224"/>
        <v>9457.6</v>
      </c>
      <c r="E142" s="111">
        <f>RCFs!C$43</f>
        <v>59.519182319999999</v>
      </c>
      <c r="F142" s="104">
        <f t="shared" si="208"/>
        <v>2509.3000000000002</v>
      </c>
      <c r="G142" s="111">
        <f>RCFs!C$5</f>
        <v>15.792</v>
      </c>
      <c r="H142" s="104">
        <f t="shared" si="209"/>
        <v>2509.3000000000002</v>
      </c>
      <c r="I142" s="111">
        <f>RCFs!C$5</f>
        <v>15.792</v>
      </c>
      <c r="J142" s="71">
        <f t="shared" si="226"/>
        <v>2760.3</v>
      </c>
      <c r="K142" s="71">
        <f t="shared" si="226"/>
        <v>3437.8</v>
      </c>
      <c r="L142" s="71">
        <f t="shared" si="226"/>
        <v>3688.7</v>
      </c>
      <c r="M142" s="71">
        <f t="shared" si="226"/>
        <v>4065.1</v>
      </c>
      <c r="N142" s="71">
        <f t="shared" si="226"/>
        <v>5018.7</v>
      </c>
      <c r="O142" s="71">
        <f t="shared" si="226"/>
        <v>5395.1</v>
      </c>
      <c r="P142" s="71">
        <f t="shared" si="226"/>
        <v>7528</v>
      </c>
      <c r="Q142" s="104">
        <f t="shared" si="210"/>
        <v>2461.3000000000002</v>
      </c>
      <c r="R142" s="111">
        <f>RCFs!C$7</f>
        <v>15.49</v>
      </c>
      <c r="S142" s="71">
        <f t="shared" si="227"/>
        <v>3199.6</v>
      </c>
      <c r="T142" s="71">
        <f t="shared" si="227"/>
        <v>3691.9</v>
      </c>
      <c r="U142" s="104">
        <f t="shared" si="211"/>
        <v>2431.8000000000002</v>
      </c>
      <c r="V142" s="111">
        <f>RCFs!C$9</f>
        <v>15.304</v>
      </c>
      <c r="W142" s="104">
        <f t="shared" si="212"/>
        <v>2431.8000000000002</v>
      </c>
      <c r="X142" s="111">
        <f t="shared" si="213"/>
        <v>15.304</v>
      </c>
      <c r="Y142" s="109">
        <f t="shared" si="214"/>
        <v>2674.9</v>
      </c>
      <c r="Z142" s="109">
        <f t="shared" si="228"/>
        <v>3331.5</v>
      </c>
      <c r="AA142" s="109">
        <f t="shared" si="228"/>
        <v>3939.5</v>
      </c>
      <c r="AB142" s="109">
        <f t="shared" si="228"/>
        <v>3574.7</v>
      </c>
      <c r="AC142" s="109">
        <f t="shared" si="228"/>
        <v>5277</v>
      </c>
      <c r="AD142" s="109">
        <f t="shared" si="228"/>
        <v>7295.4</v>
      </c>
      <c r="AE142" s="104">
        <f t="shared" si="215"/>
        <v>2466.1</v>
      </c>
      <c r="AF142" s="111">
        <f>RCFs!C$13</f>
        <v>15.52</v>
      </c>
      <c r="AG142" s="109">
        <f t="shared" si="229"/>
        <v>4069.1</v>
      </c>
      <c r="AH142" s="109">
        <f t="shared" si="229"/>
        <v>5178.8</v>
      </c>
      <c r="AI142" s="109">
        <f t="shared" si="229"/>
        <v>7398.3</v>
      </c>
      <c r="AJ142" s="104">
        <f t="shared" si="216"/>
        <v>2494.1999999999998</v>
      </c>
      <c r="AK142" s="114">
        <f>RCFs!C$25</f>
        <v>15.696666666666665</v>
      </c>
      <c r="AL142" s="104">
        <f t="shared" si="217"/>
        <v>3289.2</v>
      </c>
      <c r="AM142" s="114">
        <f>RCFs!C$59</f>
        <v>20.7</v>
      </c>
      <c r="AN142" s="104">
        <f t="shared" si="218"/>
        <v>2632.9</v>
      </c>
      <c r="AO142" s="114">
        <f>RCFs!C$33</f>
        <v>16.57</v>
      </c>
      <c r="AP142" s="109">
        <f t="shared" si="219"/>
        <v>3949.3</v>
      </c>
      <c r="AQ142" s="104">
        <f t="shared" si="220"/>
        <v>2615.4</v>
      </c>
      <c r="AR142" s="114">
        <f>RCFs!C$35</f>
        <v>16.46</v>
      </c>
      <c r="AS142" s="109">
        <f t="shared" si="225"/>
        <v>3400</v>
      </c>
      <c r="AT142" s="109">
        <f t="shared" si="225"/>
        <v>3792.3</v>
      </c>
      <c r="AU142" s="104">
        <f t="shared" si="221"/>
        <v>2581.6</v>
      </c>
      <c r="AV142" s="114">
        <f>RCFs!C$37</f>
        <v>16.247</v>
      </c>
      <c r="AW142" s="305"/>
      <c r="AX142" s="114"/>
      <c r="AY142" s="104">
        <f t="shared" si="222"/>
        <v>2628.2</v>
      </c>
      <c r="AZ142" s="104">
        <f>RCFs!C$39</f>
        <v>16.54</v>
      </c>
      <c r="BA142" s="104">
        <f t="shared" si="223"/>
        <v>2507.1999999999998</v>
      </c>
      <c r="BB142" s="114">
        <f>RCFs!C$41</f>
        <v>15.779</v>
      </c>
    </row>
    <row r="143" spans="1:54" s="126" customFormat="1" ht="12" customHeight="1" x14ac:dyDescent="0.2">
      <c r="A143" s="125" t="s">
        <v>85</v>
      </c>
      <c r="B143" s="40" t="s">
        <v>86</v>
      </c>
      <c r="C143" s="285">
        <v>277</v>
      </c>
      <c r="D143" s="104">
        <f t="shared" si="224"/>
        <v>16486.8</v>
      </c>
      <c r="E143" s="111">
        <f>RCFs!C$43</f>
        <v>59.519182319999999</v>
      </c>
      <c r="F143" s="104">
        <f t="shared" si="208"/>
        <v>4374.3999999999996</v>
      </c>
      <c r="G143" s="111">
        <f>RCFs!C$5</f>
        <v>15.792</v>
      </c>
      <c r="H143" s="104">
        <f t="shared" si="209"/>
        <v>4374.3999999999996</v>
      </c>
      <c r="I143" s="111">
        <f>RCFs!C$5</f>
        <v>15.792</v>
      </c>
      <c r="J143" s="71">
        <f t="shared" si="226"/>
        <v>4811.8</v>
      </c>
      <c r="K143" s="71">
        <f t="shared" si="226"/>
        <v>5992.9</v>
      </c>
      <c r="L143" s="71">
        <f t="shared" si="226"/>
        <v>6430.3</v>
      </c>
      <c r="M143" s="71">
        <f t="shared" si="226"/>
        <v>7086.5</v>
      </c>
      <c r="N143" s="71">
        <f t="shared" si="226"/>
        <v>8748.7999999999993</v>
      </c>
      <c r="O143" s="71">
        <f t="shared" si="226"/>
        <v>9404.9</v>
      </c>
      <c r="P143" s="71">
        <f t="shared" si="226"/>
        <v>13123.2</v>
      </c>
      <c r="Q143" s="104">
        <f t="shared" si="210"/>
        <v>4290.7</v>
      </c>
      <c r="R143" s="111">
        <f>RCFs!C$7</f>
        <v>15.49</v>
      </c>
      <c r="S143" s="71">
        <f t="shared" si="227"/>
        <v>5577.9</v>
      </c>
      <c r="T143" s="71">
        <f t="shared" si="227"/>
        <v>6436</v>
      </c>
      <c r="U143" s="104">
        <f t="shared" si="211"/>
        <v>4239.2</v>
      </c>
      <c r="V143" s="111">
        <f>RCFs!C$9</f>
        <v>15.304</v>
      </c>
      <c r="W143" s="104">
        <f t="shared" si="212"/>
        <v>4239.2</v>
      </c>
      <c r="X143" s="111">
        <f t="shared" si="213"/>
        <v>15.304</v>
      </c>
      <c r="Y143" s="109">
        <f t="shared" si="214"/>
        <v>4663.1000000000004</v>
      </c>
      <c r="Z143" s="109">
        <f t="shared" si="228"/>
        <v>5807.7</v>
      </c>
      <c r="AA143" s="109">
        <f t="shared" si="228"/>
        <v>6867.5</v>
      </c>
      <c r="AB143" s="109">
        <f t="shared" si="228"/>
        <v>6231.6</v>
      </c>
      <c r="AC143" s="109">
        <f t="shared" si="228"/>
        <v>9199</v>
      </c>
      <c r="AD143" s="109">
        <f t="shared" si="228"/>
        <v>12717.6</v>
      </c>
      <c r="AE143" s="104">
        <f t="shared" si="215"/>
        <v>4299</v>
      </c>
      <c r="AF143" s="111">
        <f>RCFs!C$13</f>
        <v>15.52</v>
      </c>
      <c r="AG143" s="109">
        <f t="shared" si="229"/>
        <v>7093.4</v>
      </c>
      <c r="AH143" s="109">
        <f t="shared" si="229"/>
        <v>9027.9</v>
      </c>
      <c r="AI143" s="109">
        <f t="shared" si="229"/>
        <v>12897</v>
      </c>
      <c r="AJ143" s="104">
        <f t="shared" si="216"/>
        <v>4347.8999999999996</v>
      </c>
      <c r="AK143" s="114">
        <f>RCFs!C$25</f>
        <v>15.696666666666665</v>
      </c>
      <c r="AL143" s="104">
        <f t="shared" si="217"/>
        <v>5733.9</v>
      </c>
      <c r="AM143" s="114">
        <f>RCFs!C$59</f>
        <v>20.7</v>
      </c>
      <c r="AN143" s="104">
        <f t="shared" si="218"/>
        <v>4589.8</v>
      </c>
      <c r="AO143" s="114">
        <f>RCFs!C$33</f>
        <v>16.57</v>
      </c>
      <c r="AP143" s="109">
        <f t="shared" si="219"/>
        <v>6884.7</v>
      </c>
      <c r="AQ143" s="104">
        <f t="shared" si="220"/>
        <v>4559.3999999999996</v>
      </c>
      <c r="AR143" s="114">
        <f>RCFs!C$35</f>
        <v>16.46</v>
      </c>
      <c r="AS143" s="109">
        <f t="shared" si="225"/>
        <v>5927.2</v>
      </c>
      <c r="AT143" s="109">
        <f t="shared" si="225"/>
        <v>6611.1</v>
      </c>
      <c r="AU143" s="104">
        <f t="shared" si="221"/>
        <v>4500.3999999999996</v>
      </c>
      <c r="AV143" s="114">
        <f>RCFs!C$37</f>
        <v>16.247</v>
      </c>
      <c r="AW143" s="305"/>
      <c r="AX143" s="114"/>
      <c r="AY143" s="104">
        <f t="shared" si="222"/>
        <v>4581.5</v>
      </c>
      <c r="AZ143" s="104">
        <f>RCFs!C$39</f>
        <v>16.54</v>
      </c>
      <c r="BA143" s="104">
        <f t="shared" si="223"/>
        <v>4370.7</v>
      </c>
      <c r="BB143" s="114">
        <f>RCFs!C$41</f>
        <v>15.779</v>
      </c>
    </row>
    <row r="144" spans="1:54" s="126" customFormat="1" ht="12" customHeight="1" x14ac:dyDescent="0.2">
      <c r="A144" s="125">
        <v>3246</v>
      </c>
      <c r="B144" s="40" t="s">
        <v>296</v>
      </c>
      <c r="C144" s="285">
        <v>340.5</v>
      </c>
      <c r="D144" s="104">
        <f t="shared" si="224"/>
        <v>20266.3</v>
      </c>
      <c r="E144" s="111">
        <f>RCFs!C$43</f>
        <v>59.519182319999999</v>
      </c>
      <c r="F144" s="104">
        <f t="shared" si="208"/>
        <v>5377.2</v>
      </c>
      <c r="G144" s="111">
        <f>RCFs!C$5</f>
        <v>15.792</v>
      </c>
      <c r="H144" s="104">
        <f t="shared" si="209"/>
        <v>5377.2</v>
      </c>
      <c r="I144" s="111">
        <f>RCFs!C$5</f>
        <v>15.792</v>
      </c>
      <c r="J144" s="71">
        <f t="shared" ref="J144:P153" si="230">ROUND($C144*$I144*J$6,1)</f>
        <v>5914.9</v>
      </c>
      <c r="K144" s="71">
        <f t="shared" si="230"/>
        <v>7366.7</v>
      </c>
      <c r="L144" s="71">
        <f t="shared" si="230"/>
        <v>7904.4</v>
      </c>
      <c r="M144" s="71">
        <f t="shared" si="230"/>
        <v>8711</v>
      </c>
      <c r="N144" s="71">
        <f t="shared" si="230"/>
        <v>10754.4</v>
      </c>
      <c r="O144" s="71">
        <f t="shared" si="230"/>
        <v>11560.9</v>
      </c>
      <c r="P144" s="71">
        <f t="shared" si="230"/>
        <v>16131.5</v>
      </c>
      <c r="Q144" s="104">
        <f t="shared" si="210"/>
        <v>5274.3</v>
      </c>
      <c r="R144" s="111">
        <f>RCFs!C$7</f>
        <v>15.49</v>
      </c>
      <c r="S144" s="71">
        <f t="shared" si="227"/>
        <v>6856.5</v>
      </c>
      <c r="T144" s="71">
        <f t="shared" si="227"/>
        <v>7911.4</v>
      </c>
      <c r="U144" s="104">
        <f t="shared" si="211"/>
        <v>5211</v>
      </c>
      <c r="V144" s="111">
        <f>RCFs!C$9</f>
        <v>15.304</v>
      </c>
      <c r="W144" s="104">
        <f t="shared" si="212"/>
        <v>5211</v>
      </c>
      <c r="X144" s="111">
        <f t="shared" si="213"/>
        <v>15.304</v>
      </c>
      <c r="Y144" s="109">
        <f t="shared" si="214"/>
        <v>5732.1</v>
      </c>
      <c r="Z144" s="109">
        <f t="shared" ref="Z144:AD153" si="231">ROUNDDOWN($W144*Z$6,1)</f>
        <v>7139</v>
      </c>
      <c r="AA144" s="109">
        <f t="shared" si="231"/>
        <v>8441.7999999999993</v>
      </c>
      <c r="AB144" s="109">
        <f t="shared" si="231"/>
        <v>7660.1</v>
      </c>
      <c r="AC144" s="109">
        <f t="shared" si="231"/>
        <v>11307.8</v>
      </c>
      <c r="AD144" s="109">
        <f t="shared" si="231"/>
        <v>15633</v>
      </c>
      <c r="AE144" s="104">
        <f t="shared" si="215"/>
        <v>5284.5</v>
      </c>
      <c r="AF144" s="111">
        <f>RCFs!C$13</f>
        <v>15.52</v>
      </c>
      <c r="AG144" s="109">
        <f t="shared" si="229"/>
        <v>8719.4</v>
      </c>
      <c r="AH144" s="109">
        <f t="shared" si="229"/>
        <v>11097.5</v>
      </c>
      <c r="AI144" s="109">
        <f t="shared" si="229"/>
        <v>15853.5</v>
      </c>
      <c r="AJ144" s="104">
        <f t="shared" si="216"/>
        <v>5344.7</v>
      </c>
      <c r="AK144" s="114">
        <f>RCFs!C$25</f>
        <v>15.696666666666665</v>
      </c>
      <c r="AL144" s="104">
        <f t="shared" si="217"/>
        <v>7048.3</v>
      </c>
      <c r="AM144" s="114">
        <f>RCFs!C$59</f>
        <v>20.7</v>
      </c>
      <c r="AN144" s="104">
        <f t="shared" si="218"/>
        <v>5642</v>
      </c>
      <c r="AO144" s="114">
        <f>RCFs!C$33</f>
        <v>16.57</v>
      </c>
      <c r="AP144" s="109">
        <f t="shared" si="219"/>
        <v>8463</v>
      </c>
      <c r="AQ144" s="104">
        <f t="shared" si="220"/>
        <v>5604.6</v>
      </c>
      <c r="AR144" s="114">
        <f>RCFs!C$35</f>
        <v>16.46</v>
      </c>
      <c r="AS144" s="109">
        <f t="shared" si="225"/>
        <v>7285.9</v>
      </c>
      <c r="AT144" s="109">
        <f t="shared" si="225"/>
        <v>8126.6</v>
      </c>
      <c r="AU144" s="104">
        <f t="shared" si="221"/>
        <v>5532.1</v>
      </c>
      <c r="AV144" s="114">
        <f>RCFs!C$37</f>
        <v>16.247</v>
      </c>
      <c r="AW144" s="305"/>
      <c r="AX144" s="114"/>
      <c r="AY144" s="104">
        <f t="shared" si="222"/>
        <v>5631.8</v>
      </c>
      <c r="AZ144" s="104">
        <f>RCFs!C$39</f>
        <v>16.54</v>
      </c>
      <c r="BA144" s="104">
        <f t="shared" si="223"/>
        <v>5372.7</v>
      </c>
      <c r="BB144" s="114">
        <f>RCFs!C$41</f>
        <v>15.779</v>
      </c>
    </row>
    <row r="145" spans="1:54" s="126" customFormat="1" ht="12" customHeight="1" x14ac:dyDescent="0.2">
      <c r="A145" s="125">
        <v>3248</v>
      </c>
      <c r="B145" s="40" t="s">
        <v>297</v>
      </c>
      <c r="C145" s="285">
        <v>33.24</v>
      </c>
      <c r="D145" s="104">
        <f t="shared" si="224"/>
        <v>1978.4</v>
      </c>
      <c r="E145" s="111">
        <f>RCFs!C$43</f>
        <v>59.519182319999999</v>
      </c>
      <c r="F145" s="104">
        <f t="shared" si="208"/>
        <v>524.9</v>
      </c>
      <c r="G145" s="111">
        <f>RCFs!C$5</f>
        <v>15.792</v>
      </c>
      <c r="H145" s="104">
        <f t="shared" si="209"/>
        <v>524.9</v>
      </c>
      <c r="I145" s="111">
        <f>RCFs!C$5</f>
        <v>15.792</v>
      </c>
      <c r="J145" s="71">
        <f t="shared" si="230"/>
        <v>577.4</v>
      </c>
      <c r="K145" s="71">
        <f t="shared" si="230"/>
        <v>719.1</v>
      </c>
      <c r="L145" s="71">
        <f t="shared" si="230"/>
        <v>771.6</v>
      </c>
      <c r="M145" s="71">
        <f t="shared" si="230"/>
        <v>850.4</v>
      </c>
      <c r="N145" s="71">
        <f t="shared" si="230"/>
        <v>1049.9000000000001</v>
      </c>
      <c r="O145" s="71">
        <f t="shared" si="230"/>
        <v>1128.5999999999999</v>
      </c>
      <c r="P145" s="71">
        <f t="shared" si="230"/>
        <v>1574.8</v>
      </c>
      <c r="Q145" s="104">
        <f t="shared" si="210"/>
        <v>514.79999999999995</v>
      </c>
      <c r="R145" s="111">
        <f>RCFs!C$7</f>
        <v>15.49</v>
      </c>
      <c r="S145" s="71">
        <f t="shared" si="227"/>
        <v>669.2</v>
      </c>
      <c r="T145" s="71">
        <f t="shared" si="227"/>
        <v>772.2</v>
      </c>
      <c r="U145" s="104">
        <f t="shared" si="211"/>
        <v>508.7</v>
      </c>
      <c r="V145" s="111">
        <f>RCFs!C$9</f>
        <v>15.304</v>
      </c>
      <c r="W145" s="104">
        <f t="shared" si="212"/>
        <v>508.7</v>
      </c>
      <c r="X145" s="111">
        <f t="shared" si="213"/>
        <v>15.304</v>
      </c>
      <c r="Y145" s="109">
        <f t="shared" si="214"/>
        <v>559.5</v>
      </c>
      <c r="Z145" s="109">
        <f t="shared" si="231"/>
        <v>696.9</v>
      </c>
      <c r="AA145" s="109">
        <f t="shared" si="231"/>
        <v>824</v>
      </c>
      <c r="AB145" s="109">
        <f t="shared" si="231"/>
        <v>747.7</v>
      </c>
      <c r="AC145" s="109">
        <f t="shared" si="231"/>
        <v>1103.8</v>
      </c>
      <c r="AD145" s="109">
        <f t="shared" si="231"/>
        <v>1526.1</v>
      </c>
      <c r="AE145" s="104">
        <f t="shared" si="215"/>
        <v>515.79999999999995</v>
      </c>
      <c r="AF145" s="111">
        <f>RCFs!C$13</f>
        <v>15.52</v>
      </c>
      <c r="AG145" s="109">
        <f t="shared" si="229"/>
        <v>851.1</v>
      </c>
      <c r="AH145" s="109">
        <f t="shared" si="229"/>
        <v>1083.2</v>
      </c>
      <c r="AI145" s="109">
        <f t="shared" si="229"/>
        <v>1547.4</v>
      </c>
      <c r="AJ145" s="104">
        <f t="shared" si="216"/>
        <v>521.70000000000005</v>
      </c>
      <c r="AK145" s="114">
        <f>RCFs!C$25</f>
        <v>15.696666666666665</v>
      </c>
      <c r="AL145" s="104">
        <f t="shared" si="217"/>
        <v>688</v>
      </c>
      <c r="AM145" s="114">
        <f>RCFs!C$59</f>
        <v>20.7</v>
      </c>
      <c r="AN145" s="104">
        <f t="shared" si="218"/>
        <v>550.70000000000005</v>
      </c>
      <c r="AO145" s="114">
        <f>RCFs!C$33</f>
        <v>16.57</v>
      </c>
      <c r="AP145" s="109">
        <f t="shared" si="219"/>
        <v>826</v>
      </c>
      <c r="AQ145" s="104">
        <f t="shared" si="220"/>
        <v>547.1</v>
      </c>
      <c r="AR145" s="114">
        <f>RCFs!C$35</f>
        <v>16.46</v>
      </c>
      <c r="AS145" s="109">
        <f t="shared" si="225"/>
        <v>711.2</v>
      </c>
      <c r="AT145" s="109">
        <f t="shared" si="225"/>
        <v>793.2</v>
      </c>
      <c r="AU145" s="104">
        <f t="shared" si="221"/>
        <v>540</v>
      </c>
      <c r="AV145" s="114">
        <f>RCFs!C$37</f>
        <v>16.247</v>
      </c>
      <c r="AW145" s="305"/>
      <c r="AX145" s="114"/>
      <c r="AY145" s="104">
        <f t="shared" si="222"/>
        <v>549.70000000000005</v>
      </c>
      <c r="AZ145" s="104">
        <f>RCFs!C$39</f>
        <v>16.54</v>
      </c>
      <c r="BA145" s="104">
        <f t="shared" si="223"/>
        <v>524.4</v>
      </c>
      <c r="BB145" s="114">
        <f>RCFs!C$41</f>
        <v>15.779</v>
      </c>
    </row>
    <row r="146" spans="1:54" s="126" customFormat="1" ht="12" customHeight="1" x14ac:dyDescent="0.2">
      <c r="A146" s="125" t="s">
        <v>87</v>
      </c>
      <c r="B146" s="41" t="s">
        <v>88</v>
      </c>
      <c r="C146" s="285">
        <v>277</v>
      </c>
      <c r="D146" s="104">
        <f t="shared" si="224"/>
        <v>16486.8</v>
      </c>
      <c r="E146" s="111">
        <f>RCFs!C$43</f>
        <v>59.519182319999999</v>
      </c>
      <c r="F146" s="104">
        <f t="shared" si="208"/>
        <v>4374.3999999999996</v>
      </c>
      <c r="G146" s="111">
        <f>RCFs!C$5</f>
        <v>15.792</v>
      </c>
      <c r="H146" s="104">
        <f t="shared" si="209"/>
        <v>4374.3999999999996</v>
      </c>
      <c r="I146" s="111">
        <f>RCFs!C$5</f>
        <v>15.792</v>
      </c>
      <c r="J146" s="71">
        <f t="shared" si="230"/>
        <v>4811.8</v>
      </c>
      <c r="K146" s="71">
        <f t="shared" si="230"/>
        <v>5992.9</v>
      </c>
      <c r="L146" s="71">
        <f t="shared" si="230"/>
        <v>6430.3</v>
      </c>
      <c r="M146" s="71">
        <f t="shared" si="230"/>
        <v>7086.5</v>
      </c>
      <c r="N146" s="71">
        <f t="shared" si="230"/>
        <v>8748.7999999999993</v>
      </c>
      <c r="O146" s="71">
        <f t="shared" si="230"/>
        <v>9404.9</v>
      </c>
      <c r="P146" s="71">
        <f t="shared" si="230"/>
        <v>13123.2</v>
      </c>
      <c r="Q146" s="104">
        <f t="shared" si="210"/>
        <v>4290.7</v>
      </c>
      <c r="R146" s="111">
        <f>RCFs!C$7</f>
        <v>15.49</v>
      </c>
      <c r="S146" s="71">
        <f t="shared" si="227"/>
        <v>5577.9</v>
      </c>
      <c r="T146" s="71">
        <f t="shared" si="227"/>
        <v>6436</v>
      </c>
      <c r="U146" s="104">
        <f t="shared" si="211"/>
        <v>4239.2</v>
      </c>
      <c r="V146" s="111">
        <f>RCFs!C$9</f>
        <v>15.304</v>
      </c>
      <c r="W146" s="104">
        <f t="shared" si="212"/>
        <v>4239.2</v>
      </c>
      <c r="X146" s="111">
        <f t="shared" si="213"/>
        <v>15.304</v>
      </c>
      <c r="Y146" s="109">
        <f t="shared" si="214"/>
        <v>4663.1000000000004</v>
      </c>
      <c r="Z146" s="109">
        <f t="shared" si="231"/>
        <v>5807.7</v>
      </c>
      <c r="AA146" s="109">
        <f t="shared" si="231"/>
        <v>6867.5</v>
      </c>
      <c r="AB146" s="109">
        <f t="shared" si="231"/>
        <v>6231.6</v>
      </c>
      <c r="AC146" s="109">
        <f t="shared" si="231"/>
        <v>9199</v>
      </c>
      <c r="AD146" s="109">
        <f t="shared" si="231"/>
        <v>12717.6</v>
      </c>
      <c r="AE146" s="104">
        <f t="shared" si="215"/>
        <v>4299</v>
      </c>
      <c r="AF146" s="111">
        <f>RCFs!C$13</f>
        <v>15.52</v>
      </c>
      <c r="AG146" s="109">
        <f t="shared" si="229"/>
        <v>7093.4</v>
      </c>
      <c r="AH146" s="109">
        <f t="shared" si="229"/>
        <v>9027.9</v>
      </c>
      <c r="AI146" s="109">
        <f t="shared" si="229"/>
        <v>12897</v>
      </c>
      <c r="AJ146" s="104">
        <f t="shared" si="216"/>
        <v>4347.8999999999996</v>
      </c>
      <c r="AK146" s="114">
        <f>RCFs!C$25</f>
        <v>15.696666666666665</v>
      </c>
      <c r="AL146" s="104">
        <f t="shared" si="217"/>
        <v>5733.9</v>
      </c>
      <c r="AM146" s="114">
        <f>RCFs!C$59</f>
        <v>20.7</v>
      </c>
      <c r="AN146" s="104">
        <f t="shared" si="218"/>
        <v>4589.8</v>
      </c>
      <c r="AO146" s="114">
        <f>RCFs!C$33</f>
        <v>16.57</v>
      </c>
      <c r="AP146" s="109">
        <f t="shared" si="219"/>
        <v>6884.7</v>
      </c>
      <c r="AQ146" s="104">
        <f t="shared" si="220"/>
        <v>4559.3999999999996</v>
      </c>
      <c r="AR146" s="114">
        <f>RCFs!C$35</f>
        <v>16.46</v>
      </c>
      <c r="AS146" s="109">
        <f t="shared" si="225"/>
        <v>5927.2</v>
      </c>
      <c r="AT146" s="109">
        <f t="shared" si="225"/>
        <v>6611.1</v>
      </c>
      <c r="AU146" s="104">
        <f t="shared" si="221"/>
        <v>4500.3999999999996</v>
      </c>
      <c r="AV146" s="114">
        <f>RCFs!C$37</f>
        <v>16.247</v>
      </c>
      <c r="AW146" s="305"/>
      <c r="AX146" s="114"/>
      <c r="AY146" s="104">
        <f t="shared" si="222"/>
        <v>4581.5</v>
      </c>
      <c r="AZ146" s="104">
        <f>RCFs!C$39</f>
        <v>16.54</v>
      </c>
      <c r="BA146" s="104">
        <f t="shared" si="223"/>
        <v>4370.7</v>
      </c>
      <c r="BB146" s="114">
        <f>RCFs!C$41</f>
        <v>15.779</v>
      </c>
    </row>
    <row r="147" spans="1:54" s="126" customFormat="1" ht="12" customHeight="1" x14ac:dyDescent="0.2">
      <c r="A147" s="125">
        <v>3249</v>
      </c>
      <c r="B147" s="40" t="s">
        <v>88</v>
      </c>
      <c r="C147" s="285">
        <v>277</v>
      </c>
      <c r="D147" s="104">
        <f t="shared" si="224"/>
        <v>16486.8</v>
      </c>
      <c r="E147" s="111">
        <f>RCFs!C$43</f>
        <v>59.519182319999999</v>
      </c>
      <c r="F147" s="104">
        <f t="shared" si="208"/>
        <v>4374.3999999999996</v>
      </c>
      <c r="G147" s="111">
        <f>RCFs!C$5</f>
        <v>15.792</v>
      </c>
      <c r="H147" s="104">
        <f t="shared" si="209"/>
        <v>4374.3999999999996</v>
      </c>
      <c r="I147" s="111">
        <f>RCFs!C$5</f>
        <v>15.792</v>
      </c>
      <c r="J147" s="71">
        <f t="shared" si="230"/>
        <v>4811.8</v>
      </c>
      <c r="K147" s="71">
        <f t="shared" si="230"/>
        <v>5992.9</v>
      </c>
      <c r="L147" s="71">
        <f t="shared" si="230"/>
        <v>6430.3</v>
      </c>
      <c r="M147" s="71">
        <f t="shared" si="230"/>
        <v>7086.5</v>
      </c>
      <c r="N147" s="71">
        <f t="shared" si="230"/>
        <v>8748.7999999999993</v>
      </c>
      <c r="O147" s="71">
        <f t="shared" si="230"/>
        <v>9404.9</v>
      </c>
      <c r="P147" s="71">
        <f t="shared" si="230"/>
        <v>13123.2</v>
      </c>
      <c r="Q147" s="104">
        <f t="shared" si="210"/>
        <v>4290.7</v>
      </c>
      <c r="R147" s="111">
        <f>RCFs!C$7</f>
        <v>15.49</v>
      </c>
      <c r="S147" s="71">
        <f t="shared" si="227"/>
        <v>5577.9</v>
      </c>
      <c r="T147" s="71">
        <f t="shared" si="227"/>
        <v>6436</v>
      </c>
      <c r="U147" s="104">
        <f t="shared" si="211"/>
        <v>4239.2</v>
      </c>
      <c r="V147" s="111">
        <f>RCFs!C$9</f>
        <v>15.304</v>
      </c>
      <c r="W147" s="104">
        <f t="shared" si="212"/>
        <v>4239.2</v>
      </c>
      <c r="X147" s="111">
        <f t="shared" si="213"/>
        <v>15.304</v>
      </c>
      <c r="Y147" s="109">
        <f t="shared" si="214"/>
        <v>4663.1000000000004</v>
      </c>
      <c r="Z147" s="109">
        <f t="shared" si="231"/>
        <v>5807.7</v>
      </c>
      <c r="AA147" s="109">
        <f t="shared" si="231"/>
        <v>6867.5</v>
      </c>
      <c r="AB147" s="109">
        <f t="shared" si="231"/>
        <v>6231.6</v>
      </c>
      <c r="AC147" s="109">
        <f t="shared" si="231"/>
        <v>9199</v>
      </c>
      <c r="AD147" s="109">
        <f t="shared" si="231"/>
        <v>12717.6</v>
      </c>
      <c r="AE147" s="104">
        <f t="shared" si="215"/>
        <v>4299</v>
      </c>
      <c r="AF147" s="111">
        <f>RCFs!C$13</f>
        <v>15.52</v>
      </c>
      <c r="AG147" s="109">
        <f t="shared" si="229"/>
        <v>7093.4</v>
      </c>
      <c r="AH147" s="109">
        <f t="shared" si="229"/>
        <v>9027.9</v>
      </c>
      <c r="AI147" s="109">
        <f t="shared" si="229"/>
        <v>12897</v>
      </c>
      <c r="AJ147" s="104">
        <f t="shared" si="216"/>
        <v>4347.8999999999996</v>
      </c>
      <c r="AK147" s="114">
        <f>RCFs!C$25</f>
        <v>15.696666666666665</v>
      </c>
      <c r="AL147" s="104">
        <f t="shared" si="217"/>
        <v>5733.9</v>
      </c>
      <c r="AM147" s="114">
        <f>RCFs!C$59</f>
        <v>20.7</v>
      </c>
      <c r="AN147" s="104">
        <f t="shared" si="218"/>
        <v>4589.8</v>
      </c>
      <c r="AO147" s="114">
        <f>RCFs!C$33</f>
        <v>16.57</v>
      </c>
      <c r="AP147" s="109">
        <f t="shared" si="219"/>
        <v>6884.7</v>
      </c>
      <c r="AQ147" s="104">
        <f t="shared" si="220"/>
        <v>4559.3999999999996</v>
      </c>
      <c r="AR147" s="114">
        <f>RCFs!C$35</f>
        <v>16.46</v>
      </c>
      <c r="AS147" s="109">
        <f t="shared" si="225"/>
        <v>5927.2</v>
      </c>
      <c r="AT147" s="109">
        <f t="shared" si="225"/>
        <v>6611.1</v>
      </c>
      <c r="AU147" s="104">
        <f t="shared" si="221"/>
        <v>4500.3999999999996</v>
      </c>
      <c r="AV147" s="114">
        <f>RCFs!C$37</f>
        <v>16.247</v>
      </c>
      <c r="AW147" s="305"/>
      <c r="AX147" s="114"/>
      <c r="AY147" s="104">
        <f t="shared" si="222"/>
        <v>4581.5</v>
      </c>
      <c r="AZ147" s="104">
        <f>RCFs!C$39</f>
        <v>16.54</v>
      </c>
      <c r="BA147" s="104">
        <f t="shared" si="223"/>
        <v>4370.7</v>
      </c>
      <c r="BB147" s="114">
        <f>RCFs!C$41</f>
        <v>15.779</v>
      </c>
    </row>
    <row r="148" spans="1:54" s="126" customFormat="1" ht="12" customHeight="1" x14ac:dyDescent="0.2">
      <c r="A148" s="125">
        <v>3250</v>
      </c>
      <c r="B148" s="40" t="s">
        <v>298</v>
      </c>
      <c r="C148" s="285">
        <v>66.48</v>
      </c>
      <c r="D148" s="104">
        <f t="shared" si="224"/>
        <v>3956.8</v>
      </c>
      <c r="E148" s="111">
        <f>RCFs!C$43</f>
        <v>59.519182319999999</v>
      </c>
      <c r="F148" s="104">
        <f t="shared" si="208"/>
        <v>1049.9000000000001</v>
      </c>
      <c r="G148" s="111">
        <f>RCFs!C$5</f>
        <v>15.792</v>
      </c>
      <c r="H148" s="104">
        <f t="shared" si="209"/>
        <v>1049.9000000000001</v>
      </c>
      <c r="I148" s="111">
        <f>RCFs!C$5</f>
        <v>15.792</v>
      </c>
      <c r="J148" s="71">
        <f t="shared" si="230"/>
        <v>1154.8</v>
      </c>
      <c r="K148" s="71">
        <f t="shared" si="230"/>
        <v>1438.3</v>
      </c>
      <c r="L148" s="71">
        <f t="shared" si="230"/>
        <v>1543.3</v>
      </c>
      <c r="M148" s="71">
        <f t="shared" si="230"/>
        <v>1700.8</v>
      </c>
      <c r="N148" s="71">
        <f t="shared" si="230"/>
        <v>2099.6999999999998</v>
      </c>
      <c r="O148" s="71">
        <f t="shared" si="230"/>
        <v>2257.1999999999998</v>
      </c>
      <c r="P148" s="71">
        <f t="shared" si="230"/>
        <v>3149.6</v>
      </c>
      <c r="Q148" s="104">
        <f t="shared" si="210"/>
        <v>1029.7</v>
      </c>
      <c r="R148" s="111">
        <f>RCFs!C$7</f>
        <v>15.49</v>
      </c>
      <c r="S148" s="71">
        <f t="shared" si="227"/>
        <v>1338.6</v>
      </c>
      <c r="T148" s="71">
        <f t="shared" si="227"/>
        <v>1544.5</v>
      </c>
      <c r="U148" s="104">
        <f t="shared" si="211"/>
        <v>1017.4</v>
      </c>
      <c r="V148" s="111">
        <f>RCFs!C$9</f>
        <v>15.304</v>
      </c>
      <c r="W148" s="104">
        <f t="shared" si="212"/>
        <v>1017.4</v>
      </c>
      <c r="X148" s="111">
        <f t="shared" si="213"/>
        <v>15.304</v>
      </c>
      <c r="Y148" s="109">
        <f t="shared" si="214"/>
        <v>1119.0999999999999</v>
      </c>
      <c r="Z148" s="109">
        <f t="shared" si="231"/>
        <v>1393.8</v>
      </c>
      <c r="AA148" s="109">
        <f t="shared" si="231"/>
        <v>1648.1</v>
      </c>
      <c r="AB148" s="109">
        <f t="shared" si="231"/>
        <v>1495.5</v>
      </c>
      <c r="AC148" s="109">
        <f t="shared" si="231"/>
        <v>2207.6999999999998</v>
      </c>
      <c r="AD148" s="109">
        <f t="shared" si="231"/>
        <v>3052.2</v>
      </c>
      <c r="AE148" s="104">
        <f t="shared" si="215"/>
        <v>1031.7</v>
      </c>
      <c r="AF148" s="111">
        <f>RCFs!C$13</f>
        <v>15.52</v>
      </c>
      <c r="AG148" s="109">
        <f t="shared" si="229"/>
        <v>1702.3</v>
      </c>
      <c r="AH148" s="109">
        <f t="shared" si="229"/>
        <v>2166.6</v>
      </c>
      <c r="AI148" s="109">
        <f t="shared" si="229"/>
        <v>3095.1</v>
      </c>
      <c r="AJ148" s="104">
        <f t="shared" si="216"/>
        <v>1043.5</v>
      </c>
      <c r="AK148" s="114">
        <f>RCFs!C$25</f>
        <v>15.696666666666665</v>
      </c>
      <c r="AL148" s="104">
        <f t="shared" si="217"/>
        <v>1376.1</v>
      </c>
      <c r="AM148" s="114">
        <f>RCFs!C$59</f>
        <v>20.7</v>
      </c>
      <c r="AN148" s="104">
        <f t="shared" si="218"/>
        <v>1101.5</v>
      </c>
      <c r="AO148" s="114">
        <f>RCFs!C$33</f>
        <v>16.57</v>
      </c>
      <c r="AP148" s="109">
        <f t="shared" si="219"/>
        <v>1652.2</v>
      </c>
      <c r="AQ148" s="104">
        <f t="shared" si="220"/>
        <v>1094.2</v>
      </c>
      <c r="AR148" s="114">
        <f>RCFs!C$35</f>
        <v>16.46</v>
      </c>
      <c r="AS148" s="109">
        <f t="shared" si="225"/>
        <v>1422.4</v>
      </c>
      <c r="AT148" s="109">
        <f t="shared" si="225"/>
        <v>1586.5</v>
      </c>
      <c r="AU148" s="104">
        <f t="shared" si="221"/>
        <v>1080.0999999999999</v>
      </c>
      <c r="AV148" s="114">
        <f>RCFs!C$37</f>
        <v>16.247</v>
      </c>
      <c r="AW148" s="305"/>
      <c r="AX148" s="114"/>
      <c r="AY148" s="104">
        <f t="shared" si="222"/>
        <v>1099.5</v>
      </c>
      <c r="AZ148" s="104">
        <f>RCFs!C$39</f>
        <v>16.54</v>
      </c>
      <c r="BA148" s="104">
        <f t="shared" si="223"/>
        <v>1048.9000000000001</v>
      </c>
      <c r="BB148" s="114">
        <f>RCFs!C$41</f>
        <v>15.779</v>
      </c>
    </row>
    <row r="149" spans="1:54" s="126" customFormat="1" ht="12" customHeight="1" x14ac:dyDescent="0.2">
      <c r="A149" s="125">
        <v>3256</v>
      </c>
      <c r="B149" s="40" t="s">
        <v>299</v>
      </c>
      <c r="C149" s="285">
        <v>50</v>
      </c>
      <c r="D149" s="104">
        <f t="shared" si="224"/>
        <v>2976</v>
      </c>
      <c r="E149" s="111">
        <f>RCFs!C$43</f>
        <v>59.519182319999999</v>
      </c>
      <c r="F149" s="104">
        <f t="shared" si="208"/>
        <v>789.6</v>
      </c>
      <c r="G149" s="111">
        <f>RCFs!C$5</f>
        <v>15.792</v>
      </c>
      <c r="H149" s="104">
        <f t="shared" si="209"/>
        <v>789.6</v>
      </c>
      <c r="I149" s="111">
        <f>RCFs!C$5</f>
        <v>15.792</v>
      </c>
      <c r="J149" s="71">
        <f t="shared" si="230"/>
        <v>868.6</v>
      </c>
      <c r="K149" s="71">
        <f t="shared" si="230"/>
        <v>1081.8</v>
      </c>
      <c r="L149" s="71">
        <f t="shared" si="230"/>
        <v>1160.7</v>
      </c>
      <c r="M149" s="71">
        <f t="shared" si="230"/>
        <v>1279.2</v>
      </c>
      <c r="N149" s="71">
        <f t="shared" si="230"/>
        <v>1579.2</v>
      </c>
      <c r="O149" s="71">
        <f t="shared" si="230"/>
        <v>1697.6</v>
      </c>
      <c r="P149" s="71">
        <f t="shared" si="230"/>
        <v>2368.8000000000002</v>
      </c>
      <c r="Q149" s="104">
        <f t="shared" si="210"/>
        <v>774.5</v>
      </c>
      <c r="R149" s="111">
        <f>RCFs!C$7</f>
        <v>15.49</v>
      </c>
      <c r="S149" s="71">
        <f t="shared" si="227"/>
        <v>1006.8</v>
      </c>
      <c r="T149" s="71">
        <f t="shared" si="227"/>
        <v>1161.7</v>
      </c>
      <c r="U149" s="104">
        <f t="shared" si="211"/>
        <v>765.2</v>
      </c>
      <c r="V149" s="111">
        <f>RCFs!C$9</f>
        <v>15.304</v>
      </c>
      <c r="W149" s="104">
        <f t="shared" si="212"/>
        <v>765.2</v>
      </c>
      <c r="X149" s="111">
        <f t="shared" si="213"/>
        <v>15.304</v>
      </c>
      <c r="Y149" s="109">
        <f t="shared" si="214"/>
        <v>841.7</v>
      </c>
      <c r="Z149" s="109">
        <f t="shared" si="231"/>
        <v>1048.3</v>
      </c>
      <c r="AA149" s="109">
        <f t="shared" si="231"/>
        <v>1239.5999999999999</v>
      </c>
      <c r="AB149" s="109">
        <f t="shared" si="231"/>
        <v>1124.8</v>
      </c>
      <c r="AC149" s="109">
        <f t="shared" si="231"/>
        <v>1660.4</v>
      </c>
      <c r="AD149" s="109">
        <f t="shared" si="231"/>
        <v>2295.6</v>
      </c>
      <c r="AE149" s="104">
        <f t="shared" si="215"/>
        <v>776</v>
      </c>
      <c r="AF149" s="111">
        <f>RCFs!C$13</f>
        <v>15.52</v>
      </c>
      <c r="AG149" s="109">
        <f t="shared" si="229"/>
        <v>1280.4000000000001</v>
      </c>
      <c r="AH149" s="109">
        <f t="shared" si="229"/>
        <v>1629.6</v>
      </c>
      <c r="AI149" s="109">
        <f t="shared" si="229"/>
        <v>2328</v>
      </c>
      <c r="AJ149" s="104">
        <f t="shared" si="216"/>
        <v>784.8</v>
      </c>
      <c r="AK149" s="114">
        <f>RCFs!C$25</f>
        <v>15.696666666666665</v>
      </c>
      <c r="AL149" s="104">
        <f t="shared" si="217"/>
        <v>1035</v>
      </c>
      <c r="AM149" s="114">
        <f>RCFs!C$59</f>
        <v>20.7</v>
      </c>
      <c r="AN149" s="104">
        <f t="shared" si="218"/>
        <v>828.5</v>
      </c>
      <c r="AO149" s="114">
        <f>RCFs!C$33</f>
        <v>16.57</v>
      </c>
      <c r="AP149" s="109">
        <f t="shared" si="219"/>
        <v>1242.7</v>
      </c>
      <c r="AQ149" s="104">
        <f t="shared" si="220"/>
        <v>823</v>
      </c>
      <c r="AR149" s="114">
        <f>RCFs!C$35</f>
        <v>16.46</v>
      </c>
      <c r="AS149" s="109">
        <f t="shared" si="225"/>
        <v>1069.9000000000001</v>
      </c>
      <c r="AT149" s="109">
        <f t="shared" si="225"/>
        <v>1193.3</v>
      </c>
      <c r="AU149" s="104">
        <f t="shared" si="221"/>
        <v>812.3</v>
      </c>
      <c r="AV149" s="114">
        <f>RCFs!C$37</f>
        <v>16.247</v>
      </c>
      <c r="AW149" s="305"/>
      <c r="AX149" s="114"/>
      <c r="AY149" s="104">
        <f t="shared" si="222"/>
        <v>827</v>
      </c>
      <c r="AZ149" s="104">
        <f>RCFs!C$39</f>
        <v>16.54</v>
      </c>
      <c r="BA149" s="104">
        <f t="shared" si="223"/>
        <v>788.9</v>
      </c>
      <c r="BB149" s="114">
        <f>RCFs!C$41</f>
        <v>15.779</v>
      </c>
    </row>
    <row r="150" spans="1:54" s="126" customFormat="1" ht="12" customHeight="1" x14ac:dyDescent="0.2">
      <c r="A150" s="125">
        <v>3257</v>
      </c>
      <c r="B150" s="40" t="s">
        <v>300</v>
      </c>
      <c r="C150" s="285">
        <v>188.5</v>
      </c>
      <c r="D150" s="104">
        <f t="shared" si="224"/>
        <v>11219.4</v>
      </c>
      <c r="E150" s="111">
        <f>RCFs!C$43</f>
        <v>59.519182319999999</v>
      </c>
      <c r="F150" s="104">
        <f t="shared" si="208"/>
        <v>2976.8</v>
      </c>
      <c r="G150" s="111">
        <f>RCFs!C$5</f>
        <v>15.792</v>
      </c>
      <c r="H150" s="104">
        <f t="shared" si="209"/>
        <v>2976.8</v>
      </c>
      <c r="I150" s="111">
        <f>RCFs!C$5</f>
        <v>15.792</v>
      </c>
      <c r="J150" s="71">
        <f t="shared" si="230"/>
        <v>3274.5</v>
      </c>
      <c r="K150" s="71">
        <f t="shared" si="230"/>
        <v>4078.2</v>
      </c>
      <c r="L150" s="71">
        <f t="shared" si="230"/>
        <v>4375.8999999999996</v>
      </c>
      <c r="M150" s="71">
        <f t="shared" si="230"/>
        <v>4822.3999999999996</v>
      </c>
      <c r="N150" s="71">
        <f t="shared" si="230"/>
        <v>5953.6</v>
      </c>
      <c r="O150" s="71">
        <f t="shared" si="230"/>
        <v>6400.1</v>
      </c>
      <c r="P150" s="71">
        <f t="shared" si="230"/>
        <v>8930.4</v>
      </c>
      <c r="Q150" s="104">
        <f t="shared" si="210"/>
        <v>2919.8</v>
      </c>
      <c r="R150" s="111">
        <f>RCFs!C$7</f>
        <v>15.49</v>
      </c>
      <c r="S150" s="71">
        <f t="shared" si="227"/>
        <v>3795.7</v>
      </c>
      <c r="T150" s="71">
        <f t="shared" si="227"/>
        <v>4379.7</v>
      </c>
      <c r="U150" s="104">
        <f t="shared" si="211"/>
        <v>2884.8</v>
      </c>
      <c r="V150" s="111">
        <f>RCFs!C$9</f>
        <v>15.304</v>
      </c>
      <c r="W150" s="104">
        <f t="shared" si="212"/>
        <v>2884.8</v>
      </c>
      <c r="X150" s="111">
        <f t="shared" si="213"/>
        <v>15.304</v>
      </c>
      <c r="Y150" s="109">
        <f t="shared" si="214"/>
        <v>3173.2</v>
      </c>
      <c r="Z150" s="109">
        <f t="shared" si="231"/>
        <v>3952.1</v>
      </c>
      <c r="AA150" s="109">
        <f t="shared" si="231"/>
        <v>4673.3</v>
      </c>
      <c r="AB150" s="109">
        <f t="shared" si="231"/>
        <v>4240.6000000000004</v>
      </c>
      <c r="AC150" s="109">
        <f t="shared" si="231"/>
        <v>6260</v>
      </c>
      <c r="AD150" s="109">
        <f t="shared" si="231"/>
        <v>8654.4</v>
      </c>
      <c r="AE150" s="104">
        <f t="shared" si="215"/>
        <v>2925.5</v>
      </c>
      <c r="AF150" s="111">
        <f>RCFs!C$13</f>
        <v>15.52</v>
      </c>
      <c r="AG150" s="109">
        <f t="shared" si="229"/>
        <v>4827.1000000000004</v>
      </c>
      <c r="AH150" s="109">
        <f t="shared" si="229"/>
        <v>6143.6</v>
      </c>
      <c r="AI150" s="109">
        <f t="shared" si="229"/>
        <v>8776.5</v>
      </c>
      <c r="AJ150" s="104">
        <f t="shared" si="216"/>
        <v>2958.8</v>
      </c>
      <c r="AK150" s="114">
        <f>RCFs!C$25</f>
        <v>15.696666666666665</v>
      </c>
      <c r="AL150" s="104">
        <f t="shared" si="217"/>
        <v>3901.9</v>
      </c>
      <c r="AM150" s="114">
        <f>RCFs!C$59</f>
        <v>20.7</v>
      </c>
      <c r="AN150" s="104">
        <f t="shared" si="218"/>
        <v>3123.4</v>
      </c>
      <c r="AO150" s="114">
        <f>RCFs!C$33</f>
        <v>16.57</v>
      </c>
      <c r="AP150" s="109">
        <f t="shared" si="219"/>
        <v>4685.1000000000004</v>
      </c>
      <c r="AQ150" s="104">
        <f t="shared" si="220"/>
        <v>3102.7</v>
      </c>
      <c r="AR150" s="114">
        <f>RCFs!C$35</f>
        <v>16.46</v>
      </c>
      <c r="AS150" s="109">
        <f t="shared" si="225"/>
        <v>4033.5</v>
      </c>
      <c r="AT150" s="109">
        <f t="shared" si="225"/>
        <v>4498.8999999999996</v>
      </c>
      <c r="AU150" s="104">
        <f t="shared" si="221"/>
        <v>3062.5</v>
      </c>
      <c r="AV150" s="114">
        <f>RCFs!C$37</f>
        <v>16.247</v>
      </c>
      <c r="AW150" s="305"/>
      <c r="AX150" s="114"/>
      <c r="AY150" s="104">
        <f t="shared" si="222"/>
        <v>3117.7</v>
      </c>
      <c r="AZ150" s="104">
        <f>RCFs!C$39</f>
        <v>16.54</v>
      </c>
      <c r="BA150" s="104">
        <f t="shared" si="223"/>
        <v>2974.3</v>
      </c>
      <c r="BB150" s="114">
        <f>RCFs!C$41</f>
        <v>15.779</v>
      </c>
    </row>
    <row r="151" spans="1:54" s="126" customFormat="1" ht="12" customHeight="1" x14ac:dyDescent="0.2">
      <c r="A151" s="125">
        <v>3258</v>
      </c>
      <c r="B151" s="40" t="s">
        <v>301</v>
      </c>
      <c r="C151" s="285">
        <v>14</v>
      </c>
      <c r="D151" s="104">
        <f t="shared" si="224"/>
        <v>833.3</v>
      </c>
      <c r="E151" s="111">
        <f>RCFs!C$43</f>
        <v>59.519182319999999</v>
      </c>
      <c r="F151" s="104">
        <f t="shared" si="208"/>
        <v>221.1</v>
      </c>
      <c r="G151" s="111">
        <f>RCFs!C$5</f>
        <v>15.792</v>
      </c>
      <c r="H151" s="104">
        <f t="shared" si="209"/>
        <v>221.1</v>
      </c>
      <c r="I151" s="111">
        <f>RCFs!C$5</f>
        <v>15.792</v>
      </c>
      <c r="J151" s="71">
        <f t="shared" si="230"/>
        <v>243.2</v>
      </c>
      <c r="K151" s="71">
        <f t="shared" si="230"/>
        <v>302.89999999999998</v>
      </c>
      <c r="L151" s="71">
        <f t="shared" si="230"/>
        <v>325</v>
      </c>
      <c r="M151" s="71">
        <f t="shared" si="230"/>
        <v>358.2</v>
      </c>
      <c r="N151" s="71">
        <f t="shared" si="230"/>
        <v>442.2</v>
      </c>
      <c r="O151" s="71">
        <f t="shared" si="230"/>
        <v>475.3</v>
      </c>
      <c r="P151" s="71">
        <f t="shared" si="230"/>
        <v>663.3</v>
      </c>
      <c r="Q151" s="104">
        <f t="shared" si="210"/>
        <v>216.8</v>
      </c>
      <c r="R151" s="111">
        <f>RCFs!C$7</f>
        <v>15.49</v>
      </c>
      <c r="S151" s="71">
        <f t="shared" si="227"/>
        <v>281.8</v>
      </c>
      <c r="T151" s="71">
        <f t="shared" si="227"/>
        <v>325.2</v>
      </c>
      <c r="U151" s="104">
        <f t="shared" si="211"/>
        <v>214.2</v>
      </c>
      <c r="V151" s="111">
        <f>RCFs!C$9</f>
        <v>15.304</v>
      </c>
      <c r="W151" s="104">
        <f t="shared" si="212"/>
        <v>214.2</v>
      </c>
      <c r="X151" s="111">
        <f t="shared" si="213"/>
        <v>15.304</v>
      </c>
      <c r="Y151" s="109">
        <f t="shared" si="214"/>
        <v>235.6</v>
      </c>
      <c r="Z151" s="109">
        <f t="shared" si="231"/>
        <v>293.39999999999998</v>
      </c>
      <c r="AA151" s="109">
        <f t="shared" si="231"/>
        <v>347</v>
      </c>
      <c r="AB151" s="109">
        <f t="shared" si="231"/>
        <v>314.8</v>
      </c>
      <c r="AC151" s="109">
        <f t="shared" si="231"/>
        <v>464.8</v>
      </c>
      <c r="AD151" s="109">
        <f t="shared" si="231"/>
        <v>642.6</v>
      </c>
      <c r="AE151" s="104">
        <f t="shared" si="215"/>
        <v>217.2</v>
      </c>
      <c r="AF151" s="111">
        <f>RCFs!C$13</f>
        <v>15.52</v>
      </c>
      <c r="AG151" s="109">
        <f t="shared" si="229"/>
        <v>358.4</v>
      </c>
      <c r="AH151" s="109">
        <f t="shared" si="229"/>
        <v>456.1</v>
      </c>
      <c r="AI151" s="109">
        <f t="shared" si="229"/>
        <v>651.6</v>
      </c>
      <c r="AJ151" s="104">
        <f t="shared" si="216"/>
        <v>219.7</v>
      </c>
      <c r="AK151" s="114">
        <f>RCFs!C$25</f>
        <v>15.696666666666665</v>
      </c>
      <c r="AL151" s="104">
        <f t="shared" si="217"/>
        <v>289.8</v>
      </c>
      <c r="AM151" s="114">
        <f>RCFs!C$59</f>
        <v>20.7</v>
      </c>
      <c r="AN151" s="104">
        <f t="shared" si="218"/>
        <v>231.9</v>
      </c>
      <c r="AO151" s="114">
        <f>RCFs!C$33</f>
        <v>16.57</v>
      </c>
      <c r="AP151" s="109">
        <f t="shared" si="219"/>
        <v>347.8</v>
      </c>
      <c r="AQ151" s="104">
        <f t="shared" si="220"/>
        <v>230.4</v>
      </c>
      <c r="AR151" s="114">
        <f>RCFs!C$35</f>
        <v>16.46</v>
      </c>
      <c r="AS151" s="109">
        <f t="shared" si="225"/>
        <v>299.5</v>
      </c>
      <c r="AT151" s="109">
        <f t="shared" si="225"/>
        <v>334</v>
      </c>
      <c r="AU151" s="104">
        <f t="shared" si="221"/>
        <v>227.4</v>
      </c>
      <c r="AV151" s="114">
        <f>RCFs!C$37</f>
        <v>16.247</v>
      </c>
      <c r="AW151" s="305"/>
      <c r="AX151" s="114"/>
      <c r="AY151" s="104">
        <f t="shared" si="222"/>
        <v>231.5</v>
      </c>
      <c r="AZ151" s="104">
        <f>RCFs!C$39</f>
        <v>16.54</v>
      </c>
      <c r="BA151" s="104">
        <f t="shared" si="223"/>
        <v>220.9</v>
      </c>
      <c r="BB151" s="114">
        <f>RCFs!C$41</f>
        <v>15.779</v>
      </c>
    </row>
    <row r="152" spans="1:54" s="126" customFormat="1" ht="12" customHeight="1" x14ac:dyDescent="0.2">
      <c r="A152" s="125">
        <v>3259</v>
      </c>
      <c r="B152" s="40" t="s">
        <v>302</v>
      </c>
      <c r="C152" s="285">
        <v>277.39999999999998</v>
      </c>
      <c r="D152" s="104">
        <f t="shared" si="224"/>
        <v>16510.599999999999</v>
      </c>
      <c r="E152" s="111">
        <f>RCFs!C$43</f>
        <v>59.519182319999999</v>
      </c>
      <c r="F152" s="104">
        <f t="shared" si="208"/>
        <v>4380.7</v>
      </c>
      <c r="G152" s="111">
        <f>RCFs!C$5</f>
        <v>15.792</v>
      </c>
      <c r="H152" s="104">
        <f t="shared" si="209"/>
        <v>4380.7</v>
      </c>
      <c r="I152" s="111">
        <f>RCFs!C$5</f>
        <v>15.792</v>
      </c>
      <c r="J152" s="71">
        <f t="shared" si="230"/>
        <v>4818.8</v>
      </c>
      <c r="K152" s="71">
        <f t="shared" si="230"/>
        <v>6001.6</v>
      </c>
      <c r="L152" s="71">
        <f t="shared" si="230"/>
        <v>6439.6</v>
      </c>
      <c r="M152" s="71">
        <f t="shared" si="230"/>
        <v>7096.7</v>
      </c>
      <c r="N152" s="71">
        <f t="shared" si="230"/>
        <v>8761.4</v>
      </c>
      <c r="O152" s="71">
        <f t="shared" si="230"/>
        <v>9418.5</v>
      </c>
      <c r="P152" s="71">
        <f t="shared" si="230"/>
        <v>13142.1</v>
      </c>
      <c r="Q152" s="104">
        <f t="shared" si="210"/>
        <v>4296.8999999999996</v>
      </c>
      <c r="R152" s="111">
        <f>RCFs!C$7</f>
        <v>15.49</v>
      </c>
      <c r="S152" s="71">
        <f t="shared" si="227"/>
        <v>5585.9</v>
      </c>
      <c r="T152" s="71">
        <f t="shared" si="227"/>
        <v>6445.3</v>
      </c>
      <c r="U152" s="104">
        <f t="shared" si="211"/>
        <v>4245.3</v>
      </c>
      <c r="V152" s="111">
        <f>RCFs!C$9</f>
        <v>15.304</v>
      </c>
      <c r="W152" s="104">
        <f t="shared" si="212"/>
        <v>4245.3</v>
      </c>
      <c r="X152" s="111">
        <f t="shared" si="213"/>
        <v>15.304</v>
      </c>
      <c r="Y152" s="109">
        <f t="shared" si="214"/>
        <v>4669.8</v>
      </c>
      <c r="Z152" s="109">
        <f t="shared" si="231"/>
        <v>5816</v>
      </c>
      <c r="AA152" s="109">
        <f t="shared" si="231"/>
        <v>6877.3</v>
      </c>
      <c r="AB152" s="109">
        <f t="shared" si="231"/>
        <v>6240.5</v>
      </c>
      <c r="AC152" s="109">
        <f t="shared" si="231"/>
        <v>9212.2999999999993</v>
      </c>
      <c r="AD152" s="109">
        <f t="shared" si="231"/>
        <v>12735.9</v>
      </c>
      <c r="AE152" s="104">
        <f t="shared" si="215"/>
        <v>4305.2</v>
      </c>
      <c r="AF152" s="111">
        <f>RCFs!C$13</f>
        <v>15.52</v>
      </c>
      <c r="AG152" s="109">
        <f t="shared" si="229"/>
        <v>7103.6</v>
      </c>
      <c r="AH152" s="109">
        <f t="shared" si="229"/>
        <v>9040.9</v>
      </c>
      <c r="AI152" s="109">
        <f t="shared" si="229"/>
        <v>12915.6</v>
      </c>
      <c r="AJ152" s="104">
        <f t="shared" si="216"/>
        <v>4354.2</v>
      </c>
      <c r="AK152" s="114">
        <f>RCFs!C$25</f>
        <v>15.696666666666665</v>
      </c>
      <c r="AL152" s="104">
        <f t="shared" si="217"/>
        <v>5742.1</v>
      </c>
      <c r="AM152" s="114">
        <f>RCFs!C$59</f>
        <v>20.7</v>
      </c>
      <c r="AN152" s="104">
        <f t="shared" si="218"/>
        <v>4596.5</v>
      </c>
      <c r="AO152" s="114">
        <f>RCFs!C$33</f>
        <v>16.57</v>
      </c>
      <c r="AP152" s="109">
        <f t="shared" si="219"/>
        <v>6894.7</v>
      </c>
      <c r="AQ152" s="104">
        <f t="shared" si="220"/>
        <v>4566</v>
      </c>
      <c r="AR152" s="114">
        <f>RCFs!C$35</f>
        <v>16.46</v>
      </c>
      <c r="AS152" s="109">
        <f t="shared" si="225"/>
        <v>5935.8</v>
      </c>
      <c r="AT152" s="109">
        <f t="shared" si="225"/>
        <v>6620.7</v>
      </c>
      <c r="AU152" s="104">
        <f t="shared" si="221"/>
        <v>4506.8999999999996</v>
      </c>
      <c r="AV152" s="114">
        <f>RCFs!C$37</f>
        <v>16.247</v>
      </c>
      <c r="AW152" s="305"/>
      <c r="AX152" s="114"/>
      <c r="AY152" s="104">
        <f t="shared" si="222"/>
        <v>4588.1000000000004</v>
      </c>
      <c r="AZ152" s="104">
        <f>RCFs!C$39</f>
        <v>16.54</v>
      </c>
      <c r="BA152" s="104">
        <f t="shared" si="223"/>
        <v>4377</v>
      </c>
      <c r="BB152" s="114">
        <f>RCFs!C$41</f>
        <v>15.779</v>
      </c>
    </row>
    <row r="153" spans="1:54" s="126" customFormat="1" ht="12" customHeight="1" x14ac:dyDescent="0.2">
      <c r="A153" s="125">
        <v>3261</v>
      </c>
      <c r="B153" s="40" t="s">
        <v>303</v>
      </c>
      <c r="C153" s="285">
        <v>180</v>
      </c>
      <c r="D153" s="104">
        <f t="shared" si="224"/>
        <v>10713.5</v>
      </c>
      <c r="E153" s="111">
        <f>RCFs!C$43</f>
        <v>59.519182319999999</v>
      </c>
      <c r="F153" s="104">
        <f t="shared" si="208"/>
        <v>2842.6</v>
      </c>
      <c r="G153" s="111">
        <f>RCFs!C$5</f>
        <v>15.792</v>
      </c>
      <c r="H153" s="104">
        <f t="shared" si="209"/>
        <v>2842.6</v>
      </c>
      <c r="I153" s="111">
        <f>RCFs!C$5</f>
        <v>15.792</v>
      </c>
      <c r="J153" s="71">
        <f t="shared" si="230"/>
        <v>3126.8</v>
      </c>
      <c r="K153" s="71">
        <f t="shared" si="230"/>
        <v>3894.3</v>
      </c>
      <c r="L153" s="71">
        <f t="shared" si="230"/>
        <v>4178.6000000000004</v>
      </c>
      <c r="M153" s="71">
        <f t="shared" si="230"/>
        <v>4604.8999999999996</v>
      </c>
      <c r="N153" s="71">
        <f t="shared" si="230"/>
        <v>5685.1</v>
      </c>
      <c r="O153" s="71">
        <f t="shared" si="230"/>
        <v>6111.5</v>
      </c>
      <c r="P153" s="71">
        <f t="shared" si="230"/>
        <v>8527.7000000000007</v>
      </c>
      <c r="Q153" s="104">
        <f t="shared" si="210"/>
        <v>2788.2</v>
      </c>
      <c r="R153" s="111">
        <f>RCFs!C$7</f>
        <v>15.49</v>
      </c>
      <c r="S153" s="71">
        <f t="shared" si="227"/>
        <v>3624.6</v>
      </c>
      <c r="T153" s="71">
        <f t="shared" si="227"/>
        <v>4182.3</v>
      </c>
      <c r="U153" s="104">
        <f t="shared" si="211"/>
        <v>2754.7</v>
      </c>
      <c r="V153" s="111">
        <f>RCFs!C$9</f>
        <v>15.304</v>
      </c>
      <c r="W153" s="104">
        <f t="shared" si="212"/>
        <v>2754.7</v>
      </c>
      <c r="X153" s="111">
        <f t="shared" si="213"/>
        <v>15.304</v>
      </c>
      <c r="Y153" s="109">
        <f t="shared" si="214"/>
        <v>3030.1</v>
      </c>
      <c r="Z153" s="109">
        <f t="shared" si="231"/>
        <v>3773.9</v>
      </c>
      <c r="AA153" s="109">
        <f t="shared" si="231"/>
        <v>4462.6000000000004</v>
      </c>
      <c r="AB153" s="109">
        <f t="shared" si="231"/>
        <v>4049.4</v>
      </c>
      <c r="AC153" s="109">
        <f t="shared" si="231"/>
        <v>5977.6</v>
      </c>
      <c r="AD153" s="109">
        <f t="shared" si="231"/>
        <v>8264.1</v>
      </c>
      <c r="AE153" s="104">
        <f t="shared" si="215"/>
        <v>2793.6</v>
      </c>
      <c r="AF153" s="111">
        <f>RCFs!C$13</f>
        <v>15.52</v>
      </c>
      <c r="AG153" s="109">
        <f t="shared" si="229"/>
        <v>4609.3999999999996</v>
      </c>
      <c r="AH153" s="109">
        <f t="shared" si="229"/>
        <v>5866.6</v>
      </c>
      <c r="AI153" s="109">
        <f t="shared" si="229"/>
        <v>8380.7999999999993</v>
      </c>
      <c r="AJ153" s="104">
        <f t="shared" si="216"/>
        <v>2825.4</v>
      </c>
      <c r="AK153" s="114">
        <f>RCFs!C$25</f>
        <v>15.696666666666665</v>
      </c>
      <c r="AL153" s="104">
        <f t="shared" si="217"/>
        <v>3726</v>
      </c>
      <c r="AM153" s="114">
        <f>RCFs!C$59</f>
        <v>20.7</v>
      </c>
      <c r="AN153" s="104">
        <f t="shared" si="218"/>
        <v>2982.6</v>
      </c>
      <c r="AO153" s="114">
        <f>RCFs!C$33</f>
        <v>16.57</v>
      </c>
      <c r="AP153" s="109">
        <f t="shared" si="219"/>
        <v>4473.8999999999996</v>
      </c>
      <c r="AQ153" s="104">
        <f t="shared" si="220"/>
        <v>2962.8</v>
      </c>
      <c r="AR153" s="114">
        <f>RCFs!C$35</f>
        <v>16.46</v>
      </c>
      <c r="AS153" s="109">
        <f t="shared" ref="AS153:AT167" si="232">ROUNDDOWN($AQ153*AS$6,1)</f>
        <v>3851.6</v>
      </c>
      <c r="AT153" s="109">
        <f t="shared" si="232"/>
        <v>4296</v>
      </c>
      <c r="AU153" s="104">
        <f t="shared" si="221"/>
        <v>2924.4</v>
      </c>
      <c r="AV153" s="114">
        <f>RCFs!C$37</f>
        <v>16.247</v>
      </c>
      <c r="AW153" s="305"/>
      <c r="AX153" s="114"/>
      <c r="AY153" s="104">
        <f t="shared" si="222"/>
        <v>2977.2</v>
      </c>
      <c r="AZ153" s="104">
        <f>RCFs!C$39</f>
        <v>16.54</v>
      </c>
      <c r="BA153" s="104">
        <f t="shared" si="223"/>
        <v>2840.2</v>
      </c>
      <c r="BB153" s="114">
        <f>RCFs!C$41</f>
        <v>15.779</v>
      </c>
    </row>
    <row r="154" spans="1:54" s="126" customFormat="1" ht="12" customHeight="1" x14ac:dyDescent="0.2">
      <c r="A154" s="125">
        <v>3263</v>
      </c>
      <c r="B154" s="40" t="s">
        <v>304</v>
      </c>
      <c r="C154" s="285">
        <v>180</v>
      </c>
      <c r="D154" s="104">
        <f t="shared" si="224"/>
        <v>10713.5</v>
      </c>
      <c r="E154" s="111">
        <f>RCFs!C$43</f>
        <v>59.519182319999999</v>
      </c>
      <c r="F154" s="104">
        <f t="shared" si="208"/>
        <v>2842.6</v>
      </c>
      <c r="G154" s="111">
        <f>RCFs!C$5</f>
        <v>15.792</v>
      </c>
      <c r="H154" s="104">
        <f t="shared" si="209"/>
        <v>2842.6</v>
      </c>
      <c r="I154" s="111">
        <f>RCFs!C$5</f>
        <v>15.792</v>
      </c>
      <c r="J154" s="71">
        <f t="shared" ref="J154:P167" si="233">ROUND($C154*$I154*J$6,1)</f>
        <v>3126.8</v>
      </c>
      <c r="K154" s="71">
        <f t="shared" si="233"/>
        <v>3894.3</v>
      </c>
      <c r="L154" s="71">
        <f t="shared" si="233"/>
        <v>4178.6000000000004</v>
      </c>
      <c r="M154" s="71">
        <f t="shared" si="233"/>
        <v>4604.8999999999996</v>
      </c>
      <c r="N154" s="71">
        <f t="shared" si="233"/>
        <v>5685.1</v>
      </c>
      <c r="O154" s="71">
        <f t="shared" si="233"/>
        <v>6111.5</v>
      </c>
      <c r="P154" s="71">
        <f t="shared" si="233"/>
        <v>8527.7000000000007</v>
      </c>
      <c r="Q154" s="104">
        <f t="shared" si="210"/>
        <v>2788.2</v>
      </c>
      <c r="R154" s="111">
        <f>RCFs!C$7</f>
        <v>15.49</v>
      </c>
      <c r="S154" s="71">
        <f t="shared" ref="S154:T167" si="234">ROUNDDOWN($Q154*S$6,1)</f>
        <v>3624.6</v>
      </c>
      <c r="T154" s="71">
        <f t="shared" si="234"/>
        <v>4182.3</v>
      </c>
      <c r="U154" s="104">
        <f t="shared" si="211"/>
        <v>2754.7</v>
      </c>
      <c r="V154" s="111">
        <f>RCFs!C$9</f>
        <v>15.304</v>
      </c>
      <c r="W154" s="104">
        <f t="shared" si="212"/>
        <v>2754.7</v>
      </c>
      <c r="X154" s="111">
        <f t="shared" si="213"/>
        <v>15.304</v>
      </c>
      <c r="Y154" s="109">
        <f t="shared" si="214"/>
        <v>3030.1</v>
      </c>
      <c r="Z154" s="109">
        <f t="shared" ref="Z154:AD167" si="235">ROUNDDOWN($W154*Z$6,1)</f>
        <v>3773.9</v>
      </c>
      <c r="AA154" s="109">
        <f t="shared" si="235"/>
        <v>4462.6000000000004</v>
      </c>
      <c r="AB154" s="109">
        <f t="shared" si="235"/>
        <v>4049.4</v>
      </c>
      <c r="AC154" s="109">
        <f t="shared" si="235"/>
        <v>5977.6</v>
      </c>
      <c r="AD154" s="109">
        <f t="shared" si="235"/>
        <v>8264.1</v>
      </c>
      <c r="AE154" s="104">
        <f t="shared" si="215"/>
        <v>2793.6</v>
      </c>
      <c r="AF154" s="111">
        <f>RCFs!C$13</f>
        <v>15.52</v>
      </c>
      <c r="AG154" s="109">
        <f t="shared" ref="AG154:AI167" si="236">ROUND($AE154*AG$6,1)</f>
        <v>4609.3999999999996</v>
      </c>
      <c r="AH154" s="109">
        <f t="shared" si="236"/>
        <v>5866.6</v>
      </c>
      <c r="AI154" s="109">
        <f t="shared" si="236"/>
        <v>8380.7999999999993</v>
      </c>
      <c r="AJ154" s="104">
        <f t="shared" si="216"/>
        <v>2825.4</v>
      </c>
      <c r="AK154" s="114">
        <f>RCFs!C$25</f>
        <v>15.696666666666665</v>
      </c>
      <c r="AL154" s="104">
        <f t="shared" si="217"/>
        <v>3726</v>
      </c>
      <c r="AM154" s="114">
        <f>RCFs!C$59</f>
        <v>20.7</v>
      </c>
      <c r="AN154" s="104">
        <f t="shared" si="218"/>
        <v>2982.6</v>
      </c>
      <c r="AO154" s="114">
        <f>RCFs!C$33</f>
        <v>16.57</v>
      </c>
      <c r="AP154" s="109">
        <f t="shared" si="219"/>
        <v>4473.8999999999996</v>
      </c>
      <c r="AQ154" s="104">
        <f t="shared" si="220"/>
        <v>2962.8</v>
      </c>
      <c r="AR154" s="114">
        <f>RCFs!C$35</f>
        <v>16.46</v>
      </c>
      <c r="AS154" s="109">
        <f t="shared" si="232"/>
        <v>3851.6</v>
      </c>
      <c r="AT154" s="109">
        <f t="shared" si="232"/>
        <v>4296</v>
      </c>
      <c r="AU154" s="104">
        <f t="shared" si="221"/>
        <v>2924.4</v>
      </c>
      <c r="AV154" s="114">
        <f>RCFs!C$37</f>
        <v>16.247</v>
      </c>
      <c r="AW154" s="305"/>
      <c r="AX154" s="114"/>
      <c r="AY154" s="104">
        <f t="shared" si="222"/>
        <v>2977.2</v>
      </c>
      <c r="AZ154" s="104">
        <f>RCFs!C$39</f>
        <v>16.54</v>
      </c>
      <c r="BA154" s="104">
        <f t="shared" si="223"/>
        <v>2840.2</v>
      </c>
      <c r="BB154" s="114">
        <f>RCFs!C$41</f>
        <v>15.779</v>
      </c>
    </row>
    <row r="155" spans="1:54" s="126" customFormat="1" ht="12" customHeight="1" x14ac:dyDescent="0.2">
      <c r="A155" s="125" t="s">
        <v>89</v>
      </c>
      <c r="B155" s="40" t="s">
        <v>90</v>
      </c>
      <c r="C155" s="285">
        <v>375</v>
      </c>
      <c r="D155" s="104">
        <f t="shared" si="224"/>
        <v>22319.7</v>
      </c>
      <c r="E155" s="111">
        <f>RCFs!C$43</f>
        <v>59.519182319999999</v>
      </c>
      <c r="F155" s="104">
        <f t="shared" si="208"/>
        <v>5922</v>
      </c>
      <c r="G155" s="111">
        <f>RCFs!C$5</f>
        <v>15.792</v>
      </c>
      <c r="H155" s="104">
        <f t="shared" si="209"/>
        <v>5922</v>
      </c>
      <c r="I155" s="111">
        <f>RCFs!C$5</f>
        <v>15.792</v>
      </c>
      <c r="J155" s="71">
        <f t="shared" si="233"/>
        <v>6514.2</v>
      </c>
      <c r="K155" s="71">
        <f t="shared" si="233"/>
        <v>8113.1</v>
      </c>
      <c r="L155" s="71">
        <f t="shared" si="233"/>
        <v>8705.2999999999993</v>
      </c>
      <c r="M155" s="71">
        <f t="shared" si="233"/>
        <v>9593.6</v>
      </c>
      <c r="N155" s="71">
        <f t="shared" si="233"/>
        <v>11844</v>
      </c>
      <c r="O155" s="71">
        <f t="shared" si="233"/>
        <v>12732.3</v>
      </c>
      <c r="P155" s="71">
        <f t="shared" si="233"/>
        <v>17766</v>
      </c>
      <c r="Q155" s="104">
        <f t="shared" si="210"/>
        <v>5808.7</v>
      </c>
      <c r="R155" s="111">
        <f>RCFs!C$7</f>
        <v>15.49</v>
      </c>
      <c r="S155" s="71">
        <f t="shared" si="234"/>
        <v>7551.3</v>
      </c>
      <c r="T155" s="71">
        <f t="shared" si="234"/>
        <v>8713</v>
      </c>
      <c r="U155" s="104">
        <f t="shared" si="211"/>
        <v>5739</v>
      </c>
      <c r="V155" s="111">
        <f>RCFs!C$9</f>
        <v>15.304</v>
      </c>
      <c r="W155" s="104">
        <f t="shared" si="212"/>
        <v>5739</v>
      </c>
      <c r="X155" s="111">
        <f t="shared" si="213"/>
        <v>15.304</v>
      </c>
      <c r="Y155" s="109">
        <f t="shared" si="214"/>
        <v>6312.9</v>
      </c>
      <c r="Z155" s="109">
        <f t="shared" si="235"/>
        <v>7862.4</v>
      </c>
      <c r="AA155" s="109">
        <f t="shared" si="235"/>
        <v>9297.1</v>
      </c>
      <c r="AB155" s="109">
        <f t="shared" si="235"/>
        <v>8436.2999999999993</v>
      </c>
      <c r="AC155" s="109">
        <f t="shared" si="235"/>
        <v>12453.6</v>
      </c>
      <c r="AD155" s="109">
        <f t="shared" si="235"/>
        <v>17217</v>
      </c>
      <c r="AE155" s="104">
        <f t="shared" si="215"/>
        <v>5820</v>
      </c>
      <c r="AF155" s="111">
        <f>RCFs!C$13</f>
        <v>15.52</v>
      </c>
      <c r="AG155" s="109">
        <f t="shared" si="236"/>
        <v>9603</v>
      </c>
      <c r="AH155" s="109">
        <f t="shared" si="236"/>
        <v>12222</v>
      </c>
      <c r="AI155" s="109">
        <f t="shared" si="236"/>
        <v>17460</v>
      </c>
      <c r="AJ155" s="104">
        <f t="shared" si="216"/>
        <v>5886.2</v>
      </c>
      <c r="AK155" s="114">
        <f>RCFs!C$25</f>
        <v>15.696666666666665</v>
      </c>
      <c r="AL155" s="104">
        <f t="shared" si="217"/>
        <v>7762.5</v>
      </c>
      <c r="AM155" s="114">
        <f>RCFs!C$59</f>
        <v>20.7</v>
      </c>
      <c r="AN155" s="104">
        <f t="shared" si="218"/>
        <v>6213.7</v>
      </c>
      <c r="AO155" s="114">
        <f>RCFs!C$33</f>
        <v>16.57</v>
      </c>
      <c r="AP155" s="109">
        <f t="shared" si="219"/>
        <v>9320.5</v>
      </c>
      <c r="AQ155" s="104">
        <f t="shared" si="220"/>
        <v>6172.5</v>
      </c>
      <c r="AR155" s="114">
        <f>RCFs!C$35</f>
        <v>16.46</v>
      </c>
      <c r="AS155" s="109">
        <f t="shared" si="232"/>
        <v>8024.2</v>
      </c>
      <c r="AT155" s="109">
        <f t="shared" si="232"/>
        <v>8950.1</v>
      </c>
      <c r="AU155" s="104">
        <f t="shared" si="221"/>
        <v>6092.6</v>
      </c>
      <c r="AV155" s="114">
        <f>RCFs!C$37</f>
        <v>16.247</v>
      </c>
      <c r="AW155" s="305"/>
      <c r="AX155" s="114"/>
      <c r="AY155" s="104">
        <f t="shared" si="222"/>
        <v>6202.5</v>
      </c>
      <c r="AZ155" s="104">
        <f>RCFs!C$39</f>
        <v>16.54</v>
      </c>
      <c r="BA155" s="104">
        <f t="shared" si="223"/>
        <v>5917.1</v>
      </c>
      <c r="BB155" s="114">
        <f>RCFs!C$41</f>
        <v>15.779</v>
      </c>
    </row>
    <row r="156" spans="1:54" s="126" customFormat="1" ht="12" customHeight="1" x14ac:dyDescent="0.2">
      <c r="A156" s="125">
        <v>3265</v>
      </c>
      <c r="B156" s="40" t="s">
        <v>305</v>
      </c>
      <c r="C156" s="285">
        <v>320</v>
      </c>
      <c r="D156" s="104">
        <f t="shared" si="224"/>
        <v>19046.099999999999</v>
      </c>
      <c r="E156" s="111">
        <f>RCFs!C$43</f>
        <v>59.519182319999999</v>
      </c>
      <c r="F156" s="104">
        <f t="shared" si="208"/>
        <v>5053.3999999999996</v>
      </c>
      <c r="G156" s="111">
        <f>RCFs!C$5</f>
        <v>15.792</v>
      </c>
      <c r="H156" s="104">
        <f t="shared" si="209"/>
        <v>5053.3999999999996</v>
      </c>
      <c r="I156" s="111">
        <f>RCFs!C$5</f>
        <v>15.792</v>
      </c>
      <c r="J156" s="71">
        <f t="shared" si="233"/>
        <v>5558.8</v>
      </c>
      <c r="K156" s="71">
        <f t="shared" si="233"/>
        <v>6923.2</v>
      </c>
      <c r="L156" s="71">
        <f t="shared" si="233"/>
        <v>7428.6</v>
      </c>
      <c r="M156" s="71">
        <f t="shared" si="233"/>
        <v>8186.6</v>
      </c>
      <c r="N156" s="71">
        <f t="shared" si="233"/>
        <v>10106.9</v>
      </c>
      <c r="O156" s="71">
        <f t="shared" si="233"/>
        <v>10864.9</v>
      </c>
      <c r="P156" s="71">
        <f t="shared" si="233"/>
        <v>15160.3</v>
      </c>
      <c r="Q156" s="104">
        <f t="shared" si="210"/>
        <v>4956.8</v>
      </c>
      <c r="R156" s="111">
        <f>RCFs!C$7</f>
        <v>15.49</v>
      </c>
      <c r="S156" s="71">
        <f t="shared" si="234"/>
        <v>6443.8</v>
      </c>
      <c r="T156" s="71">
        <f t="shared" si="234"/>
        <v>7435.2</v>
      </c>
      <c r="U156" s="104">
        <f t="shared" si="211"/>
        <v>4897.2</v>
      </c>
      <c r="V156" s="111">
        <f>RCFs!C$9</f>
        <v>15.304</v>
      </c>
      <c r="W156" s="104">
        <f t="shared" si="212"/>
        <v>4897.2</v>
      </c>
      <c r="X156" s="111">
        <f t="shared" si="213"/>
        <v>15.304</v>
      </c>
      <c r="Y156" s="109">
        <f t="shared" si="214"/>
        <v>5386.9</v>
      </c>
      <c r="Z156" s="109">
        <f t="shared" si="235"/>
        <v>6709.1</v>
      </c>
      <c r="AA156" s="109">
        <f t="shared" si="235"/>
        <v>7933.4</v>
      </c>
      <c r="AB156" s="109">
        <f t="shared" si="235"/>
        <v>7198.8</v>
      </c>
      <c r="AC156" s="109">
        <f t="shared" si="235"/>
        <v>10626.9</v>
      </c>
      <c r="AD156" s="109">
        <f t="shared" si="235"/>
        <v>14691.6</v>
      </c>
      <c r="AE156" s="104">
        <f t="shared" si="215"/>
        <v>4966.3999999999996</v>
      </c>
      <c r="AF156" s="111">
        <f>RCFs!C$13</f>
        <v>15.52</v>
      </c>
      <c r="AG156" s="109">
        <f t="shared" si="236"/>
        <v>8194.6</v>
      </c>
      <c r="AH156" s="109">
        <f t="shared" si="236"/>
        <v>10429.4</v>
      </c>
      <c r="AI156" s="109">
        <f t="shared" si="236"/>
        <v>14899.2</v>
      </c>
      <c r="AJ156" s="104">
        <f t="shared" si="216"/>
        <v>5022.8999999999996</v>
      </c>
      <c r="AK156" s="114">
        <f>RCFs!C$25</f>
        <v>15.696666666666665</v>
      </c>
      <c r="AL156" s="104">
        <f t="shared" si="217"/>
        <v>6624</v>
      </c>
      <c r="AM156" s="114">
        <f>RCFs!C$59</f>
        <v>20.7</v>
      </c>
      <c r="AN156" s="104">
        <f t="shared" si="218"/>
        <v>5302.4</v>
      </c>
      <c r="AO156" s="114">
        <f>RCFs!C$33</f>
        <v>16.57</v>
      </c>
      <c r="AP156" s="109">
        <f t="shared" si="219"/>
        <v>7953.6</v>
      </c>
      <c r="AQ156" s="104">
        <f t="shared" si="220"/>
        <v>5267.2</v>
      </c>
      <c r="AR156" s="114">
        <f>RCFs!C$35</f>
        <v>16.46</v>
      </c>
      <c r="AS156" s="109">
        <f t="shared" si="232"/>
        <v>6847.3</v>
      </c>
      <c r="AT156" s="109">
        <f t="shared" si="232"/>
        <v>7637.4</v>
      </c>
      <c r="AU156" s="104">
        <f t="shared" si="221"/>
        <v>5199</v>
      </c>
      <c r="AV156" s="114">
        <f>RCFs!C$37</f>
        <v>16.247</v>
      </c>
      <c r="AW156" s="305"/>
      <c r="AX156" s="114"/>
      <c r="AY156" s="104">
        <f t="shared" si="222"/>
        <v>5292.8</v>
      </c>
      <c r="AZ156" s="104">
        <f>RCFs!C$39</f>
        <v>16.54</v>
      </c>
      <c r="BA156" s="104">
        <f t="shared" si="223"/>
        <v>5049.2</v>
      </c>
      <c r="BB156" s="114">
        <f>RCFs!C$41</f>
        <v>15.779</v>
      </c>
    </row>
    <row r="157" spans="1:54" s="126" customFormat="1" ht="12" customHeight="1" x14ac:dyDescent="0.2">
      <c r="A157" s="125">
        <v>3266</v>
      </c>
      <c r="B157" s="40" t="s">
        <v>306</v>
      </c>
      <c r="C157" s="285">
        <v>30</v>
      </c>
      <c r="D157" s="104">
        <f t="shared" si="224"/>
        <v>1785.6</v>
      </c>
      <c r="E157" s="111">
        <f>RCFs!C$43</f>
        <v>59.519182319999999</v>
      </c>
      <c r="F157" s="104">
        <f t="shared" si="208"/>
        <v>473.8</v>
      </c>
      <c r="G157" s="111">
        <f>RCFs!C$5</f>
        <v>15.792</v>
      </c>
      <c r="H157" s="104">
        <f t="shared" si="209"/>
        <v>473.8</v>
      </c>
      <c r="I157" s="111">
        <f>RCFs!C$5</f>
        <v>15.792</v>
      </c>
      <c r="J157" s="71">
        <f t="shared" si="233"/>
        <v>521.1</v>
      </c>
      <c r="K157" s="71">
        <f t="shared" si="233"/>
        <v>649.1</v>
      </c>
      <c r="L157" s="71">
        <f t="shared" si="233"/>
        <v>696.4</v>
      </c>
      <c r="M157" s="71">
        <f t="shared" si="233"/>
        <v>767.5</v>
      </c>
      <c r="N157" s="71">
        <f t="shared" si="233"/>
        <v>947.5</v>
      </c>
      <c r="O157" s="71">
        <f t="shared" si="233"/>
        <v>1018.6</v>
      </c>
      <c r="P157" s="71">
        <f t="shared" si="233"/>
        <v>1421.3</v>
      </c>
      <c r="Q157" s="104">
        <f t="shared" si="210"/>
        <v>464.7</v>
      </c>
      <c r="R157" s="111">
        <f>RCFs!C$7</f>
        <v>15.49</v>
      </c>
      <c r="S157" s="71">
        <f t="shared" si="234"/>
        <v>604.1</v>
      </c>
      <c r="T157" s="71">
        <f t="shared" si="234"/>
        <v>697</v>
      </c>
      <c r="U157" s="104">
        <f t="shared" si="211"/>
        <v>459.1</v>
      </c>
      <c r="V157" s="111">
        <f>RCFs!C$9</f>
        <v>15.304</v>
      </c>
      <c r="W157" s="104">
        <f t="shared" si="212"/>
        <v>459.1</v>
      </c>
      <c r="X157" s="111">
        <f t="shared" si="213"/>
        <v>15.304</v>
      </c>
      <c r="Y157" s="109">
        <f t="shared" si="214"/>
        <v>505</v>
      </c>
      <c r="Z157" s="109">
        <f t="shared" si="235"/>
        <v>628.9</v>
      </c>
      <c r="AA157" s="109">
        <f t="shared" si="235"/>
        <v>743.7</v>
      </c>
      <c r="AB157" s="109">
        <f t="shared" si="235"/>
        <v>674.8</v>
      </c>
      <c r="AC157" s="109">
        <f t="shared" si="235"/>
        <v>996.2</v>
      </c>
      <c r="AD157" s="109">
        <f t="shared" si="235"/>
        <v>1377.3</v>
      </c>
      <c r="AE157" s="104">
        <f t="shared" si="215"/>
        <v>465.6</v>
      </c>
      <c r="AF157" s="111">
        <f>RCFs!C$13</f>
        <v>15.52</v>
      </c>
      <c r="AG157" s="109">
        <f t="shared" si="236"/>
        <v>768.2</v>
      </c>
      <c r="AH157" s="109">
        <f t="shared" si="236"/>
        <v>977.8</v>
      </c>
      <c r="AI157" s="109">
        <f t="shared" si="236"/>
        <v>1396.8</v>
      </c>
      <c r="AJ157" s="104">
        <f t="shared" si="216"/>
        <v>470.9</v>
      </c>
      <c r="AK157" s="114">
        <f>RCFs!C$25</f>
        <v>15.696666666666665</v>
      </c>
      <c r="AL157" s="104">
        <f t="shared" si="217"/>
        <v>621</v>
      </c>
      <c r="AM157" s="114">
        <f>RCFs!C$59</f>
        <v>20.7</v>
      </c>
      <c r="AN157" s="104">
        <f t="shared" si="218"/>
        <v>497.1</v>
      </c>
      <c r="AO157" s="114">
        <f>RCFs!C$33</f>
        <v>16.57</v>
      </c>
      <c r="AP157" s="109">
        <f t="shared" si="219"/>
        <v>745.6</v>
      </c>
      <c r="AQ157" s="104">
        <f t="shared" si="220"/>
        <v>493.8</v>
      </c>
      <c r="AR157" s="114">
        <f>RCFs!C$35</f>
        <v>16.46</v>
      </c>
      <c r="AS157" s="109">
        <f t="shared" si="232"/>
        <v>641.9</v>
      </c>
      <c r="AT157" s="109">
        <f t="shared" si="232"/>
        <v>716</v>
      </c>
      <c r="AU157" s="104">
        <f t="shared" si="221"/>
        <v>487.4</v>
      </c>
      <c r="AV157" s="114">
        <f>RCFs!C$37</f>
        <v>16.247</v>
      </c>
      <c r="AW157" s="305"/>
      <c r="AX157" s="114"/>
      <c r="AY157" s="104">
        <f t="shared" si="222"/>
        <v>496.2</v>
      </c>
      <c r="AZ157" s="104">
        <f>RCFs!C$39</f>
        <v>16.54</v>
      </c>
      <c r="BA157" s="104">
        <f t="shared" si="223"/>
        <v>473.3</v>
      </c>
      <c r="BB157" s="114">
        <f>RCFs!C$41</f>
        <v>15.779</v>
      </c>
    </row>
    <row r="158" spans="1:54" s="126" customFormat="1" ht="12" customHeight="1" x14ac:dyDescent="0.2">
      <c r="A158" s="125">
        <v>3272</v>
      </c>
      <c r="B158" s="40" t="s">
        <v>307</v>
      </c>
      <c r="C158" s="285">
        <v>140</v>
      </c>
      <c r="D158" s="104">
        <f t="shared" si="224"/>
        <v>8332.7000000000007</v>
      </c>
      <c r="E158" s="111">
        <f>RCFs!C$43</f>
        <v>59.519182319999999</v>
      </c>
      <c r="F158" s="104">
        <f t="shared" si="208"/>
        <v>2210.9</v>
      </c>
      <c r="G158" s="111">
        <f>RCFs!C$5</f>
        <v>15.792</v>
      </c>
      <c r="H158" s="104">
        <f t="shared" si="209"/>
        <v>2210.9</v>
      </c>
      <c r="I158" s="111">
        <f>RCFs!C$5</f>
        <v>15.792</v>
      </c>
      <c r="J158" s="71">
        <f t="shared" si="233"/>
        <v>2432</v>
      </c>
      <c r="K158" s="71">
        <f t="shared" si="233"/>
        <v>3028.9</v>
      </c>
      <c r="L158" s="71">
        <f t="shared" si="233"/>
        <v>3250</v>
      </c>
      <c r="M158" s="71">
        <f t="shared" si="233"/>
        <v>3581.6</v>
      </c>
      <c r="N158" s="71">
        <f t="shared" si="233"/>
        <v>4421.8</v>
      </c>
      <c r="O158" s="71">
        <f t="shared" si="233"/>
        <v>4753.3999999999996</v>
      </c>
      <c r="P158" s="71">
        <f t="shared" si="233"/>
        <v>6632.6</v>
      </c>
      <c r="Q158" s="104">
        <f t="shared" si="210"/>
        <v>2168.6</v>
      </c>
      <c r="R158" s="111">
        <f>RCFs!C$7</f>
        <v>15.49</v>
      </c>
      <c r="S158" s="71">
        <f t="shared" si="234"/>
        <v>2819.1</v>
      </c>
      <c r="T158" s="71">
        <f t="shared" si="234"/>
        <v>3252.9</v>
      </c>
      <c r="U158" s="104">
        <f t="shared" si="211"/>
        <v>2142.5</v>
      </c>
      <c r="V158" s="111">
        <f>RCFs!C$9</f>
        <v>15.304</v>
      </c>
      <c r="W158" s="104">
        <f t="shared" si="212"/>
        <v>2142.5</v>
      </c>
      <c r="X158" s="111">
        <f t="shared" si="213"/>
        <v>15.304</v>
      </c>
      <c r="Y158" s="109">
        <f t="shared" si="214"/>
        <v>2356.6999999999998</v>
      </c>
      <c r="Z158" s="109">
        <f t="shared" si="235"/>
        <v>2935.2</v>
      </c>
      <c r="AA158" s="109">
        <f t="shared" si="235"/>
        <v>3470.8</v>
      </c>
      <c r="AB158" s="109">
        <f t="shared" si="235"/>
        <v>3149.4</v>
      </c>
      <c r="AC158" s="109">
        <f t="shared" si="235"/>
        <v>4649.2</v>
      </c>
      <c r="AD158" s="109">
        <f t="shared" si="235"/>
        <v>6427.5</v>
      </c>
      <c r="AE158" s="104">
        <f t="shared" si="215"/>
        <v>2172.8000000000002</v>
      </c>
      <c r="AF158" s="111">
        <f>RCFs!C$13</f>
        <v>15.52</v>
      </c>
      <c r="AG158" s="109">
        <f t="shared" si="236"/>
        <v>3585.1</v>
      </c>
      <c r="AH158" s="109">
        <f t="shared" si="236"/>
        <v>4562.8999999999996</v>
      </c>
      <c r="AI158" s="109">
        <f t="shared" si="236"/>
        <v>6518.4</v>
      </c>
      <c r="AJ158" s="104">
        <f t="shared" si="216"/>
        <v>2197.5</v>
      </c>
      <c r="AK158" s="114">
        <f>RCFs!C$25</f>
        <v>15.696666666666665</v>
      </c>
      <c r="AL158" s="104">
        <f t="shared" si="217"/>
        <v>2898</v>
      </c>
      <c r="AM158" s="114">
        <f>RCFs!C$59</f>
        <v>20.7</v>
      </c>
      <c r="AN158" s="104">
        <f t="shared" si="218"/>
        <v>2319.8000000000002</v>
      </c>
      <c r="AO158" s="114">
        <f>RCFs!C$33</f>
        <v>16.57</v>
      </c>
      <c r="AP158" s="109">
        <f t="shared" si="219"/>
        <v>3479.7</v>
      </c>
      <c r="AQ158" s="104">
        <f t="shared" si="220"/>
        <v>2304.4</v>
      </c>
      <c r="AR158" s="114">
        <f>RCFs!C$35</f>
        <v>16.46</v>
      </c>
      <c r="AS158" s="109">
        <f t="shared" si="232"/>
        <v>2995.7</v>
      </c>
      <c r="AT158" s="109">
        <f t="shared" si="232"/>
        <v>3341.3</v>
      </c>
      <c r="AU158" s="104">
        <f t="shared" si="221"/>
        <v>2274.5</v>
      </c>
      <c r="AV158" s="114">
        <f>RCFs!C$37</f>
        <v>16.247</v>
      </c>
      <c r="AW158" s="305"/>
      <c r="AX158" s="114"/>
      <c r="AY158" s="104">
        <f t="shared" si="222"/>
        <v>2315.6</v>
      </c>
      <c r="AZ158" s="104">
        <f>RCFs!C$39</f>
        <v>16.54</v>
      </c>
      <c r="BA158" s="104">
        <f t="shared" si="223"/>
        <v>2209</v>
      </c>
      <c r="BB158" s="114">
        <f>RCFs!C$41</f>
        <v>15.779</v>
      </c>
    </row>
    <row r="159" spans="1:54" s="126" customFormat="1" ht="12" customHeight="1" x14ac:dyDescent="0.2">
      <c r="A159" s="125">
        <v>3273</v>
      </c>
      <c r="B159" s="40" t="s">
        <v>308</v>
      </c>
      <c r="C159" s="285">
        <v>6.5</v>
      </c>
      <c r="D159" s="104">
        <f t="shared" si="224"/>
        <v>386.9</v>
      </c>
      <c r="E159" s="111">
        <f>RCFs!C$43</f>
        <v>59.519182319999999</v>
      </c>
      <c r="F159" s="104">
        <f t="shared" si="208"/>
        <v>102.6</v>
      </c>
      <c r="G159" s="111">
        <f>RCFs!C$5</f>
        <v>15.792</v>
      </c>
      <c r="H159" s="104">
        <f t="shared" si="209"/>
        <v>102.6</v>
      </c>
      <c r="I159" s="111">
        <f>RCFs!C$5</f>
        <v>15.792</v>
      </c>
      <c r="J159" s="71">
        <f t="shared" si="233"/>
        <v>112.9</v>
      </c>
      <c r="K159" s="71">
        <f t="shared" si="233"/>
        <v>140.6</v>
      </c>
      <c r="L159" s="71">
        <f t="shared" si="233"/>
        <v>150.9</v>
      </c>
      <c r="M159" s="71">
        <f t="shared" si="233"/>
        <v>166.3</v>
      </c>
      <c r="N159" s="71">
        <f t="shared" si="233"/>
        <v>205.3</v>
      </c>
      <c r="O159" s="71">
        <f t="shared" si="233"/>
        <v>220.7</v>
      </c>
      <c r="P159" s="71">
        <f t="shared" si="233"/>
        <v>307.89999999999998</v>
      </c>
      <c r="Q159" s="104">
        <f t="shared" si="210"/>
        <v>100.6</v>
      </c>
      <c r="R159" s="111">
        <f>RCFs!C$7</f>
        <v>15.49</v>
      </c>
      <c r="S159" s="71">
        <f t="shared" si="234"/>
        <v>130.69999999999999</v>
      </c>
      <c r="T159" s="71">
        <f t="shared" si="234"/>
        <v>150.9</v>
      </c>
      <c r="U159" s="104">
        <f t="shared" si="211"/>
        <v>99.4</v>
      </c>
      <c r="V159" s="111">
        <f>RCFs!C$9</f>
        <v>15.304</v>
      </c>
      <c r="W159" s="104">
        <f t="shared" si="212"/>
        <v>99.4</v>
      </c>
      <c r="X159" s="111">
        <f t="shared" si="213"/>
        <v>15.304</v>
      </c>
      <c r="Y159" s="109">
        <f t="shared" si="214"/>
        <v>109.3</v>
      </c>
      <c r="Z159" s="109">
        <f t="shared" si="235"/>
        <v>136.1</v>
      </c>
      <c r="AA159" s="109">
        <f t="shared" si="235"/>
        <v>161</v>
      </c>
      <c r="AB159" s="109">
        <f t="shared" si="235"/>
        <v>146.1</v>
      </c>
      <c r="AC159" s="109">
        <f t="shared" si="235"/>
        <v>215.6</v>
      </c>
      <c r="AD159" s="109">
        <f t="shared" si="235"/>
        <v>298.2</v>
      </c>
      <c r="AE159" s="104">
        <f t="shared" si="215"/>
        <v>100.8</v>
      </c>
      <c r="AF159" s="111">
        <f>RCFs!C$13</f>
        <v>15.52</v>
      </c>
      <c r="AG159" s="109">
        <f t="shared" si="236"/>
        <v>166.3</v>
      </c>
      <c r="AH159" s="109">
        <f t="shared" si="236"/>
        <v>211.7</v>
      </c>
      <c r="AI159" s="109">
        <f t="shared" si="236"/>
        <v>302.39999999999998</v>
      </c>
      <c r="AJ159" s="104">
        <f t="shared" si="216"/>
        <v>102</v>
      </c>
      <c r="AK159" s="114">
        <f>RCFs!C$25</f>
        <v>15.696666666666665</v>
      </c>
      <c r="AL159" s="104">
        <f t="shared" si="217"/>
        <v>134.5</v>
      </c>
      <c r="AM159" s="114">
        <f>RCFs!C$59</f>
        <v>20.7</v>
      </c>
      <c r="AN159" s="104">
        <f t="shared" si="218"/>
        <v>107.7</v>
      </c>
      <c r="AO159" s="114">
        <f>RCFs!C$33</f>
        <v>16.57</v>
      </c>
      <c r="AP159" s="109">
        <f t="shared" si="219"/>
        <v>161.5</v>
      </c>
      <c r="AQ159" s="104">
        <f t="shared" si="220"/>
        <v>106.9</v>
      </c>
      <c r="AR159" s="114">
        <f>RCFs!C$35</f>
        <v>16.46</v>
      </c>
      <c r="AS159" s="109">
        <f t="shared" si="232"/>
        <v>138.9</v>
      </c>
      <c r="AT159" s="109">
        <f t="shared" si="232"/>
        <v>155</v>
      </c>
      <c r="AU159" s="104">
        <f t="shared" si="221"/>
        <v>105.6</v>
      </c>
      <c r="AV159" s="114">
        <f>RCFs!C$37</f>
        <v>16.247</v>
      </c>
      <c r="AW159" s="305"/>
      <c r="AX159" s="114"/>
      <c r="AY159" s="104">
        <f t="shared" si="222"/>
        <v>107.5</v>
      </c>
      <c r="AZ159" s="104">
        <f>RCFs!C$39</f>
        <v>16.54</v>
      </c>
      <c r="BA159" s="104">
        <f t="shared" si="223"/>
        <v>102.5</v>
      </c>
      <c r="BB159" s="114">
        <f>RCFs!C$41</f>
        <v>15.779</v>
      </c>
    </row>
    <row r="160" spans="1:54" s="126" customFormat="1" ht="12" customHeight="1" x14ac:dyDescent="0.2">
      <c r="A160" s="125">
        <v>3274</v>
      </c>
      <c r="B160" s="40" t="s">
        <v>309</v>
      </c>
      <c r="C160" s="285">
        <v>6.5</v>
      </c>
      <c r="D160" s="104">
        <f t="shared" si="224"/>
        <v>386.9</v>
      </c>
      <c r="E160" s="111">
        <f>RCFs!C$43</f>
        <v>59.519182319999999</v>
      </c>
      <c r="F160" s="104">
        <f t="shared" si="208"/>
        <v>102.6</v>
      </c>
      <c r="G160" s="111">
        <f>RCFs!C$5</f>
        <v>15.792</v>
      </c>
      <c r="H160" s="104">
        <f t="shared" si="209"/>
        <v>102.6</v>
      </c>
      <c r="I160" s="111">
        <f>RCFs!C$5</f>
        <v>15.792</v>
      </c>
      <c r="J160" s="71">
        <f t="shared" si="233"/>
        <v>112.9</v>
      </c>
      <c r="K160" s="71">
        <f t="shared" si="233"/>
        <v>140.6</v>
      </c>
      <c r="L160" s="71">
        <f t="shared" si="233"/>
        <v>150.9</v>
      </c>
      <c r="M160" s="71">
        <f t="shared" si="233"/>
        <v>166.3</v>
      </c>
      <c r="N160" s="71">
        <f t="shared" si="233"/>
        <v>205.3</v>
      </c>
      <c r="O160" s="71">
        <f t="shared" si="233"/>
        <v>220.7</v>
      </c>
      <c r="P160" s="71">
        <f t="shared" si="233"/>
        <v>307.89999999999998</v>
      </c>
      <c r="Q160" s="104">
        <f t="shared" si="210"/>
        <v>100.6</v>
      </c>
      <c r="R160" s="111">
        <f>RCFs!C$7</f>
        <v>15.49</v>
      </c>
      <c r="S160" s="71">
        <f t="shared" si="234"/>
        <v>130.69999999999999</v>
      </c>
      <c r="T160" s="71">
        <f t="shared" si="234"/>
        <v>150.9</v>
      </c>
      <c r="U160" s="104">
        <f t="shared" si="211"/>
        <v>99.4</v>
      </c>
      <c r="V160" s="111">
        <f>RCFs!C$9</f>
        <v>15.304</v>
      </c>
      <c r="W160" s="104">
        <f t="shared" si="212"/>
        <v>99.4</v>
      </c>
      <c r="X160" s="111">
        <f t="shared" si="213"/>
        <v>15.304</v>
      </c>
      <c r="Y160" s="109">
        <f t="shared" si="214"/>
        <v>109.3</v>
      </c>
      <c r="Z160" s="109">
        <f t="shared" si="235"/>
        <v>136.1</v>
      </c>
      <c r="AA160" s="109">
        <f t="shared" si="235"/>
        <v>161</v>
      </c>
      <c r="AB160" s="109">
        <f t="shared" si="235"/>
        <v>146.1</v>
      </c>
      <c r="AC160" s="109">
        <f t="shared" si="235"/>
        <v>215.6</v>
      </c>
      <c r="AD160" s="109">
        <f t="shared" si="235"/>
        <v>298.2</v>
      </c>
      <c r="AE160" s="104">
        <f t="shared" si="215"/>
        <v>100.8</v>
      </c>
      <c r="AF160" s="111">
        <f>RCFs!C$13</f>
        <v>15.52</v>
      </c>
      <c r="AG160" s="109">
        <f t="shared" si="236"/>
        <v>166.3</v>
      </c>
      <c r="AH160" s="109">
        <f t="shared" si="236"/>
        <v>211.7</v>
      </c>
      <c r="AI160" s="109">
        <f t="shared" si="236"/>
        <v>302.39999999999998</v>
      </c>
      <c r="AJ160" s="104">
        <f t="shared" si="216"/>
        <v>102</v>
      </c>
      <c r="AK160" s="114">
        <f>RCFs!C$25</f>
        <v>15.696666666666665</v>
      </c>
      <c r="AL160" s="104">
        <f t="shared" si="217"/>
        <v>134.5</v>
      </c>
      <c r="AM160" s="114">
        <f>RCFs!C$59</f>
        <v>20.7</v>
      </c>
      <c r="AN160" s="104">
        <f t="shared" si="218"/>
        <v>107.7</v>
      </c>
      <c r="AO160" s="114">
        <f>RCFs!C$33</f>
        <v>16.57</v>
      </c>
      <c r="AP160" s="109">
        <f t="shared" si="219"/>
        <v>161.5</v>
      </c>
      <c r="AQ160" s="104">
        <f t="shared" si="220"/>
        <v>106.9</v>
      </c>
      <c r="AR160" s="114">
        <f>RCFs!C$35</f>
        <v>16.46</v>
      </c>
      <c r="AS160" s="109">
        <f t="shared" si="232"/>
        <v>138.9</v>
      </c>
      <c r="AT160" s="109">
        <f t="shared" si="232"/>
        <v>155</v>
      </c>
      <c r="AU160" s="104">
        <f t="shared" si="221"/>
        <v>105.6</v>
      </c>
      <c r="AV160" s="114">
        <f>RCFs!C$37</f>
        <v>16.247</v>
      </c>
      <c r="AW160" s="305"/>
      <c r="AX160" s="114"/>
      <c r="AY160" s="104">
        <f t="shared" si="222"/>
        <v>107.5</v>
      </c>
      <c r="AZ160" s="104">
        <f>RCFs!C$39</f>
        <v>16.54</v>
      </c>
      <c r="BA160" s="104">
        <f t="shared" si="223"/>
        <v>102.5</v>
      </c>
      <c r="BB160" s="114">
        <f>RCFs!C$41</f>
        <v>15.779</v>
      </c>
    </row>
    <row r="161" spans="1:54" s="126" customFormat="1" ht="12" customHeight="1" x14ac:dyDescent="0.2">
      <c r="A161" s="125" t="s">
        <v>91</v>
      </c>
      <c r="B161" s="40" t="s">
        <v>26</v>
      </c>
      <c r="C161" s="285">
        <v>6.5</v>
      </c>
      <c r="D161" s="104">
        <f t="shared" si="224"/>
        <v>386.9</v>
      </c>
      <c r="E161" s="111">
        <f>RCFs!C$43</f>
        <v>59.519182319999999</v>
      </c>
      <c r="F161" s="104">
        <f t="shared" ref="F161:F167" si="237">ROUND(G161*C161,1)</f>
        <v>102.6</v>
      </c>
      <c r="G161" s="111">
        <f>RCFs!C$5</f>
        <v>15.792</v>
      </c>
      <c r="H161" s="104">
        <f t="shared" ref="H161:H167" si="238">ROUND(I161*C161,1)</f>
        <v>102.6</v>
      </c>
      <c r="I161" s="111">
        <f>RCFs!C$5</f>
        <v>15.792</v>
      </c>
      <c r="J161" s="71">
        <f t="shared" si="233"/>
        <v>112.9</v>
      </c>
      <c r="K161" s="71">
        <f t="shared" si="233"/>
        <v>140.6</v>
      </c>
      <c r="L161" s="71">
        <f t="shared" si="233"/>
        <v>150.9</v>
      </c>
      <c r="M161" s="71">
        <f t="shared" si="233"/>
        <v>166.3</v>
      </c>
      <c r="N161" s="71">
        <f t="shared" si="233"/>
        <v>205.3</v>
      </c>
      <c r="O161" s="71">
        <f t="shared" si="233"/>
        <v>220.7</v>
      </c>
      <c r="P161" s="71">
        <f t="shared" si="233"/>
        <v>307.89999999999998</v>
      </c>
      <c r="Q161" s="104">
        <f t="shared" ref="Q161:Q167" si="239">ROUNDDOWN(C161*R161,1)</f>
        <v>100.6</v>
      </c>
      <c r="R161" s="111">
        <f>RCFs!C$7</f>
        <v>15.49</v>
      </c>
      <c r="S161" s="71">
        <f t="shared" si="234"/>
        <v>130.69999999999999</v>
      </c>
      <c r="T161" s="71">
        <f t="shared" si="234"/>
        <v>150.9</v>
      </c>
      <c r="U161" s="104">
        <f t="shared" ref="U161:U167" si="240">ROUNDDOWN($C161*V161,1)</f>
        <v>99.4</v>
      </c>
      <c r="V161" s="111">
        <f>RCFs!C$9</f>
        <v>15.304</v>
      </c>
      <c r="W161" s="104">
        <f t="shared" ref="W161:W167" si="241">ROUNDDOWN($C161*X161,1)</f>
        <v>99.4</v>
      </c>
      <c r="X161" s="111">
        <f t="shared" ref="X161:X167" si="242">V161</f>
        <v>15.304</v>
      </c>
      <c r="Y161" s="109">
        <f t="shared" ref="Y161:Y167" si="243">ROUNDDOWN($W161*Y$6,1)</f>
        <v>109.3</v>
      </c>
      <c r="Z161" s="109">
        <f t="shared" si="235"/>
        <v>136.1</v>
      </c>
      <c r="AA161" s="109">
        <f t="shared" si="235"/>
        <v>161</v>
      </c>
      <c r="AB161" s="109">
        <f t="shared" si="235"/>
        <v>146.1</v>
      </c>
      <c r="AC161" s="109">
        <f t="shared" si="235"/>
        <v>215.6</v>
      </c>
      <c r="AD161" s="109">
        <f t="shared" si="235"/>
        <v>298.2</v>
      </c>
      <c r="AE161" s="104">
        <f t="shared" ref="AE161:AE167" si="244">ROUNDDOWN($C161*AF161,1)</f>
        <v>100.8</v>
      </c>
      <c r="AF161" s="111">
        <f>RCFs!C$13</f>
        <v>15.52</v>
      </c>
      <c r="AG161" s="109">
        <f t="shared" si="236"/>
        <v>166.3</v>
      </c>
      <c r="AH161" s="109">
        <f t="shared" si="236"/>
        <v>211.7</v>
      </c>
      <c r="AI161" s="109">
        <f t="shared" si="236"/>
        <v>302.39999999999998</v>
      </c>
      <c r="AJ161" s="104">
        <f t="shared" ref="AJ161:AJ167" si="245">ROUNDDOWN($C161*AK161,1)</f>
        <v>102</v>
      </c>
      <c r="AK161" s="114">
        <f>RCFs!C$25</f>
        <v>15.696666666666665</v>
      </c>
      <c r="AL161" s="104">
        <f t="shared" ref="AL161:AL167" si="246">ROUNDDOWN($C161*AM161,1)</f>
        <v>134.5</v>
      </c>
      <c r="AM161" s="114">
        <f>RCFs!C$59</f>
        <v>20.7</v>
      </c>
      <c r="AN161" s="104">
        <f t="shared" ref="AN161:AN167" si="247">ROUNDDOWN($C161*AO161,1)</f>
        <v>107.7</v>
      </c>
      <c r="AO161" s="114">
        <f>RCFs!C$33</f>
        <v>16.57</v>
      </c>
      <c r="AP161" s="109">
        <f t="shared" ref="AP161:AP167" si="248">ROUNDDOWN($AN161*AP$6,1)</f>
        <v>161.5</v>
      </c>
      <c r="AQ161" s="104">
        <f t="shared" ref="AQ161:AQ167" si="249">ROUNDDOWN($C161*AR161,1)</f>
        <v>106.9</v>
      </c>
      <c r="AR161" s="114">
        <f>RCFs!C$35</f>
        <v>16.46</v>
      </c>
      <c r="AS161" s="109">
        <f t="shared" si="232"/>
        <v>138.9</v>
      </c>
      <c r="AT161" s="109">
        <f t="shared" si="232"/>
        <v>155</v>
      </c>
      <c r="AU161" s="104">
        <f t="shared" ref="AU161:AU167" si="250">ROUNDDOWN($C161*AV161,1)</f>
        <v>105.6</v>
      </c>
      <c r="AV161" s="114">
        <f>RCFs!C$37</f>
        <v>16.247</v>
      </c>
      <c r="AW161" s="305"/>
      <c r="AX161" s="114"/>
      <c r="AY161" s="104">
        <f t="shared" ref="AY161:AY167" si="251">ROUNDDOWN($C161*AZ161,1)</f>
        <v>107.5</v>
      </c>
      <c r="AZ161" s="104">
        <f>RCFs!C$39</f>
        <v>16.54</v>
      </c>
      <c r="BA161" s="104">
        <f t="shared" ref="BA161:BA167" si="252">ROUNDDOWN($C161*BB161,1)</f>
        <v>102.5</v>
      </c>
      <c r="BB161" s="114">
        <f>RCFs!C$41</f>
        <v>15.779</v>
      </c>
    </row>
    <row r="162" spans="1:54" s="126" customFormat="1" ht="12" customHeight="1" x14ac:dyDescent="0.2">
      <c r="A162" s="125" t="s">
        <v>92</v>
      </c>
      <c r="B162" s="40" t="s">
        <v>93</v>
      </c>
      <c r="C162" s="285">
        <v>6.5</v>
      </c>
      <c r="D162" s="104">
        <f t="shared" ref="D162:D167" si="253">ROUND(E162*C162,1)</f>
        <v>386.9</v>
      </c>
      <c r="E162" s="111">
        <f>RCFs!C$43</f>
        <v>59.519182319999999</v>
      </c>
      <c r="F162" s="104">
        <f t="shared" si="237"/>
        <v>102.6</v>
      </c>
      <c r="G162" s="111">
        <f>RCFs!C$5</f>
        <v>15.792</v>
      </c>
      <c r="H162" s="104">
        <f t="shared" si="238"/>
        <v>102.6</v>
      </c>
      <c r="I162" s="111">
        <f>RCFs!C$5</f>
        <v>15.792</v>
      </c>
      <c r="J162" s="71">
        <f t="shared" si="233"/>
        <v>112.9</v>
      </c>
      <c r="K162" s="71">
        <f t="shared" si="233"/>
        <v>140.6</v>
      </c>
      <c r="L162" s="71">
        <f t="shared" si="233"/>
        <v>150.9</v>
      </c>
      <c r="M162" s="71">
        <f t="shared" si="233"/>
        <v>166.3</v>
      </c>
      <c r="N162" s="71">
        <f t="shared" si="233"/>
        <v>205.3</v>
      </c>
      <c r="O162" s="71">
        <f t="shared" si="233"/>
        <v>220.7</v>
      </c>
      <c r="P162" s="71">
        <f t="shared" si="233"/>
        <v>307.89999999999998</v>
      </c>
      <c r="Q162" s="104">
        <f t="shared" si="239"/>
        <v>100.6</v>
      </c>
      <c r="R162" s="111">
        <f>RCFs!C$7</f>
        <v>15.49</v>
      </c>
      <c r="S162" s="71">
        <f t="shared" si="234"/>
        <v>130.69999999999999</v>
      </c>
      <c r="T162" s="71">
        <f t="shared" si="234"/>
        <v>150.9</v>
      </c>
      <c r="U162" s="104">
        <f t="shared" si="240"/>
        <v>99.4</v>
      </c>
      <c r="V162" s="111">
        <f>RCFs!C$9</f>
        <v>15.304</v>
      </c>
      <c r="W162" s="104">
        <f t="shared" si="241"/>
        <v>99.4</v>
      </c>
      <c r="X162" s="111">
        <f t="shared" si="242"/>
        <v>15.304</v>
      </c>
      <c r="Y162" s="109">
        <f t="shared" si="243"/>
        <v>109.3</v>
      </c>
      <c r="Z162" s="109">
        <f t="shared" si="235"/>
        <v>136.1</v>
      </c>
      <c r="AA162" s="109">
        <f t="shared" si="235"/>
        <v>161</v>
      </c>
      <c r="AB162" s="109">
        <f t="shared" si="235"/>
        <v>146.1</v>
      </c>
      <c r="AC162" s="109">
        <f t="shared" si="235"/>
        <v>215.6</v>
      </c>
      <c r="AD162" s="109">
        <f t="shared" si="235"/>
        <v>298.2</v>
      </c>
      <c r="AE162" s="104">
        <f t="shared" si="244"/>
        <v>100.8</v>
      </c>
      <c r="AF162" s="111">
        <f>RCFs!C$13</f>
        <v>15.52</v>
      </c>
      <c r="AG162" s="109">
        <f t="shared" si="236"/>
        <v>166.3</v>
      </c>
      <c r="AH162" s="109">
        <f t="shared" si="236"/>
        <v>211.7</v>
      </c>
      <c r="AI162" s="109">
        <f t="shared" si="236"/>
        <v>302.39999999999998</v>
      </c>
      <c r="AJ162" s="104">
        <f t="shared" si="245"/>
        <v>102</v>
      </c>
      <c r="AK162" s="114">
        <f>RCFs!C$25</f>
        <v>15.696666666666665</v>
      </c>
      <c r="AL162" s="104">
        <f t="shared" si="246"/>
        <v>134.5</v>
      </c>
      <c r="AM162" s="114">
        <f>RCFs!C$59</f>
        <v>20.7</v>
      </c>
      <c r="AN162" s="104">
        <f t="shared" si="247"/>
        <v>107.7</v>
      </c>
      <c r="AO162" s="114">
        <f>RCFs!C$33</f>
        <v>16.57</v>
      </c>
      <c r="AP162" s="109">
        <f t="shared" si="248"/>
        <v>161.5</v>
      </c>
      <c r="AQ162" s="104">
        <f t="shared" si="249"/>
        <v>106.9</v>
      </c>
      <c r="AR162" s="114">
        <f>RCFs!C$35</f>
        <v>16.46</v>
      </c>
      <c r="AS162" s="109">
        <f t="shared" si="232"/>
        <v>138.9</v>
      </c>
      <c r="AT162" s="109">
        <f t="shared" si="232"/>
        <v>155</v>
      </c>
      <c r="AU162" s="104">
        <f t="shared" si="250"/>
        <v>105.6</v>
      </c>
      <c r="AV162" s="114">
        <f>RCFs!C$37</f>
        <v>16.247</v>
      </c>
      <c r="AW162" s="305"/>
      <c r="AX162" s="114"/>
      <c r="AY162" s="104">
        <f t="shared" si="251"/>
        <v>107.5</v>
      </c>
      <c r="AZ162" s="104">
        <f>RCFs!C$39</f>
        <v>16.54</v>
      </c>
      <c r="BA162" s="104">
        <f t="shared" si="252"/>
        <v>102.5</v>
      </c>
      <c r="BB162" s="114">
        <f>RCFs!C$41</f>
        <v>15.779</v>
      </c>
    </row>
    <row r="163" spans="1:54" s="126" customFormat="1" ht="12" customHeight="1" x14ac:dyDescent="0.2">
      <c r="A163" s="125" t="s">
        <v>94</v>
      </c>
      <c r="B163" s="40" t="s">
        <v>95</v>
      </c>
      <c r="C163" s="285">
        <v>10</v>
      </c>
      <c r="D163" s="104">
        <f t="shared" si="253"/>
        <v>595.20000000000005</v>
      </c>
      <c r="E163" s="111">
        <f>RCFs!C$43</f>
        <v>59.519182319999999</v>
      </c>
      <c r="F163" s="104">
        <f t="shared" si="237"/>
        <v>157.9</v>
      </c>
      <c r="G163" s="111">
        <f>RCFs!C$5</f>
        <v>15.792</v>
      </c>
      <c r="H163" s="104">
        <f t="shared" si="238"/>
        <v>157.9</v>
      </c>
      <c r="I163" s="111">
        <f>RCFs!C$5</f>
        <v>15.792</v>
      </c>
      <c r="J163" s="71">
        <f t="shared" si="233"/>
        <v>173.7</v>
      </c>
      <c r="K163" s="71">
        <f t="shared" si="233"/>
        <v>216.4</v>
      </c>
      <c r="L163" s="71">
        <f t="shared" si="233"/>
        <v>232.1</v>
      </c>
      <c r="M163" s="71">
        <f t="shared" si="233"/>
        <v>255.8</v>
      </c>
      <c r="N163" s="71">
        <f t="shared" si="233"/>
        <v>315.8</v>
      </c>
      <c r="O163" s="71">
        <f t="shared" si="233"/>
        <v>339.5</v>
      </c>
      <c r="P163" s="71">
        <f t="shared" si="233"/>
        <v>473.8</v>
      </c>
      <c r="Q163" s="104">
        <f t="shared" si="239"/>
        <v>154.9</v>
      </c>
      <c r="R163" s="111">
        <f>RCFs!C$7</f>
        <v>15.49</v>
      </c>
      <c r="S163" s="71">
        <f t="shared" si="234"/>
        <v>201.3</v>
      </c>
      <c r="T163" s="71">
        <f t="shared" si="234"/>
        <v>232.3</v>
      </c>
      <c r="U163" s="104">
        <f t="shared" si="240"/>
        <v>153</v>
      </c>
      <c r="V163" s="111">
        <f>RCFs!C$9</f>
        <v>15.304</v>
      </c>
      <c r="W163" s="104">
        <f t="shared" si="241"/>
        <v>153</v>
      </c>
      <c r="X163" s="111">
        <f t="shared" si="242"/>
        <v>15.304</v>
      </c>
      <c r="Y163" s="109">
        <f t="shared" si="243"/>
        <v>168.3</v>
      </c>
      <c r="Z163" s="109">
        <f t="shared" si="235"/>
        <v>209.6</v>
      </c>
      <c r="AA163" s="109">
        <f t="shared" si="235"/>
        <v>247.8</v>
      </c>
      <c r="AB163" s="109">
        <f t="shared" si="235"/>
        <v>224.9</v>
      </c>
      <c r="AC163" s="109">
        <f t="shared" si="235"/>
        <v>332</v>
      </c>
      <c r="AD163" s="109">
        <f t="shared" si="235"/>
        <v>459</v>
      </c>
      <c r="AE163" s="104">
        <f t="shared" si="244"/>
        <v>155.19999999999999</v>
      </c>
      <c r="AF163" s="111">
        <f>RCFs!C$13</f>
        <v>15.52</v>
      </c>
      <c r="AG163" s="109">
        <f t="shared" si="236"/>
        <v>256.10000000000002</v>
      </c>
      <c r="AH163" s="109">
        <f t="shared" si="236"/>
        <v>325.89999999999998</v>
      </c>
      <c r="AI163" s="109">
        <f t="shared" si="236"/>
        <v>465.6</v>
      </c>
      <c r="AJ163" s="104">
        <f t="shared" si="245"/>
        <v>156.9</v>
      </c>
      <c r="AK163" s="114">
        <f>RCFs!C$25</f>
        <v>15.696666666666665</v>
      </c>
      <c r="AL163" s="104">
        <f t="shared" si="246"/>
        <v>207</v>
      </c>
      <c r="AM163" s="114">
        <f>RCFs!C$59</f>
        <v>20.7</v>
      </c>
      <c r="AN163" s="104">
        <f t="shared" si="247"/>
        <v>165.7</v>
      </c>
      <c r="AO163" s="114">
        <f>RCFs!C$33</f>
        <v>16.57</v>
      </c>
      <c r="AP163" s="109">
        <f t="shared" si="248"/>
        <v>248.5</v>
      </c>
      <c r="AQ163" s="104">
        <f t="shared" si="249"/>
        <v>164.6</v>
      </c>
      <c r="AR163" s="114">
        <f>RCFs!C$35</f>
        <v>16.46</v>
      </c>
      <c r="AS163" s="109">
        <f t="shared" si="232"/>
        <v>213.9</v>
      </c>
      <c r="AT163" s="109">
        <f t="shared" si="232"/>
        <v>238.6</v>
      </c>
      <c r="AU163" s="104">
        <f t="shared" si="250"/>
        <v>162.4</v>
      </c>
      <c r="AV163" s="114">
        <f>RCFs!C$37</f>
        <v>16.247</v>
      </c>
      <c r="AW163" s="305"/>
      <c r="AX163" s="114"/>
      <c r="AY163" s="104">
        <f t="shared" si="251"/>
        <v>165.4</v>
      </c>
      <c r="AZ163" s="104">
        <f>RCFs!C$39</f>
        <v>16.54</v>
      </c>
      <c r="BA163" s="104">
        <f t="shared" si="252"/>
        <v>157.69999999999999</v>
      </c>
      <c r="BB163" s="114">
        <f>RCFs!C$41</f>
        <v>15.779</v>
      </c>
    </row>
    <row r="164" spans="1:54" s="126" customFormat="1" ht="12" customHeight="1" x14ac:dyDescent="0.2">
      <c r="A164" s="125">
        <v>4890</v>
      </c>
      <c r="B164" s="40" t="s">
        <v>310</v>
      </c>
      <c r="C164" s="285">
        <v>64.599999999999994</v>
      </c>
      <c r="D164" s="104">
        <f t="shared" si="253"/>
        <v>3844.9</v>
      </c>
      <c r="E164" s="111">
        <f>RCFs!C$43</f>
        <v>59.519182319999999</v>
      </c>
      <c r="F164" s="104">
        <f t="shared" si="237"/>
        <v>1020.2</v>
      </c>
      <c r="G164" s="111">
        <f>RCFs!C$5</f>
        <v>15.792</v>
      </c>
      <c r="H164" s="104">
        <f t="shared" si="238"/>
        <v>1020.2</v>
      </c>
      <c r="I164" s="111">
        <f>RCFs!C$5</f>
        <v>15.792</v>
      </c>
      <c r="J164" s="71">
        <f t="shared" si="233"/>
        <v>1122.2</v>
      </c>
      <c r="K164" s="71">
        <f t="shared" si="233"/>
        <v>1397.6</v>
      </c>
      <c r="L164" s="71">
        <f t="shared" si="233"/>
        <v>1499.6</v>
      </c>
      <c r="M164" s="71">
        <f t="shared" si="233"/>
        <v>1652.7</v>
      </c>
      <c r="N164" s="71">
        <f t="shared" si="233"/>
        <v>2040.3</v>
      </c>
      <c r="O164" s="71">
        <f t="shared" si="233"/>
        <v>2193.4</v>
      </c>
      <c r="P164" s="71">
        <f t="shared" si="233"/>
        <v>3060.5</v>
      </c>
      <c r="Q164" s="104">
        <f t="shared" si="239"/>
        <v>1000.6</v>
      </c>
      <c r="R164" s="111">
        <f>RCFs!C$7</f>
        <v>15.49</v>
      </c>
      <c r="S164" s="71">
        <f t="shared" si="234"/>
        <v>1300.7</v>
      </c>
      <c r="T164" s="71">
        <f t="shared" si="234"/>
        <v>1500.9</v>
      </c>
      <c r="U164" s="104">
        <f t="shared" si="240"/>
        <v>988.6</v>
      </c>
      <c r="V164" s="111">
        <f>RCFs!C$9</f>
        <v>15.304</v>
      </c>
      <c r="W164" s="104">
        <f t="shared" si="241"/>
        <v>988.6</v>
      </c>
      <c r="X164" s="111">
        <f t="shared" si="242"/>
        <v>15.304</v>
      </c>
      <c r="Y164" s="109">
        <f t="shared" si="243"/>
        <v>1087.4000000000001</v>
      </c>
      <c r="Z164" s="109">
        <f t="shared" si="235"/>
        <v>1354.3</v>
      </c>
      <c r="AA164" s="109">
        <f t="shared" si="235"/>
        <v>1601.5</v>
      </c>
      <c r="AB164" s="109">
        <f t="shared" si="235"/>
        <v>1453.2</v>
      </c>
      <c r="AC164" s="109">
        <f t="shared" si="235"/>
        <v>2145.1999999999998</v>
      </c>
      <c r="AD164" s="109">
        <f t="shared" si="235"/>
        <v>2965.8</v>
      </c>
      <c r="AE164" s="104">
        <f t="shared" si="244"/>
        <v>1002.5</v>
      </c>
      <c r="AF164" s="111">
        <f>RCFs!C$13</f>
        <v>15.52</v>
      </c>
      <c r="AG164" s="109">
        <f t="shared" si="236"/>
        <v>1654.1</v>
      </c>
      <c r="AH164" s="109">
        <f t="shared" si="236"/>
        <v>2105.3000000000002</v>
      </c>
      <c r="AI164" s="109">
        <f t="shared" si="236"/>
        <v>3007.5</v>
      </c>
      <c r="AJ164" s="104">
        <f t="shared" si="245"/>
        <v>1014</v>
      </c>
      <c r="AK164" s="114">
        <f>RCFs!C$25</f>
        <v>15.696666666666665</v>
      </c>
      <c r="AL164" s="104">
        <f t="shared" si="246"/>
        <v>1337.2</v>
      </c>
      <c r="AM164" s="114">
        <f>RCFs!C$59</f>
        <v>20.7</v>
      </c>
      <c r="AN164" s="104">
        <f t="shared" si="247"/>
        <v>1070.4000000000001</v>
      </c>
      <c r="AO164" s="114">
        <f>RCFs!C$33</f>
        <v>16.57</v>
      </c>
      <c r="AP164" s="109">
        <f t="shared" si="248"/>
        <v>1605.6</v>
      </c>
      <c r="AQ164" s="104">
        <f t="shared" si="249"/>
        <v>1063.3</v>
      </c>
      <c r="AR164" s="114">
        <f>RCFs!C$35</f>
        <v>16.46</v>
      </c>
      <c r="AS164" s="109">
        <f t="shared" si="232"/>
        <v>1382.2</v>
      </c>
      <c r="AT164" s="109">
        <f t="shared" si="232"/>
        <v>1541.7</v>
      </c>
      <c r="AU164" s="104">
        <f t="shared" si="250"/>
        <v>1049.5</v>
      </c>
      <c r="AV164" s="114">
        <f>RCFs!C$37</f>
        <v>16.247</v>
      </c>
      <c r="AW164" s="305"/>
      <c r="AX164" s="114"/>
      <c r="AY164" s="104">
        <f t="shared" si="251"/>
        <v>1068.4000000000001</v>
      </c>
      <c r="AZ164" s="104">
        <f>RCFs!C$39</f>
        <v>16.54</v>
      </c>
      <c r="BA164" s="104">
        <f t="shared" si="252"/>
        <v>1019.3</v>
      </c>
      <c r="BB164" s="114">
        <f>RCFs!C$41</f>
        <v>15.779</v>
      </c>
    </row>
    <row r="165" spans="1:54" s="126" customFormat="1" ht="12" customHeight="1" x14ac:dyDescent="0.2">
      <c r="A165" s="125">
        <v>4891</v>
      </c>
      <c r="B165" s="40" t="s">
        <v>311</v>
      </c>
      <c r="C165" s="285">
        <v>103</v>
      </c>
      <c r="D165" s="104">
        <f t="shared" si="253"/>
        <v>6130.5</v>
      </c>
      <c r="E165" s="111">
        <f>RCFs!C$43</f>
        <v>59.519182319999999</v>
      </c>
      <c r="F165" s="104">
        <f t="shared" si="237"/>
        <v>1626.6</v>
      </c>
      <c r="G165" s="111">
        <f>RCFs!C$5</f>
        <v>15.792</v>
      </c>
      <c r="H165" s="104">
        <f t="shared" si="238"/>
        <v>1626.6</v>
      </c>
      <c r="I165" s="111">
        <f>RCFs!C$5</f>
        <v>15.792</v>
      </c>
      <c r="J165" s="71">
        <f t="shared" si="233"/>
        <v>1789.2</v>
      </c>
      <c r="K165" s="71">
        <f t="shared" si="233"/>
        <v>2228.4</v>
      </c>
      <c r="L165" s="71">
        <f t="shared" si="233"/>
        <v>2391.1</v>
      </c>
      <c r="M165" s="71">
        <f t="shared" si="233"/>
        <v>2635.1</v>
      </c>
      <c r="N165" s="71">
        <f t="shared" si="233"/>
        <v>3253.2</v>
      </c>
      <c r="O165" s="71">
        <f t="shared" si="233"/>
        <v>3497.1</v>
      </c>
      <c r="P165" s="71">
        <f t="shared" si="233"/>
        <v>4879.7</v>
      </c>
      <c r="Q165" s="104">
        <f t="shared" si="239"/>
        <v>1595.4</v>
      </c>
      <c r="R165" s="111">
        <f>RCFs!C$7</f>
        <v>15.49</v>
      </c>
      <c r="S165" s="71">
        <f t="shared" si="234"/>
        <v>2074</v>
      </c>
      <c r="T165" s="71">
        <f t="shared" si="234"/>
        <v>2393.1</v>
      </c>
      <c r="U165" s="104">
        <f t="shared" si="240"/>
        <v>1576.3</v>
      </c>
      <c r="V165" s="111">
        <f>RCFs!C$9</f>
        <v>15.304</v>
      </c>
      <c r="W165" s="104">
        <f t="shared" si="241"/>
        <v>1576.3</v>
      </c>
      <c r="X165" s="111">
        <f t="shared" si="242"/>
        <v>15.304</v>
      </c>
      <c r="Y165" s="109">
        <f t="shared" si="243"/>
        <v>1733.9</v>
      </c>
      <c r="Z165" s="109">
        <f t="shared" si="235"/>
        <v>2159.5</v>
      </c>
      <c r="AA165" s="109">
        <f t="shared" si="235"/>
        <v>2553.6</v>
      </c>
      <c r="AB165" s="109">
        <f t="shared" si="235"/>
        <v>2317.1</v>
      </c>
      <c r="AC165" s="109">
        <f t="shared" si="235"/>
        <v>3420.5</v>
      </c>
      <c r="AD165" s="109">
        <f t="shared" si="235"/>
        <v>4728.8999999999996</v>
      </c>
      <c r="AE165" s="104">
        <f t="shared" si="244"/>
        <v>1598.5</v>
      </c>
      <c r="AF165" s="111">
        <f>RCFs!C$13</f>
        <v>15.52</v>
      </c>
      <c r="AG165" s="109">
        <f t="shared" si="236"/>
        <v>2637.5</v>
      </c>
      <c r="AH165" s="109">
        <f t="shared" si="236"/>
        <v>3356.9</v>
      </c>
      <c r="AI165" s="109">
        <f t="shared" si="236"/>
        <v>4795.5</v>
      </c>
      <c r="AJ165" s="104">
        <f t="shared" si="245"/>
        <v>1616.7</v>
      </c>
      <c r="AK165" s="114">
        <f>RCFs!C$25</f>
        <v>15.696666666666665</v>
      </c>
      <c r="AL165" s="104">
        <f t="shared" si="246"/>
        <v>2132.1</v>
      </c>
      <c r="AM165" s="114">
        <f>RCFs!C$59</f>
        <v>20.7</v>
      </c>
      <c r="AN165" s="104">
        <f t="shared" si="247"/>
        <v>1706.7</v>
      </c>
      <c r="AO165" s="114">
        <f>RCFs!C$33</f>
        <v>16.57</v>
      </c>
      <c r="AP165" s="109">
        <f t="shared" si="248"/>
        <v>2560</v>
      </c>
      <c r="AQ165" s="104">
        <f t="shared" si="249"/>
        <v>1695.3</v>
      </c>
      <c r="AR165" s="114">
        <f>RCFs!C$35</f>
        <v>16.46</v>
      </c>
      <c r="AS165" s="109">
        <f t="shared" si="232"/>
        <v>2203.8000000000002</v>
      </c>
      <c r="AT165" s="109">
        <f t="shared" si="232"/>
        <v>2458.1</v>
      </c>
      <c r="AU165" s="104">
        <f t="shared" si="250"/>
        <v>1673.4</v>
      </c>
      <c r="AV165" s="114">
        <f>RCFs!C$37</f>
        <v>16.247</v>
      </c>
      <c r="AW165" s="305"/>
      <c r="AX165" s="114"/>
      <c r="AY165" s="104">
        <f t="shared" si="251"/>
        <v>1703.6</v>
      </c>
      <c r="AZ165" s="104">
        <f>RCFs!C$39</f>
        <v>16.54</v>
      </c>
      <c r="BA165" s="104">
        <f t="shared" si="252"/>
        <v>1625.2</v>
      </c>
      <c r="BB165" s="114">
        <f>RCFs!C$41</f>
        <v>15.779</v>
      </c>
    </row>
    <row r="166" spans="1:54" s="126" customFormat="1" ht="12" customHeight="1" x14ac:dyDescent="0.2">
      <c r="A166" s="125">
        <v>5235</v>
      </c>
      <c r="B166" s="40" t="s">
        <v>312</v>
      </c>
      <c r="C166" s="285">
        <v>989.6</v>
      </c>
      <c r="D166" s="104">
        <f t="shared" si="253"/>
        <v>58900.2</v>
      </c>
      <c r="E166" s="111">
        <f>RCFs!C$43</f>
        <v>59.519182319999999</v>
      </c>
      <c r="F166" s="104">
        <f t="shared" si="237"/>
        <v>15627.8</v>
      </c>
      <c r="G166" s="111">
        <f>RCFs!C$5</f>
        <v>15.792</v>
      </c>
      <c r="H166" s="104">
        <f t="shared" si="238"/>
        <v>15627.8</v>
      </c>
      <c r="I166" s="111">
        <f>RCFs!C$5</f>
        <v>15.792</v>
      </c>
      <c r="J166" s="71">
        <f t="shared" si="233"/>
        <v>17190.5</v>
      </c>
      <c r="K166" s="71">
        <f t="shared" si="233"/>
        <v>21410</v>
      </c>
      <c r="L166" s="71">
        <f t="shared" si="233"/>
        <v>22972.799999999999</v>
      </c>
      <c r="M166" s="71">
        <f t="shared" si="233"/>
        <v>25317</v>
      </c>
      <c r="N166" s="71">
        <f t="shared" si="233"/>
        <v>31255.5</v>
      </c>
      <c r="O166" s="71">
        <f t="shared" si="233"/>
        <v>33599.699999999997</v>
      </c>
      <c r="P166" s="71">
        <f t="shared" si="233"/>
        <v>46883.3</v>
      </c>
      <c r="Q166" s="104">
        <f t="shared" si="239"/>
        <v>15328.9</v>
      </c>
      <c r="R166" s="111">
        <f>RCFs!C$7</f>
        <v>15.49</v>
      </c>
      <c r="S166" s="71">
        <f t="shared" si="234"/>
        <v>19927.5</v>
      </c>
      <c r="T166" s="71">
        <f t="shared" si="234"/>
        <v>22993.3</v>
      </c>
      <c r="U166" s="104">
        <f t="shared" si="240"/>
        <v>15144.8</v>
      </c>
      <c r="V166" s="111">
        <f>RCFs!C$9</f>
        <v>15.304</v>
      </c>
      <c r="W166" s="104">
        <f t="shared" si="241"/>
        <v>15144.8</v>
      </c>
      <c r="X166" s="111">
        <f t="shared" si="242"/>
        <v>15.304</v>
      </c>
      <c r="Y166" s="109">
        <f t="shared" si="243"/>
        <v>16659.2</v>
      </c>
      <c r="Z166" s="109">
        <f t="shared" si="235"/>
        <v>20748.3</v>
      </c>
      <c r="AA166" s="109">
        <f t="shared" si="235"/>
        <v>24534.5</v>
      </c>
      <c r="AB166" s="109">
        <f t="shared" si="235"/>
        <v>22262.799999999999</v>
      </c>
      <c r="AC166" s="109">
        <f t="shared" si="235"/>
        <v>32864.199999999997</v>
      </c>
      <c r="AD166" s="109">
        <f t="shared" si="235"/>
        <v>45434.400000000001</v>
      </c>
      <c r="AE166" s="104">
        <f t="shared" si="244"/>
        <v>15358.5</v>
      </c>
      <c r="AF166" s="111">
        <f>RCFs!C$13</f>
        <v>15.52</v>
      </c>
      <c r="AG166" s="109">
        <f t="shared" si="236"/>
        <v>25341.5</v>
      </c>
      <c r="AH166" s="109">
        <f t="shared" si="236"/>
        <v>32252.9</v>
      </c>
      <c r="AI166" s="109">
        <f t="shared" si="236"/>
        <v>46075.5</v>
      </c>
      <c r="AJ166" s="104">
        <f t="shared" si="245"/>
        <v>15533.4</v>
      </c>
      <c r="AK166" s="114">
        <f>RCFs!C$25</f>
        <v>15.696666666666665</v>
      </c>
      <c r="AL166" s="104">
        <f t="shared" si="246"/>
        <v>20484.7</v>
      </c>
      <c r="AM166" s="114">
        <f>RCFs!C$59</f>
        <v>20.7</v>
      </c>
      <c r="AN166" s="104">
        <f t="shared" si="247"/>
        <v>16397.599999999999</v>
      </c>
      <c r="AO166" s="114">
        <f>RCFs!C$33</f>
        <v>16.57</v>
      </c>
      <c r="AP166" s="109">
        <f t="shared" si="248"/>
        <v>24596.400000000001</v>
      </c>
      <c r="AQ166" s="104">
        <f t="shared" si="249"/>
        <v>16288.8</v>
      </c>
      <c r="AR166" s="114">
        <f>RCFs!C$35</f>
        <v>16.46</v>
      </c>
      <c r="AS166" s="109">
        <f t="shared" si="232"/>
        <v>21175.4</v>
      </c>
      <c r="AT166" s="109">
        <f t="shared" si="232"/>
        <v>23618.7</v>
      </c>
      <c r="AU166" s="104">
        <f t="shared" si="250"/>
        <v>16078</v>
      </c>
      <c r="AV166" s="114">
        <f>RCFs!C$37</f>
        <v>16.247</v>
      </c>
      <c r="AW166" s="305"/>
      <c r="AX166" s="114"/>
      <c r="AY166" s="104">
        <f t="shared" si="251"/>
        <v>16367.9</v>
      </c>
      <c r="AZ166" s="104">
        <f>RCFs!C$39</f>
        <v>16.54</v>
      </c>
      <c r="BA166" s="104">
        <f t="shared" si="252"/>
        <v>15614.8</v>
      </c>
      <c r="BB166" s="114">
        <f>RCFs!C$41</f>
        <v>15.779</v>
      </c>
    </row>
    <row r="167" spans="1:54" s="126" customFormat="1" ht="12" customHeight="1" x14ac:dyDescent="0.2">
      <c r="A167" s="238">
        <v>5930</v>
      </c>
      <c r="B167" s="40" t="s">
        <v>313</v>
      </c>
      <c r="C167" s="285">
        <v>109</v>
      </c>
      <c r="D167" s="236">
        <f t="shared" si="253"/>
        <v>1719.9</v>
      </c>
      <c r="E167" s="237">
        <f>BB167</f>
        <v>15.779</v>
      </c>
      <c r="F167" s="104">
        <f t="shared" si="237"/>
        <v>1721.3</v>
      </c>
      <c r="G167" s="111">
        <f>RCFs!C$5</f>
        <v>15.792</v>
      </c>
      <c r="H167" s="104">
        <f t="shared" si="238"/>
        <v>1721.3</v>
      </c>
      <c r="I167" s="111">
        <f>RCFs!C$5</f>
        <v>15.792</v>
      </c>
      <c r="J167" s="71">
        <f t="shared" si="233"/>
        <v>1893.5</v>
      </c>
      <c r="K167" s="71">
        <f t="shared" si="233"/>
        <v>2358.1999999999998</v>
      </c>
      <c r="L167" s="71">
        <f t="shared" si="233"/>
        <v>2530.4</v>
      </c>
      <c r="M167" s="71">
        <f t="shared" si="233"/>
        <v>2788.6</v>
      </c>
      <c r="N167" s="71">
        <f t="shared" si="233"/>
        <v>3442.7</v>
      </c>
      <c r="O167" s="71">
        <f t="shared" si="233"/>
        <v>3700.9</v>
      </c>
      <c r="P167" s="71">
        <f t="shared" si="233"/>
        <v>5164</v>
      </c>
      <c r="Q167" s="104">
        <f t="shared" si="239"/>
        <v>1688.4</v>
      </c>
      <c r="R167" s="111">
        <f>RCFs!C$7</f>
        <v>15.49</v>
      </c>
      <c r="S167" s="71">
        <f t="shared" si="234"/>
        <v>2194.9</v>
      </c>
      <c r="T167" s="71">
        <f t="shared" si="234"/>
        <v>2532.6</v>
      </c>
      <c r="U167" s="104">
        <f t="shared" si="240"/>
        <v>1668.1</v>
      </c>
      <c r="V167" s="111">
        <f>RCFs!C$9</f>
        <v>15.304</v>
      </c>
      <c r="W167" s="104">
        <f t="shared" si="241"/>
        <v>1668.1</v>
      </c>
      <c r="X167" s="111">
        <f t="shared" si="242"/>
        <v>15.304</v>
      </c>
      <c r="Y167" s="109">
        <f t="shared" si="243"/>
        <v>1834.9</v>
      </c>
      <c r="Z167" s="109">
        <f t="shared" si="235"/>
        <v>2285.1999999999998</v>
      </c>
      <c r="AA167" s="109">
        <f t="shared" si="235"/>
        <v>2702.3</v>
      </c>
      <c r="AB167" s="109">
        <f t="shared" si="235"/>
        <v>2452.1</v>
      </c>
      <c r="AC167" s="109">
        <f t="shared" si="235"/>
        <v>3619.7</v>
      </c>
      <c r="AD167" s="109">
        <f t="shared" si="235"/>
        <v>5004.3</v>
      </c>
      <c r="AE167" s="104">
        <f t="shared" si="244"/>
        <v>1691.6</v>
      </c>
      <c r="AF167" s="111">
        <f>RCFs!C$13</f>
        <v>15.52</v>
      </c>
      <c r="AG167" s="109">
        <f t="shared" si="236"/>
        <v>2791.1</v>
      </c>
      <c r="AH167" s="109">
        <f t="shared" si="236"/>
        <v>3552.4</v>
      </c>
      <c r="AI167" s="109">
        <f t="shared" si="236"/>
        <v>5074.8</v>
      </c>
      <c r="AJ167" s="104">
        <f t="shared" si="245"/>
        <v>1710.9</v>
      </c>
      <c r="AK167" s="114">
        <f>RCFs!C$25</f>
        <v>15.696666666666665</v>
      </c>
      <c r="AL167" s="104">
        <f t="shared" si="246"/>
        <v>2256.3000000000002</v>
      </c>
      <c r="AM167" s="114">
        <f>RCFs!C$59</f>
        <v>20.7</v>
      </c>
      <c r="AN167" s="104">
        <f t="shared" si="247"/>
        <v>1806.1</v>
      </c>
      <c r="AO167" s="114">
        <f>RCFs!C$33</f>
        <v>16.57</v>
      </c>
      <c r="AP167" s="109">
        <f t="shared" si="248"/>
        <v>2709.1</v>
      </c>
      <c r="AQ167" s="104">
        <f t="shared" si="249"/>
        <v>1794.1</v>
      </c>
      <c r="AR167" s="114">
        <f>RCFs!C$35</f>
        <v>16.46</v>
      </c>
      <c r="AS167" s="109">
        <f t="shared" si="232"/>
        <v>2332.3000000000002</v>
      </c>
      <c r="AT167" s="109">
        <f t="shared" si="232"/>
        <v>2601.4</v>
      </c>
      <c r="AU167" s="104">
        <f t="shared" si="250"/>
        <v>1770.9</v>
      </c>
      <c r="AV167" s="114">
        <f>RCFs!C$37</f>
        <v>16.247</v>
      </c>
      <c r="AW167" s="305"/>
      <c r="AX167" s="114"/>
      <c r="AY167" s="104">
        <f t="shared" si="251"/>
        <v>1802.8</v>
      </c>
      <c r="AZ167" s="104">
        <f>RCFs!C$39</f>
        <v>16.54</v>
      </c>
      <c r="BA167" s="104">
        <f t="shared" si="252"/>
        <v>1719.9</v>
      </c>
      <c r="BB167" s="114">
        <f>RCFs!C$41</f>
        <v>15.779</v>
      </c>
    </row>
    <row r="168" spans="1:54" x14ac:dyDescent="0.2">
      <c r="A168" s="136"/>
      <c r="B168" s="137"/>
      <c r="C168" s="289"/>
      <c r="D168" s="138"/>
      <c r="E168" s="139"/>
      <c r="F168" s="138"/>
      <c r="G168" s="139"/>
      <c r="H168" s="138"/>
      <c r="I168" s="139"/>
      <c r="J168" s="135"/>
      <c r="K168" s="135"/>
      <c r="L168" s="135"/>
      <c r="M168" s="135"/>
      <c r="N168" s="135"/>
      <c r="O168" s="135"/>
      <c r="P168" s="135"/>
      <c r="Q168" s="138"/>
      <c r="R168" s="140"/>
      <c r="S168" s="135"/>
      <c r="T168" s="135"/>
      <c r="U168" s="138"/>
      <c r="V168" s="140"/>
      <c r="W168" s="138"/>
      <c r="X168" s="140"/>
      <c r="Y168" s="142"/>
      <c r="Z168" s="142"/>
      <c r="AA168" s="142"/>
      <c r="AB168" s="142"/>
      <c r="AC168" s="142"/>
      <c r="AD168" s="142"/>
      <c r="AE168" s="141"/>
      <c r="AF168" s="139"/>
      <c r="AG168" s="143"/>
      <c r="AH168" s="143"/>
      <c r="AI168" s="143"/>
      <c r="AJ168" s="138"/>
      <c r="AK168" s="139"/>
      <c r="AL168" s="138"/>
      <c r="AM168" s="139"/>
      <c r="AN168" s="138"/>
      <c r="AO168" s="139"/>
      <c r="AP168" s="143"/>
      <c r="AQ168" s="138"/>
      <c r="AR168" s="139"/>
      <c r="AS168" s="143"/>
      <c r="AT168" s="143"/>
      <c r="AU168" s="133"/>
      <c r="AV168" s="134"/>
      <c r="AW168" s="133"/>
      <c r="AX168" s="134"/>
      <c r="AY168" s="133"/>
      <c r="AZ168" s="134"/>
      <c r="BA168" s="133"/>
      <c r="BB168" s="134"/>
    </row>
    <row r="169" spans="1:54" s="4" customFormat="1" x14ac:dyDescent="0.2">
      <c r="A169" s="19"/>
      <c r="B169" s="20" t="s">
        <v>175</v>
      </c>
      <c r="C169" s="21"/>
      <c r="D169" s="22"/>
      <c r="E169" s="23"/>
      <c r="F169" s="22"/>
      <c r="G169" s="23"/>
      <c r="H169" s="22"/>
      <c r="I169" s="23"/>
      <c r="J169" s="23"/>
      <c r="K169" s="23"/>
      <c r="L169" s="23"/>
      <c r="M169" s="23"/>
      <c r="N169" s="23"/>
      <c r="O169" s="23"/>
      <c r="P169" s="23"/>
      <c r="Q169" s="22"/>
      <c r="R169" s="23"/>
      <c r="S169" s="23"/>
      <c r="T169" s="23"/>
      <c r="U169" s="24"/>
      <c r="V169" s="23"/>
      <c r="W169" s="24"/>
      <c r="X169" s="23"/>
      <c r="Y169" s="26"/>
      <c r="Z169" s="25"/>
      <c r="AA169" s="26"/>
      <c r="AB169" s="26"/>
      <c r="AC169" s="26"/>
      <c r="AD169" s="26"/>
      <c r="AE169" s="24"/>
      <c r="AF169" s="23"/>
      <c r="AG169" s="22"/>
      <c r="AH169" s="22"/>
      <c r="AI169" s="27"/>
      <c r="AJ169" s="22"/>
      <c r="AK169" s="22"/>
      <c r="AL169" s="22"/>
      <c r="AM169" s="22"/>
      <c r="AN169" s="24"/>
      <c r="AO169" s="23"/>
      <c r="AP169" s="22"/>
      <c r="AQ169" s="24"/>
      <c r="AR169" s="23"/>
      <c r="AS169" s="22"/>
      <c r="AT169" s="22"/>
      <c r="AU169" s="22"/>
      <c r="AV169" s="23"/>
      <c r="AW169" s="22"/>
      <c r="AX169" s="23"/>
      <c r="AY169" s="22"/>
      <c r="AZ169" s="23"/>
      <c r="BA169" s="23"/>
      <c r="BB169" s="146"/>
    </row>
    <row r="170" spans="1:54" s="4" customFormat="1" x14ac:dyDescent="0.2">
      <c r="A170" s="35"/>
      <c r="B170" s="36"/>
      <c r="C170" s="290"/>
      <c r="D170" s="30"/>
      <c r="E170" s="37"/>
      <c r="F170" s="30"/>
      <c r="G170" s="37"/>
      <c r="H170" s="30"/>
      <c r="I170" s="37"/>
      <c r="J170" s="73"/>
      <c r="K170" s="73"/>
      <c r="L170" s="73"/>
      <c r="M170" s="73"/>
      <c r="N170" s="73"/>
      <c r="O170" s="73"/>
      <c r="P170" s="73"/>
      <c r="Q170" s="30"/>
      <c r="R170" s="37"/>
      <c r="S170" s="73"/>
      <c r="T170" s="73"/>
      <c r="U170" s="30"/>
      <c r="V170" s="37"/>
      <c r="W170" s="30"/>
      <c r="X170" s="37"/>
      <c r="Y170" s="72"/>
      <c r="Z170" s="72"/>
      <c r="AA170" s="72"/>
      <c r="AB170" s="72"/>
      <c r="AC170" s="72"/>
      <c r="AD170" s="72"/>
      <c r="AE170" s="38"/>
      <c r="AF170" s="37"/>
      <c r="AG170" s="73"/>
      <c r="AH170" s="73"/>
      <c r="AI170" s="73"/>
      <c r="AJ170" s="29"/>
      <c r="AK170" s="37"/>
      <c r="AL170" s="30"/>
      <c r="AM170" s="37"/>
      <c r="AN170" s="30"/>
      <c r="AO170" s="37"/>
      <c r="AP170" s="73"/>
      <c r="AQ170" s="30"/>
      <c r="AR170" s="37"/>
      <c r="AS170" s="73"/>
      <c r="AT170" s="73"/>
      <c r="AU170" s="30"/>
      <c r="AV170" s="37"/>
      <c r="AW170" s="30"/>
      <c r="AX170" s="37"/>
      <c r="AY170" s="30"/>
      <c r="AZ170" s="37"/>
      <c r="BA170" s="30"/>
      <c r="BB170" s="37"/>
    </row>
    <row r="171" spans="1:54" s="4" customFormat="1" ht="25.5" x14ac:dyDescent="0.2">
      <c r="A171" s="155">
        <v>1038</v>
      </c>
      <c r="B171" s="156" t="s">
        <v>176</v>
      </c>
      <c r="C171" s="291">
        <v>461.4</v>
      </c>
      <c r="D171" s="166">
        <f t="shared" ref="D171" si="254">ROUND(E171*C171,1)</f>
        <v>27462.2</v>
      </c>
      <c r="E171" s="167">
        <f>RCFs!C$43</f>
        <v>59.519182319999999</v>
      </c>
      <c r="F171" s="166">
        <f t="shared" ref="F171:F191" si="255">ROUND(G171*C171,1)</f>
        <v>7286.4</v>
      </c>
      <c r="G171" s="167">
        <f>RCFs!C$5</f>
        <v>15.792</v>
      </c>
      <c r="H171" s="166">
        <f t="shared" ref="H171" si="256">ROUND(I171*C171,1)</f>
        <v>7286.4</v>
      </c>
      <c r="I171" s="167">
        <f>RCFs!C$5</f>
        <v>15.792</v>
      </c>
      <c r="J171" s="168">
        <f t="shared" ref="J171:P180" si="257">ROUND($C171*$I171*J$6,1)</f>
        <v>8015.1</v>
      </c>
      <c r="K171" s="168">
        <f t="shared" si="257"/>
        <v>9982.4</v>
      </c>
      <c r="L171" s="168">
        <f t="shared" si="257"/>
        <v>10711.1</v>
      </c>
      <c r="M171" s="168">
        <f t="shared" si="257"/>
        <v>11804</v>
      </c>
      <c r="N171" s="168">
        <f t="shared" si="257"/>
        <v>14572.9</v>
      </c>
      <c r="O171" s="168">
        <f t="shared" si="257"/>
        <v>15665.8</v>
      </c>
      <c r="P171" s="168">
        <f t="shared" si="257"/>
        <v>21859.3</v>
      </c>
      <c r="Q171" s="166">
        <f t="shared" ref="Q171" si="258">ROUNDDOWN(C171*R171,1)</f>
        <v>7147</v>
      </c>
      <c r="R171" s="167">
        <f>RCFs!C$7</f>
        <v>15.49</v>
      </c>
      <c r="S171" s="168">
        <f t="shared" ref="S171:T186" si="259">ROUNDDOWN($Q171*S$6,1)</f>
        <v>9291.1</v>
      </c>
      <c r="T171" s="168">
        <f t="shared" si="259"/>
        <v>10720.5</v>
      </c>
      <c r="U171" s="166">
        <f t="shared" ref="U171:U191" si="260">ROUNDDOWN($C171*V171,1)</f>
        <v>7061.2</v>
      </c>
      <c r="V171" s="167">
        <f>RCFs!C$9</f>
        <v>15.304</v>
      </c>
      <c r="W171" s="166">
        <f t="shared" ref="W171:W191" si="261">ROUNDDOWN($C171*X171,1)</f>
        <v>7061.2</v>
      </c>
      <c r="X171" s="167">
        <f t="shared" ref="X171" si="262">V171</f>
        <v>15.304</v>
      </c>
      <c r="Y171" s="169">
        <f t="shared" ref="Y171:AD186" si="263">ROUNDDOWN($W171*Y$6,1)</f>
        <v>7767.3</v>
      </c>
      <c r="Z171" s="169">
        <f t="shared" si="263"/>
        <v>9673.7999999999993</v>
      </c>
      <c r="AA171" s="169">
        <f t="shared" si="263"/>
        <v>11439.1</v>
      </c>
      <c r="AB171" s="169">
        <f t="shared" si="263"/>
        <v>10379.9</v>
      </c>
      <c r="AC171" s="169">
        <f t="shared" si="263"/>
        <v>15322.8</v>
      </c>
      <c r="AD171" s="169">
        <f t="shared" si="263"/>
        <v>21183.599999999999</v>
      </c>
      <c r="AE171" s="166">
        <f t="shared" ref="AE171:AE191" si="264">ROUNDDOWN($C171*AF171,1)</f>
        <v>7160.9</v>
      </c>
      <c r="AF171" s="167">
        <f>RCFs!C$13</f>
        <v>15.52</v>
      </c>
      <c r="AG171" s="169">
        <f t="shared" ref="AG171:AI186" si="265">ROUND($AE171*AG$6,1)</f>
        <v>11815.5</v>
      </c>
      <c r="AH171" s="169">
        <f t="shared" si="265"/>
        <v>15037.9</v>
      </c>
      <c r="AI171" s="169">
        <f t="shared" si="265"/>
        <v>21482.7</v>
      </c>
      <c r="AJ171" s="166">
        <f t="shared" ref="AJ171:AJ191" si="266">ROUNDDOWN($C171*AK171,1)</f>
        <v>7242.4</v>
      </c>
      <c r="AK171" s="167">
        <f>RCFs!C$25</f>
        <v>15.696666666666665</v>
      </c>
      <c r="AL171" s="166">
        <f t="shared" ref="AL171:AL191" si="267">ROUNDDOWN($C171*AM171,1)</f>
        <v>9550.9</v>
      </c>
      <c r="AM171" s="167">
        <f>RCFs!C$59</f>
        <v>20.7</v>
      </c>
      <c r="AN171" s="166">
        <f t="shared" ref="AN171:AN191" si="268">ROUNDDOWN($C171*AO171,1)</f>
        <v>7645.3</v>
      </c>
      <c r="AO171" s="167">
        <f>RCFs!C$33</f>
        <v>16.57</v>
      </c>
      <c r="AP171" s="169">
        <f t="shared" ref="AP171:AP191" si="269">ROUNDDOWN($AN171*AP$6,1)</f>
        <v>11467.9</v>
      </c>
      <c r="AQ171" s="166">
        <f t="shared" ref="AQ171:AQ191" si="270">ROUNDDOWN($C171*AR171,1)</f>
        <v>7594.6</v>
      </c>
      <c r="AR171" s="167">
        <f>RCFs!C$35</f>
        <v>16.46</v>
      </c>
      <c r="AS171" s="169">
        <f t="shared" ref="AS171:AT186" si="271">ROUNDDOWN($AQ171*AS$6,1)</f>
        <v>9872.9</v>
      </c>
      <c r="AT171" s="169">
        <f t="shared" si="271"/>
        <v>11012.1</v>
      </c>
      <c r="AU171" s="105">
        <f t="shared" ref="AU171:AU191" si="272">ROUNDDOWN($C171*AV171,1)</f>
        <v>7496.3</v>
      </c>
      <c r="AV171" s="114">
        <f>RCFs!C$37</f>
        <v>16.247</v>
      </c>
      <c r="AW171" s="305"/>
      <c r="AX171" s="114"/>
      <c r="AY171" s="166">
        <f t="shared" ref="AY171:AY191" si="273">ROUNDDOWN($C171*AZ171,1)</f>
        <v>7631.5</v>
      </c>
      <c r="AZ171" s="166">
        <f>RCFs!C$39</f>
        <v>16.54</v>
      </c>
      <c r="BA171" s="166">
        <f t="shared" ref="BA171:BA191" si="274">ROUNDDOWN($C171*BB171,1)</f>
        <v>7280.4</v>
      </c>
      <c r="BB171" s="167">
        <f>RCFs!C$41</f>
        <v>15.779</v>
      </c>
    </row>
    <row r="172" spans="1:54" s="4" customFormat="1" ht="25.5" x14ac:dyDescent="0.2">
      <c r="A172" s="155">
        <v>1040</v>
      </c>
      <c r="B172" s="156" t="s">
        <v>177</v>
      </c>
      <c r="C172" s="291">
        <v>343.5</v>
      </c>
      <c r="D172" s="166">
        <f t="shared" ref="D172:D191" si="275">ROUND(E172*C172,1)</f>
        <v>20444.8</v>
      </c>
      <c r="E172" s="167">
        <f>RCFs!C$43</f>
        <v>59.519182319999999</v>
      </c>
      <c r="F172" s="166">
        <f t="shared" si="255"/>
        <v>5424.6</v>
      </c>
      <c r="G172" s="167">
        <f>RCFs!C$5</f>
        <v>15.792</v>
      </c>
      <c r="H172" s="166">
        <f t="shared" ref="H172:H191" si="276">ROUND(I172*C172,1)</f>
        <v>5424.6</v>
      </c>
      <c r="I172" s="167">
        <f>RCFs!C$5</f>
        <v>15.792</v>
      </c>
      <c r="J172" s="168">
        <f t="shared" si="257"/>
        <v>5967</v>
      </c>
      <c r="K172" s="168">
        <f t="shared" si="257"/>
        <v>7431.6</v>
      </c>
      <c r="L172" s="168">
        <f t="shared" si="257"/>
        <v>7974.1</v>
      </c>
      <c r="M172" s="168">
        <f t="shared" si="257"/>
        <v>8787.7999999999993</v>
      </c>
      <c r="N172" s="168">
        <f t="shared" si="257"/>
        <v>10849.1</v>
      </c>
      <c r="O172" s="168">
        <f t="shared" si="257"/>
        <v>11662.8</v>
      </c>
      <c r="P172" s="168">
        <f t="shared" si="257"/>
        <v>16273.7</v>
      </c>
      <c r="Q172" s="166">
        <f t="shared" ref="Q172:Q191" si="277">ROUNDDOWN(C172*R172,1)</f>
        <v>5320.8</v>
      </c>
      <c r="R172" s="167">
        <f>RCFs!C$7</f>
        <v>15.49</v>
      </c>
      <c r="S172" s="168">
        <f t="shared" si="259"/>
        <v>6917</v>
      </c>
      <c r="T172" s="168">
        <f t="shared" si="259"/>
        <v>7981.2</v>
      </c>
      <c r="U172" s="166">
        <f t="shared" si="260"/>
        <v>5256.9</v>
      </c>
      <c r="V172" s="167">
        <f>RCFs!C$9</f>
        <v>15.304</v>
      </c>
      <c r="W172" s="166">
        <f t="shared" si="261"/>
        <v>5256.9</v>
      </c>
      <c r="X172" s="167">
        <f t="shared" ref="X172:X191" si="278">V172</f>
        <v>15.304</v>
      </c>
      <c r="Y172" s="169">
        <f t="shared" si="263"/>
        <v>5782.5</v>
      </c>
      <c r="Z172" s="169">
        <f t="shared" si="263"/>
        <v>7201.9</v>
      </c>
      <c r="AA172" s="169">
        <f t="shared" si="263"/>
        <v>8516.1</v>
      </c>
      <c r="AB172" s="169">
        <f t="shared" si="263"/>
        <v>7727.6</v>
      </c>
      <c r="AC172" s="169">
        <f t="shared" si="263"/>
        <v>11407.4</v>
      </c>
      <c r="AD172" s="169">
        <f t="shared" si="263"/>
        <v>15770.7</v>
      </c>
      <c r="AE172" s="166">
        <f t="shared" si="264"/>
        <v>5331.1</v>
      </c>
      <c r="AF172" s="167">
        <f>RCFs!C$13</f>
        <v>15.52</v>
      </c>
      <c r="AG172" s="169">
        <f t="shared" si="265"/>
        <v>8796.2999999999993</v>
      </c>
      <c r="AH172" s="169">
        <f t="shared" si="265"/>
        <v>11195.3</v>
      </c>
      <c r="AI172" s="169">
        <f t="shared" si="265"/>
        <v>15993.3</v>
      </c>
      <c r="AJ172" s="166">
        <f t="shared" si="266"/>
        <v>5391.8</v>
      </c>
      <c r="AK172" s="167">
        <f>RCFs!C$25</f>
        <v>15.696666666666665</v>
      </c>
      <c r="AL172" s="166">
        <f t="shared" si="267"/>
        <v>7110.4</v>
      </c>
      <c r="AM172" s="167">
        <f>RCFs!C$59</f>
        <v>20.7</v>
      </c>
      <c r="AN172" s="166">
        <f t="shared" si="268"/>
        <v>5691.7</v>
      </c>
      <c r="AO172" s="167">
        <f>RCFs!C$33</f>
        <v>16.57</v>
      </c>
      <c r="AP172" s="169">
        <f t="shared" si="269"/>
        <v>8537.5</v>
      </c>
      <c r="AQ172" s="166">
        <f t="shared" si="270"/>
        <v>5654</v>
      </c>
      <c r="AR172" s="167">
        <f>RCFs!C$35</f>
        <v>16.46</v>
      </c>
      <c r="AS172" s="169">
        <f t="shared" si="271"/>
        <v>7350.2</v>
      </c>
      <c r="AT172" s="169">
        <f t="shared" si="271"/>
        <v>8198.2999999999993</v>
      </c>
      <c r="AU172" s="105">
        <f t="shared" si="272"/>
        <v>5580.8</v>
      </c>
      <c r="AV172" s="114">
        <f>RCFs!C$37</f>
        <v>16.247</v>
      </c>
      <c r="AW172" s="305"/>
      <c r="AX172" s="114"/>
      <c r="AY172" s="166">
        <f t="shared" si="273"/>
        <v>5681.4</v>
      </c>
      <c r="AZ172" s="166">
        <f>RCFs!C$39</f>
        <v>16.54</v>
      </c>
      <c r="BA172" s="166">
        <f t="shared" si="274"/>
        <v>5420</v>
      </c>
      <c r="BB172" s="167">
        <f>RCFs!C$41</f>
        <v>15.779</v>
      </c>
    </row>
    <row r="173" spans="1:54" s="4" customFormat="1" ht="25.5" x14ac:dyDescent="0.2">
      <c r="A173" s="155">
        <v>1042</v>
      </c>
      <c r="B173" s="156" t="s">
        <v>178</v>
      </c>
      <c r="C173" s="291">
        <v>365.5</v>
      </c>
      <c r="D173" s="166">
        <f t="shared" si="275"/>
        <v>21754.3</v>
      </c>
      <c r="E173" s="167">
        <f>RCFs!C$43</f>
        <v>59.519182319999999</v>
      </c>
      <c r="F173" s="166">
        <f t="shared" si="255"/>
        <v>5772</v>
      </c>
      <c r="G173" s="167">
        <f>RCFs!C$5</f>
        <v>15.792</v>
      </c>
      <c r="H173" s="166">
        <f t="shared" si="276"/>
        <v>5772</v>
      </c>
      <c r="I173" s="167">
        <f>RCFs!C$5</f>
        <v>15.792</v>
      </c>
      <c r="J173" s="168">
        <f t="shared" si="257"/>
        <v>6349.2</v>
      </c>
      <c r="K173" s="168">
        <f t="shared" si="257"/>
        <v>7907.6</v>
      </c>
      <c r="L173" s="168">
        <f t="shared" si="257"/>
        <v>8484.7999999999993</v>
      </c>
      <c r="M173" s="168">
        <f t="shared" si="257"/>
        <v>9350.6</v>
      </c>
      <c r="N173" s="168">
        <f t="shared" si="257"/>
        <v>11544</v>
      </c>
      <c r="O173" s="168">
        <f t="shared" si="257"/>
        <v>12409.7</v>
      </c>
      <c r="P173" s="168">
        <f t="shared" si="257"/>
        <v>17315.900000000001</v>
      </c>
      <c r="Q173" s="166">
        <f t="shared" si="277"/>
        <v>5661.5</v>
      </c>
      <c r="R173" s="167">
        <f>RCFs!C$7</f>
        <v>15.49</v>
      </c>
      <c r="S173" s="168">
        <f t="shared" si="259"/>
        <v>7359.9</v>
      </c>
      <c r="T173" s="168">
        <f t="shared" si="259"/>
        <v>8492.2000000000007</v>
      </c>
      <c r="U173" s="166">
        <f t="shared" si="260"/>
        <v>5593.6</v>
      </c>
      <c r="V173" s="167">
        <f>RCFs!C$9</f>
        <v>15.304</v>
      </c>
      <c r="W173" s="166">
        <f t="shared" si="261"/>
        <v>5593.6</v>
      </c>
      <c r="X173" s="167">
        <f t="shared" si="278"/>
        <v>15.304</v>
      </c>
      <c r="Y173" s="169">
        <f t="shared" si="263"/>
        <v>6152.9</v>
      </c>
      <c r="Z173" s="169">
        <f t="shared" si="263"/>
        <v>7663.2</v>
      </c>
      <c r="AA173" s="169">
        <f t="shared" si="263"/>
        <v>9061.6</v>
      </c>
      <c r="AB173" s="169">
        <f t="shared" si="263"/>
        <v>8222.5</v>
      </c>
      <c r="AC173" s="169">
        <f t="shared" si="263"/>
        <v>12138.1</v>
      </c>
      <c r="AD173" s="169">
        <f t="shared" si="263"/>
        <v>16780.8</v>
      </c>
      <c r="AE173" s="166">
        <f t="shared" si="264"/>
        <v>5672.5</v>
      </c>
      <c r="AF173" s="167">
        <f>RCFs!C$13</f>
        <v>15.52</v>
      </c>
      <c r="AG173" s="169">
        <f t="shared" si="265"/>
        <v>9359.6</v>
      </c>
      <c r="AH173" s="169">
        <f t="shared" si="265"/>
        <v>11912.3</v>
      </c>
      <c r="AI173" s="169">
        <f t="shared" si="265"/>
        <v>17017.5</v>
      </c>
      <c r="AJ173" s="166">
        <f t="shared" si="266"/>
        <v>5737.1</v>
      </c>
      <c r="AK173" s="167">
        <f>RCFs!C$25</f>
        <v>15.696666666666665</v>
      </c>
      <c r="AL173" s="166">
        <f t="shared" si="267"/>
        <v>7565.8</v>
      </c>
      <c r="AM173" s="167">
        <f>RCFs!C$59</f>
        <v>20.7</v>
      </c>
      <c r="AN173" s="166">
        <f t="shared" si="268"/>
        <v>6056.3</v>
      </c>
      <c r="AO173" s="167">
        <f>RCFs!C$33</f>
        <v>16.57</v>
      </c>
      <c r="AP173" s="169">
        <f t="shared" si="269"/>
        <v>9084.4</v>
      </c>
      <c r="AQ173" s="166">
        <f t="shared" si="270"/>
        <v>6016.1</v>
      </c>
      <c r="AR173" s="167">
        <f>RCFs!C$35</f>
        <v>16.46</v>
      </c>
      <c r="AS173" s="169">
        <f t="shared" si="271"/>
        <v>7820.9</v>
      </c>
      <c r="AT173" s="169">
        <f t="shared" si="271"/>
        <v>8723.2999999999993</v>
      </c>
      <c r="AU173" s="105">
        <f t="shared" si="272"/>
        <v>5938.2</v>
      </c>
      <c r="AV173" s="114">
        <f>RCFs!C$37</f>
        <v>16.247</v>
      </c>
      <c r="AW173" s="305"/>
      <c r="AX173" s="114"/>
      <c r="AY173" s="166">
        <f t="shared" si="273"/>
        <v>6045.3</v>
      </c>
      <c r="AZ173" s="166">
        <f>RCFs!C$39</f>
        <v>16.54</v>
      </c>
      <c r="BA173" s="166">
        <f t="shared" si="274"/>
        <v>5767.2</v>
      </c>
      <c r="BB173" s="167">
        <f>RCFs!C$41</f>
        <v>15.779</v>
      </c>
    </row>
    <row r="174" spans="1:54" s="4" customFormat="1" ht="25.5" x14ac:dyDescent="0.2">
      <c r="A174" s="155">
        <v>1044</v>
      </c>
      <c r="B174" s="156" t="s">
        <v>179</v>
      </c>
      <c r="C174" s="291">
        <v>368.3</v>
      </c>
      <c r="D174" s="166">
        <f t="shared" si="275"/>
        <v>21920.9</v>
      </c>
      <c r="E174" s="167">
        <f>RCFs!C$43</f>
        <v>59.519182319999999</v>
      </c>
      <c r="F174" s="166">
        <f t="shared" si="255"/>
        <v>5816.2</v>
      </c>
      <c r="G174" s="167">
        <f>RCFs!C$5</f>
        <v>15.792</v>
      </c>
      <c r="H174" s="166">
        <f t="shared" si="276"/>
        <v>5816.2</v>
      </c>
      <c r="I174" s="167">
        <f>RCFs!C$5</f>
        <v>15.792</v>
      </c>
      <c r="J174" s="168">
        <f t="shared" si="257"/>
        <v>6397.8</v>
      </c>
      <c r="K174" s="168">
        <f t="shared" si="257"/>
        <v>7968.2</v>
      </c>
      <c r="L174" s="168">
        <f t="shared" si="257"/>
        <v>8549.7999999999993</v>
      </c>
      <c r="M174" s="168">
        <f t="shared" si="257"/>
        <v>9422.2000000000007</v>
      </c>
      <c r="N174" s="168">
        <f t="shared" si="257"/>
        <v>11632.4</v>
      </c>
      <c r="O174" s="168">
        <f t="shared" si="257"/>
        <v>12504.8</v>
      </c>
      <c r="P174" s="168">
        <f t="shared" si="257"/>
        <v>17448.599999999999</v>
      </c>
      <c r="Q174" s="166">
        <f t="shared" si="277"/>
        <v>5704.9</v>
      </c>
      <c r="R174" s="167">
        <f>RCFs!C$7</f>
        <v>15.49</v>
      </c>
      <c r="S174" s="168">
        <f t="shared" si="259"/>
        <v>7416.3</v>
      </c>
      <c r="T174" s="168">
        <f t="shared" si="259"/>
        <v>8557.2999999999993</v>
      </c>
      <c r="U174" s="166">
        <f t="shared" si="260"/>
        <v>5636.4</v>
      </c>
      <c r="V174" s="167">
        <f>RCFs!C$9</f>
        <v>15.304</v>
      </c>
      <c r="W174" s="166">
        <f t="shared" si="261"/>
        <v>5636.4</v>
      </c>
      <c r="X174" s="167">
        <f t="shared" si="278"/>
        <v>15.304</v>
      </c>
      <c r="Y174" s="169">
        <f t="shared" si="263"/>
        <v>6200</v>
      </c>
      <c r="Z174" s="169">
        <f t="shared" si="263"/>
        <v>7721.8</v>
      </c>
      <c r="AA174" s="169">
        <f t="shared" si="263"/>
        <v>9130.9</v>
      </c>
      <c r="AB174" s="169">
        <f t="shared" si="263"/>
        <v>8285.5</v>
      </c>
      <c r="AC174" s="169">
        <f t="shared" si="263"/>
        <v>12230.9</v>
      </c>
      <c r="AD174" s="169">
        <f t="shared" si="263"/>
        <v>16909.2</v>
      </c>
      <c r="AE174" s="166">
        <f t="shared" si="264"/>
        <v>5716</v>
      </c>
      <c r="AF174" s="167">
        <f>RCFs!C$13</f>
        <v>15.52</v>
      </c>
      <c r="AG174" s="169">
        <f t="shared" si="265"/>
        <v>9431.4</v>
      </c>
      <c r="AH174" s="169">
        <f t="shared" si="265"/>
        <v>12003.6</v>
      </c>
      <c r="AI174" s="169">
        <f t="shared" si="265"/>
        <v>17148</v>
      </c>
      <c r="AJ174" s="166">
        <f t="shared" si="266"/>
        <v>5781</v>
      </c>
      <c r="AK174" s="167">
        <f>RCFs!C$25</f>
        <v>15.696666666666665</v>
      </c>
      <c r="AL174" s="166">
        <f t="shared" si="267"/>
        <v>7623.8</v>
      </c>
      <c r="AM174" s="167">
        <f>RCFs!C$59</f>
        <v>20.7</v>
      </c>
      <c r="AN174" s="166">
        <f t="shared" si="268"/>
        <v>6102.7</v>
      </c>
      <c r="AO174" s="167">
        <f>RCFs!C$33</f>
        <v>16.57</v>
      </c>
      <c r="AP174" s="169">
        <f t="shared" si="269"/>
        <v>9154</v>
      </c>
      <c r="AQ174" s="166">
        <f t="shared" si="270"/>
        <v>6062.2</v>
      </c>
      <c r="AR174" s="167">
        <f>RCFs!C$35</f>
        <v>16.46</v>
      </c>
      <c r="AS174" s="169">
        <f t="shared" si="271"/>
        <v>7880.8</v>
      </c>
      <c r="AT174" s="169">
        <f t="shared" si="271"/>
        <v>8790.1</v>
      </c>
      <c r="AU174" s="105">
        <f t="shared" si="272"/>
        <v>5983.7</v>
      </c>
      <c r="AV174" s="114">
        <f>RCFs!C$37</f>
        <v>16.247</v>
      </c>
      <c r="AW174" s="305"/>
      <c r="AX174" s="114"/>
      <c r="AY174" s="166">
        <f t="shared" si="273"/>
        <v>6091.6</v>
      </c>
      <c r="AZ174" s="166">
        <f>RCFs!C$39</f>
        <v>16.54</v>
      </c>
      <c r="BA174" s="166">
        <f t="shared" si="274"/>
        <v>5811.4</v>
      </c>
      <c r="BB174" s="167">
        <f>RCFs!C$41</f>
        <v>15.779</v>
      </c>
    </row>
    <row r="175" spans="1:54" s="4" customFormat="1" ht="25.5" x14ac:dyDescent="0.2">
      <c r="A175" s="155">
        <v>1048</v>
      </c>
      <c r="B175" s="156" t="s">
        <v>180</v>
      </c>
      <c r="C175" s="291">
        <v>152.19999999999999</v>
      </c>
      <c r="D175" s="166">
        <f t="shared" si="275"/>
        <v>9058.7999999999993</v>
      </c>
      <c r="E175" s="167">
        <f>RCFs!C$43</f>
        <v>59.519182319999999</v>
      </c>
      <c r="F175" s="166">
        <f t="shared" si="255"/>
        <v>2403.5</v>
      </c>
      <c r="G175" s="167">
        <f>RCFs!C$5</f>
        <v>15.792</v>
      </c>
      <c r="H175" s="166">
        <f t="shared" si="276"/>
        <v>2403.5</v>
      </c>
      <c r="I175" s="167">
        <f>RCFs!C$5</f>
        <v>15.792</v>
      </c>
      <c r="J175" s="168">
        <f t="shared" si="257"/>
        <v>2643.9</v>
      </c>
      <c r="K175" s="168">
        <f t="shared" si="257"/>
        <v>3292.9</v>
      </c>
      <c r="L175" s="168">
        <f t="shared" si="257"/>
        <v>3533.2</v>
      </c>
      <c r="M175" s="168">
        <f t="shared" si="257"/>
        <v>3893.7</v>
      </c>
      <c r="N175" s="168">
        <f t="shared" si="257"/>
        <v>4807.1000000000004</v>
      </c>
      <c r="O175" s="168">
        <f t="shared" si="257"/>
        <v>5167.6000000000004</v>
      </c>
      <c r="P175" s="168">
        <f t="shared" si="257"/>
        <v>7210.6</v>
      </c>
      <c r="Q175" s="166">
        <f t="shared" si="277"/>
        <v>2357.5</v>
      </c>
      <c r="R175" s="167">
        <f>RCFs!C$7</f>
        <v>15.49</v>
      </c>
      <c r="S175" s="168">
        <f t="shared" si="259"/>
        <v>3064.7</v>
      </c>
      <c r="T175" s="168">
        <f t="shared" si="259"/>
        <v>3536.2</v>
      </c>
      <c r="U175" s="166">
        <f t="shared" si="260"/>
        <v>2329.1999999999998</v>
      </c>
      <c r="V175" s="167">
        <f>RCFs!C$9</f>
        <v>15.304</v>
      </c>
      <c r="W175" s="166">
        <f t="shared" si="261"/>
        <v>2329.1999999999998</v>
      </c>
      <c r="X175" s="167">
        <f t="shared" si="278"/>
        <v>15.304</v>
      </c>
      <c r="Y175" s="169">
        <f t="shared" si="263"/>
        <v>2562.1</v>
      </c>
      <c r="Z175" s="169">
        <f t="shared" si="263"/>
        <v>3191</v>
      </c>
      <c r="AA175" s="169">
        <f t="shared" si="263"/>
        <v>3773.3</v>
      </c>
      <c r="AB175" s="169">
        <f t="shared" si="263"/>
        <v>3423.9</v>
      </c>
      <c r="AC175" s="169">
        <f t="shared" si="263"/>
        <v>5054.3</v>
      </c>
      <c r="AD175" s="169">
        <f t="shared" si="263"/>
        <v>6987.6</v>
      </c>
      <c r="AE175" s="166">
        <f t="shared" si="264"/>
        <v>2362.1</v>
      </c>
      <c r="AF175" s="167">
        <f>RCFs!C$13</f>
        <v>15.52</v>
      </c>
      <c r="AG175" s="169">
        <f t="shared" si="265"/>
        <v>3897.5</v>
      </c>
      <c r="AH175" s="169">
        <f t="shared" si="265"/>
        <v>4960.3999999999996</v>
      </c>
      <c r="AI175" s="169">
        <f t="shared" si="265"/>
        <v>7086.3</v>
      </c>
      <c r="AJ175" s="166">
        <f t="shared" si="266"/>
        <v>2389</v>
      </c>
      <c r="AK175" s="167">
        <f>RCFs!C$25</f>
        <v>15.696666666666665</v>
      </c>
      <c r="AL175" s="166">
        <f t="shared" si="267"/>
        <v>3150.5</v>
      </c>
      <c r="AM175" s="167">
        <f>RCFs!C$59</f>
        <v>20.7</v>
      </c>
      <c r="AN175" s="166">
        <f t="shared" si="268"/>
        <v>2521.9</v>
      </c>
      <c r="AO175" s="167">
        <f>RCFs!C$33</f>
        <v>16.57</v>
      </c>
      <c r="AP175" s="169">
        <f t="shared" si="269"/>
        <v>3782.8</v>
      </c>
      <c r="AQ175" s="166">
        <f t="shared" si="270"/>
        <v>2505.1999999999998</v>
      </c>
      <c r="AR175" s="167">
        <f>RCFs!C$35</f>
        <v>16.46</v>
      </c>
      <c r="AS175" s="169">
        <f t="shared" si="271"/>
        <v>3256.7</v>
      </c>
      <c r="AT175" s="169">
        <f t="shared" si="271"/>
        <v>3632.5</v>
      </c>
      <c r="AU175" s="105">
        <f t="shared" si="272"/>
        <v>2472.6999999999998</v>
      </c>
      <c r="AV175" s="114">
        <f>RCFs!C$37</f>
        <v>16.247</v>
      </c>
      <c r="AW175" s="305"/>
      <c r="AX175" s="114"/>
      <c r="AY175" s="166">
        <f t="shared" si="273"/>
        <v>2517.3000000000002</v>
      </c>
      <c r="AZ175" s="166">
        <f>RCFs!C$39</f>
        <v>16.54</v>
      </c>
      <c r="BA175" s="166">
        <f t="shared" si="274"/>
        <v>2401.5</v>
      </c>
      <c r="BB175" s="167">
        <f>RCFs!C$41</f>
        <v>15.779</v>
      </c>
    </row>
    <row r="176" spans="1:54" s="4" customFormat="1" x14ac:dyDescent="0.2">
      <c r="A176" s="155">
        <v>1096</v>
      </c>
      <c r="B176" s="156" t="s">
        <v>181</v>
      </c>
      <c r="C176" s="291">
        <v>40.5</v>
      </c>
      <c r="D176" s="166">
        <f t="shared" si="275"/>
        <v>2410.5</v>
      </c>
      <c r="E176" s="167">
        <f>RCFs!C$43</f>
        <v>59.519182319999999</v>
      </c>
      <c r="F176" s="166">
        <f t="shared" si="255"/>
        <v>639.6</v>
      </c>
      <c r="G176" s="167">
        <f>RCFs!C$5</f>
        <v>15.792</v>
      </c>
      <c r="H176" s="166">
        <f t="shared" si="276"/>
        <v>639.6</v>
      </c>
      <c r="I176" s="167">
        <f>RCFs!C$5</f>
        <v>15.792</v>
      </c>
      <c r="J176" s="168">
        <f t="shared" si="257"/>
        <v>703.5</v>
      </c>
      <c r="K176" s="168">
        <f t="shared" si="257"/>
        <v>876.2</v>
      </c>
      <c r="L176" s="168">
        <f t="shared" si="257"/>
        <v>940.2</v>
      </c>
      <c r="M176" s="168">
        <f t="shared" si="257"/>
        <v>1036.0999999999999</v>
      </c>
      <c r="N176" s="168">
        <f t="shared" si="257"/>
        <v>1279.2</v>
      </c>
      <c r="O176" s="168">
        <f t="shared" si="257"/>
        <v>1375.1</v>
      </c>
      <c r="P176" s="168">
        <f t="shared" si="257"/>
        <v>1918.7</v>
      </c>
      <c r="Q176" s="166">
        <f t="shared" si="277"/>
        <v>627.29999999999995</v>
      </c>
      <c r="R176" s="167">
        <f>RCFs!C$7</f>
        <v>15.49</v>
      </c>
      <c r="S176" s="168">
        <f t="shared" si="259"/>
        <v>815.4</v>
      </c>
      <c r="T176" s="168">
        <f t="shared" si="259"/>
        <v>940.9</v>
      </c>
      <c r="U176" s="166">
        <f t="shared" si="260"/>
        <v>619.79999999999995</v>
      </c>
      <c r="V176" s="167">
        <f>RCFs!C$9</f>
        <v>15.304</v>
      </c>
      <c r="W176" s="166">
        <f t="shared" si="261"/>
        <v>619.79999999999995</v>
      </c>
      <c r="X176" s="167">
        <f t="shared" si="278"/>
        <v>15.304</v>
      </c>
      <c r="Y176" s="169">
        <f t="shared" si="263"/>
        <v>681.7</v>
      </c>
      <c r="Z176" s="169">
        <f t="shared" si="263"/>
        <v>849.1</v>
      </c>
      <c r="AA176" s="169">
        <f t="shared" si="263"/>
        <v>1004</v>
      </c>
      <c r="AB176" s="169">
        <f t="shared" si="263"/>
        <v>911.1</v>
      </c>
      <c r="AC176" s="169">
        <f t="shared" si="263"/>
        <v>1344.9</v>
      </c>
      <c r="AD176" s="169">
        <f t="shared" si="263"/>
        <v>1859.4</v>
      </c>
      <c r="AE176" s="166">
        <f t="shared" si="264"/>
        <v>628.5</v>
      </c>
      <c r="AF176" s="167">
        <f>RCFs!C$13</f>
        <v>15.52</v>
      </c>
      <c r="AG176" s="169">
        <f t="shared" si="265"/>
        <v>1037</v>
      </c>
      <c r="AH176" s="169">
        <f t="shared" si="265"/>
        <v>1319.9</v>
      </c>
      <c r="AI176" s="169">
        <f t="shared" si="265"/>
        <v>1885.5</v>
      </c>
      <c r="AJ176" s="166">
        <f t="shared" si="266"/>
        <v>635.70000000000005</v>
      </c>
      <c r="AK176" s="167">
        <f>RCFs!C$25</f>
        <v>15.696666666666665</v>
      </c>
      <c r="AL176" s="166">
        <f t="shared" si="267"/>
        <v>838.3</v>
      </c>
      <c r="AM176" s="167">
        <f>RCFs!C$59</f>
        <v>20.7</v>
      </c>
      <c r="AN176" s="166">
        <f t="shared" si="268"/>
        <v>671</v>
      </c>
      <c r="AO176" s="167">
        <f>RCFs!C$33</f>
        <v>16.57</v>
      </c>
      <c r="AP176" s="169">
        <f t="shared" si="269"/>
        <v>1006.5</v>
      </c>
      <c r="AQ176" s="166">
        <f t="shared" si="270"/>
        <v>666.6</v>
      </c>
      <c r="AR176" s="167">
        <f>RCFs!C$35</f>
        <v>16.46</v>
      </c>
      <c r="AS176" s="169">
        <f t="shared" si="271"/>
        <v>866.5</v>
      </c>
      <c r="AT176" s="169">
        <f t="shared" si="271"/>
        <v>966.5</v>
      </c>
      <c r="AU176" s="105">
        <f t="shared" si="272"/>
        <v>658</v>
      </c>
      <c r="AV176" s="114">
        <f>RCFs!C$37</f>
        <v>16.247</v>
      </c>
      <c r="AW176" s="305"/>
      <c r="AX176" s="114"/>
      <c r="AY176" s="166">
        <f t="shared" si="273"/>
        <v>669.8</v>
      </c>
      <c r="AZ176" s="166">
        <f>RCFs!C$39</f>
        <v>16.54</v>
      </c>
      <c r="BA176" s="166">
        <f t="shared" si="274"/>
        <v>639</v>
      </c>
      <c r="BB176" s="167">
        <f>RCFs!C$41</f>
        <v>15.779</v>
      </c>
    </row>
    <row r="177" spans="1:54" s="4" customFormat="1" x14ac:dyDescent="0.2">
      <c r="A177" s="155">
        <v>1462</v>
      </c>
      <c r="B177" s="156" t="s">
        <v>182</v>
      </c>
      <c r="C177" s="291">
        <v>41.1</v>
      </c>
      <c r="D177" s="166">
        <f t="shared" si="275"/>
        <v>2446.1999999999998</v>
      </c>
      <c r="E177" s="167">
        <f>RCFs!C$43</f>
        <v>59.519182319999999</v>
      </c>
      <c r="F177" s="166">
        <f t="shared" si="255"/>
        <v>649.1</v>
      </c>
      <c r="G177" s="167">
        <f>RCFs!C$5</f>
        <v>15.792</v>
      </c>
      <c r="H177" s="166">
        <f t="shared" si="276"/>
        <v>649.1</v>
      </c>
      <c r="I177" s="167">
        <f>RCFs!C$5</f>
        <v>15.792</v>
      </c>
      <c r="J177" s="168">
        <f t="shared" si="257"/>
        <v>714</v>
      </c>
      <c r="K177" s="168">
        <f t="shared" si="257"/>
        <v>889.2</v>
      </c>
      <c r="L177" s="168">
        <f t="shared" si="257"/>
        <v>954.1</v>
      </c>
      <c r="M177" s="168">
        <f t="shared" si="257"/>
        <v>1051.5</v>
      </c>
      <c r="N177" s="168">
        <f t="shared" si="257"/>
        <v>1298.0999999999999</v>
      </c>
      <c r="O177" s="168">
        <f t="shared" si="257"/>
        <v>1395.5</v>
      </c>
      <c r="P177" s="168">
        <f t="shared" si="257"/>
        <v>1947.2</v>
      </c>
      <c r="Q177" s="166">
        <f t="shared" si="277"/>
        <v>636.6</v>
      </c>
      <c r="R177" s="167">
        <f>RCFs!C$7</f>
        <v>15.49</v>
      </c>
      <c r="S177" s="168">
        <f t="shared" si="259"/>
        <v>827.5</v>
      </c>
      <c r="T177" s="168">
        <f t="shared" si="259"/>
        <v>954.9</v>
      </c>
      <c r="U177" s="166">
        <f t="shared" si="260"/>
        <v>628.9</v>
      </c>
      <c r="V177" s="167">
        <f>RCFs!C$9</f>
        <v>15.304</v>
      </c>
      <c r="W177" s="166">
        <f t="shared" si="261"/>
        <v>628.9</v>
      </c>
      <c r="X177" s="167">
        <f t="shared" si="278"/>
        <v>15.304</v>
      </c>
      <c r="Y177" s="169">
        <f t="shared" si="263"/>
        <v>691.7</v>
      </c>
      <c r="Z177" s="169">
        <f t="shared" si="263"/>
        <v>861.5</v>
      </c>
      <c r="AA177" s="169">
        <f t="shared" si="263"/>
        <v>1018.8</v>
      </c>
      <c r="AB177" s="169">
        <f t="shared" si="263"/>
        <v>924.4</v>
      </c>
      <c r="AC177" s="169">
        <f t="shared" si="263"/>
        <v>1364.7</v>
      </c>
      <c r="AD177" s="169">
        <f t="shared" si="263"/>
        <v>1886.7</v>
      </c>
      <c r="AE177" s="166">
        <f t="shared" si="264"/>
        <v>637.79999999999995</v>
      </c>
      <c r="AF177" s="167">
        <f>RCFs!C$13</f>
        <v>15.52</v>
      </c>
      <c r="AG177" s="169">
        <f t="shared" si="265"/>
        <v>1052.4000000000001</v>
      </c>
      <c r="AH177" s="169">
        <f t="shared" si="265"/>
        <v>1339.4</v>
      </c>
      <c r="AI177" s="169">
        <f t="shared" si="265"/>
        <v>1913.4</v>
      </c>
      <c r="AJ177" s="166">
        <f t="shared" si="266"/>
        <v>645.1</v>
      </c>
      <c r="AK177" s="167">
        <f>RCFs!C$25</f>
        <v>15.696666666666665</v>
      </c>
      <c r="AL177" s="166">
        <f t="shared" si="267"/>
        <v>850.7</v>
      </c>
      <c r="AM177" s="167">
        <f>RCFs!C$59</f>
        <v>20.7</v>
      </c>
      <c r="AN177" s="166">
        <f t="shared" si="268"/>
        <v>681</v>
      </c>
      <c r="AO177" s="167">
        <f>RCFs!C$33</f>
        <v>16.57</v>
      </c>
      <c r="AP177" s="169">
        <f t="shared" si="269"/>
        <v>1021.5</v>
      </c>
      <c r="AQ177" s="166">
        <f t="shared" si="270"/>
        <v>676.5</v>
      </c>
      <c r="AR177" s="167">
        <f>RCFs!C$35</f>
        <v>16.46</v>
      </c>
      <c r="AS177" s="169">
        <f t="shared" si="271"/>
        <v>879.4</v>
      </c>
      <c r="AT177" s="169">
        <f t="shared" si="271"/>
        <v>980.9</v>
      </c>
      <c r="AU177" s="105">
        <f t="shared" si="272"/>
        <v>667.7</v>
      </c>
      <c r="AV177" s="114">
        <f>RCFs!C$37</f>
        <v>16.247</v>
      </c>
      <c r="AW177" s="305"/>
      <c r="AX177" s="114"/>
      <c r="AY177" s="166">
        <f t="shared" si="273"/>
        <v>679.7</v>
      </c>
      <c r="AZ177" s="166">
        <f>RCFs!C$39</f>
        <v>16.54</v>
      </c>
      <c r="BA177" s="166">
        <f t="shared" si="274"/>
        <v>648.5</v>
      </c>
      <c r="BB177" s="167">
        <f>RCFs!C$41</f>
        <v>15.779</v>
      </c>
    </row>
    <row r="178" spans="1:54" s="4" customFormat="1" x14ac:dyDescent="0.2">
      <c r="A178" s="155">
        <v>1464</v>
      </c>
      <c r="B178" s="156" t="s">
        <v>183</v>
      </c>
      <c r="C178" s="291">
        <v>73.099999999999994</v>
      </c>
      <c r="D178" s="166">
        <f t="shared" si="275"/>
        <v>4350.8999999999996</v>
      </c>
      <c r="E178" s="167">
        <f>RCFs!C$43</f>
        <v>59.519182319999999</v>
      </c>
      <c r="F178" s="166">
        <f t="shared" si="255"/>
        <v>1154.4000000000001</v>
      </c>
      <c r="G178" s="167">
        <f>RCFs!C$5</f>
        <v>15.792</v>
      </c>
      <c r="H178" s="166">
        <f t="shared" si="276"/>
        <v>1154.4000000000001</v>
      </c>
      <c r="I178" s="167">
        <f>RCFs!C$5</f>
        <v>15.792</v>
      </c>
      <c r="J178" s="168">
        <f t="shared" si="257"/>
        <v>1269.8</v>
      </c>
      <c r="K178" s="168">
        <f t="shared" si="257"/>
        <v>1581.5</v>
      </c>
      <c r="L178" s="168">
        <f t="shared" si="257"/>
        <v>1697</v>
      </c>
      <c r="M178" s="168">
        <f t="shared" si="257"/>
        <v>1870.1</v>
      </c>
      <c r="N178" s="168">
        <f t="shared" si="257"/>
        <v>2308.8000000000002</v>
      </c>
      <c r="O178" s="168">
        <f t="shared" si="257"/>
        <v>2481.9</v>
      </c>
      <c r="P178" s="168">
        <f t="shared" si="257"/>
        <v>3463.2</v>
      </c>
      <c r="Q178" s="166">
        <f t="shared" si="277"/>
        <v>1132.3</v>
      </c>
      <c r="R178" s="167">
        <f>RCFs!C$7</f>
        <v>15.49</v>
      </c>
      <c r="S178" s="168">
        <f t="shared" si="259"/>
        <v>1471.9</v>
      </c>
      <c r="T178" s="168">
        <f t="shared" si="259"/>
        <v>1698.4</v>
      </c>
      <c r="U178" s="166">
        <f t="shared" si="260"/>
        <v>1118.7</v>
      </c>
      <c r="V178" s="167">
        <f>RCFs!C$9</f>
        <v>15.304</v>
      </c>
      <c r="W178" s="166">
        <f t="shared" si="261"/>
        <v>1118.7</v>
      </c>
      <c r="X178" s="167">
        <f t="shared" si="278"/>
        <v>15.304</v>
      </c>
      <c r="Y178" s="169">
        <f t="shared" si="263"/>
        <v>1230.5</v>
      </c>
      <c r="Z178" s="169">
        <f t="shared" si="263"/>
        <v>1532.6</v>
      </c>
      <c r="AA178" s="169">
        <f t="shared" si="263"/>
        <v>1812.2</v>
      </c>
      <c r="AB178" s="169">
        <f t="shared" si="263"/>
        <v>1644.4</v>
      </c>
      <c r="AC178" s="169">
        <f t="shared" si="263"/>
        <v>2427.5</v>
      </c>
      <c r="AD178" s="169">
        <f t="shared" si="263"/>
        <v>3356.1</v>
      </c>
      <c r="AE178" s="166">
        <f t="shared" si="264"/>
        <v>1134.5</v>
      </c>
      <c r="AF178" s="167">
        <f>RCFs!C$13</f>
        <v>15.52</v>
      </c>
      <c r="AG178" s="169">
        <f t="shared" si="265"/>
        <v>1871.9</v>
      </c>
      <c r="AH178" s="169">
        <f t="shared" si="265"/>
        <v>2382.5</v>
      </c>
      <c r="AI178" s="169">
        <f t="shared" si="265"/>
        <v>3403.5</v>
      </c>
      <c r="AJ178" s="166">
        <f t="shared" si="266"/>
        <v>1147.4000000000001</v>
      </c>
      <c r="AK178" s="167">
        <f>RCFs!C$25</f>
        <v>15.696666666666665</v>
      </c>
      <c r="AL178" s="166">
        <f t="shared" si="267"/>
        <v>1513.1</v>
      </c>
      <c r="AM178" s="167">
        <f>RCFs!C$59</f>
        <v>20.7</v>
      </c>
      <c r="AN178" s="166">
        <f t="shared" si="268"/>
        <v>1211.2</v>
      </c>
      <c r="AO178" s="167">
        <f>RCFs!C$33</f>
        <v>16.57</v>
      </c>
      <c r="AP178" s="169">
        <f t="shared" si="269"/>
        <v>1816.8</v>
      </c>
      <c r="AQ178" s="166">
        <f t="shared" si="270"/>
        <v>1203.2</v>
      </c>
      <c r="AR178" s="167">
        <f>RCFs!C$35</f>
        <v>16.46</v>
      </c>
      <c r="AS178" s="169">
        <f t="shared" si="271"/>
        <v>1564.1</v>
      </c>
      <c r="AT178" s="169">
        <f t="shared" si="271"/>
        <v>1744.6</v>
      </c>
      <c r="AU178" s="105">
        <f t="shared" si="272"/>
        <v>1187.5999999999999</v>
      </c>
      <c r="AV178" s="114">
        <f>RCFs!C$37</f>
        <v>16.247</v>
      </c>
      <c r="AW178" s="305"/>
      <c r="AX178" s="114"/>
      <c r="AY178" s="166">
        <f t="shared" si="273"/>
        <v>1209</v>
      </c>
      <c r="AZ178" s="166">
        <f>RCFs!C$39</f>
        <v>16.54</v>
      </c>
      <c r="BA178" s="166">
        <f t="shared" si="274"/>
        <v>1153.4000000000001</v>
      </c>
      <c r="BB178" s="167">
        <f>RCFs!C$41</f>
        <v>15.779</v>
      </c>
    </row>
    <row r="179" spans="1:54" s="4" customFormat="1" x14ac:dyDescent="0.2">
      <c r="A179" s="155">
        <v>1466</v>
      </c>
      <c r="B179" s="156" t="s">
        <v>184</v>
      </c>
      <c r="C179" s="291">
        <v>52.8</v>
      </c>
      <c r="D179" s="166">
        <f t="shared" si="275"/>
        <v>3142.6</v>
      </c>
      <c r="E179" s="167">
        <f>RCFs!C$43</f>
        <v>59.519182319999999</v>
      </c>
      <c r="F179" s="166">
        <f t="shared" si="255"/>
        <v>833.8</v>
      </c>
      <c r="G179" s="167">
        <f>RCFs!C$5</f>
        <v>15.792</v>
      </c>
      <c r="H179" s="166">
        <f t="shared" si="276"/>
        <v>833.8</v>
      </c>
      <c r="I179" s="167">
        <f>RCFs!C$5</f>
        <v>15.792</v>
      </c>
      <c r="J179" s="168">
        <f t="shared" si="257"/>
        <v>917.2</v>
      </c>
      <c r="K179" s="168">
        <f t="shared" si="257"/>
        <v>1142.3</v>
      </c>
      <c r="L179" s="168">
        <f t="shared" si="257"/>
        <v>1225.7</v>
      </c>
      <c r="M179" s="168">
        <f t="shared" si="257"/>
        <v>1350.8</v>
      </c>
      <c r="N179" s="168">
        <f t="shared" si="257"/>
        <v>1667.6</v>
      </c>
      <c r="O179" s="168">
        <f t="shared" si="257"/>
        <v>1792.7</v>
      </c>
      <c r="P179" s="168">
        <f t="shared" si="257"/>
        <v>2501.5</v>
      </c>
      <c r="Q179" s="166">
        <f t="shared" si="277"/>
        <v>817.8</v>
      </c>
      <c r="R179" s="167">
        <f>RCFs!C$7</f>
        <v>15.49</v>
      </c>
      <c r="S179" s="168">
        <f t="shared" si="259"/>
        <v>1063.0999999999999</v>
      </c>
      <c r="T179" s="168">
        <f t="shared" si="259"/>
        <v>1226.7</v>
      </c>
      <c r="U179" s="166">
        <f t="shared" si="260"/>
        <v>808</v>
      </c>
      <c r="V179" s="167">
        <f>RCFs!C$9</f>
        <v>15.304</v>
      </c>
      <c r="W179" s="166">
        <f t="shared" si="261"/>
        <v>808</v>
      </c>
      <c r="X179" s="167">
        <f t="shared" si="278"/>
        <v>15.304</v>
      </c>
      <c r="Y179" s="169">
        <f t="shared" si="263"/>
        <v>888.8</v>
      </c>
      <c r="Z179" s="169">
        <f t="shared" si="263"/>
        <v>1106.9000000000001</v>
      </c>
      <c r="AA179" s="169">
        <f t="shared" si="263"/>
        <v>1308.9000000000001</v>
      </c>
      <c r="AB179" s="169">
        <f t="shared" si="263"/>
        <v>1187.7</v>
      </c>
      <c r="AC179" s="169">
        <f t="shared" si="263"/>
        <v>1753.3</v>
      </c>
      <c r="AD179" s="169">
        <f t="shared" si="263"/>
        <v>2424</v>
      </c>
      <c r="AE179" s="166">
        <f t="shared" si="264"/>
        <v>819.4</v>
      </c>
      <c r="AF179" s="167">
        <f>RCFs!C$13</f>
        <v>15.52</v>
      </c>
      <c r="AG179" s="169">
        <f t="shared" si="265"/>
        <v>1352</v>
      </c>
      <c r="AH179" s="169">
        <f t="shared" si="265"/>
        <v>1720.7</v>
      </c>
      <c r="AI179" s="169">
        <f t="shared" si="265"/>
        <v>2458.1999999999998</v>
      </c>
      <c r="AJ179" s="166">
        <f t="shared" si="266"/>
        <v>828.7</v>
      </c>
      <c r="AK179" s="167">
        <f>RCFs!C$25</f>
        <v>15.696666666666665</v>
      </c>
      <c r="AL179" s="166">
        <f t="shared" si="267"/>
        <v>1092.9000000000001</v>
      </c>
      <c r="AM179" s="167">
        <f>RCFs!C$59</f>
        <v>20.7</v>
      </c>
      <c r="AN179" s="166">
        <f t="shared" si="268"/>
        <v>874.8</v>
      </c>
      <c r="AO179" s="167">
        <f>RCFs!C$33</f>
        <v>16.57</v>
      </c>
      <c r="AP179" s="169">
        <f t="shared" si="269"/>
        <v>1312.2</v>
      </c>
      <c r="AQ179" s="166">
        <f t="shared" si="270"/>
        <v>869</v>
      </c>
      <c r="AR179" s="167">
        <f>RCFs!C$35</f>
        <v>16.46</v>
      </c>
      <c r="AS179" s="169">
        <f t="shared" si="271"/>
        <v>1129.7</v>
      </c>
      <c r="AT179" s="169">
        <f t="shared" si="271"/>
        <v>1260</v>
      </c>
      <c r="AU179" s="105">
        <f t="shared" si="272"/>
        <v>857.8</v>
      </c>
      <c r="AV179" s="114">
        <f>RCFs!C$37</f>
        <v>16.247</v>
      </c>
      <c r="AW179" s="305"/>
      <c r="AX179" s="114"/>
      <c r="AY179" s="166">
        <f t="shared" si="273"/>
        <v>873.3</v>
      </c>
      <c r="AZ179" s="166">
        <f>RCFs!C$39</f>
        <v>16.54</v>
      </c>
      <c r="BA179" s="166">
        <f t="shared" si="274"/>
        <v>833.1</v>
      </c>
      <c r="BB179" s="167">
        <f>RCFs!C$41</f>
        <v>15.779</v>
      </c>
    </row>
    <row r="180" spans="1:54" s="4" customFormat="1" ht="25.5" x14ac:dyDescent="0.2">
      <c r="A180" s="155">
        <v>2881</v>
      </c>
      <c r="B180" s="156" t="s">
        <v>185</v>
      </c>
      <c r="C180" s="291">
        <v>577.6</v>
      </c>
      <c r="D180" s="166">
        <f t="shared" si="275"/>
        <v>34378.300000000003</v>
      </c>
      <c r="E180" s="167">
        <f>RCFs!C$43</f>
        <v>59.519182319999999</v>
      </c>
      <c r="F180" s="166">
        <f t="shared" si="255"/>
        <v>9121.5</v>
      </c>
      <c r="G180" s="167">
        <f>RCFs!C$5</f>
        <v>15.792</v>
      </c>
      <c r="H180" s="166">
        <f t="shared" si="276"/>
        <v>9121.5</v>
      </c>
      <c r="I180" s="167">
        <f>RCFs!C$5</f>
        <v>15.792</v>
      </c>
      <c r="J180" s="168">
        <f t="shared" si="257"/>
        <v>10033.6</v>
      </c>
      <c r="K180" s="168">
        <f t="shared" si="257"/>
        <v>12496.4</v>
      </c>
      <c r="L180" s="168">
        <f t="shared" si="257"/>
        <v>13408.5</v>
      </c>
      <c r="M180" s="168">
        <f t="shared" si="257"/>
        <v>14776.8</v>
      </c>
      <c r="N180" s="168">
        <f t="shared" si="257"/>
        <v>18242.900000000001</v>
      </c>
      <c r="O180" s="168">
        <f t="shared" si="257"/>
        <v>19611.099999999999</v>
      </c>
      <c r="P180" s="168">
        <f t="shared" si="257"/>
        <v>27364.400000000001</v>
      </c>
      <c r="Q180" s="166">
        <f t="shared" si="277"/>
        <v>8947</v>
      </c>
      <c r="R180" s="167">
        <f>RCFs!C$7</f>
        <v>15.49</v>
      </c>
      <c r="S180" s="168">
        <f t="shared" si="259"/>
        <v>11631.1</v>
      </c>
      <c r="T180" s="168">
        <f t="shared" si="259"/>
        <v>13420.5</v>
      </c>
      <c r="U180" s="166">
        <f t="shared" si="260"/>
        <v>8839.5</v>
      </c>
      <c r="V180" s="167">
        <f>RCFs!C$9</f>
        <v>15.304</v>
      </c>
      <c r="W180" s="166">
        <f t="shared" si="261"/>
        <v>8839.5</v>
      </c>
      <c r="X180" s="167">
        <f t="shared" si="278"/>
        <v>15.304</v>
      </c>
      <c r="Y180" s="169">
        <f t="shared" si="263"/>
        <v>9723.4</v>
      </c>
      <c r="Z180" s="169">
        <f t="shared" si="263"/>
        <v>12110.1</v>
      </c>
      <c r="AA180" s="169">
        <f t="shared" si="263"/>
        <v>14319.9</v>
      </c>
      <c r="AB180" s="169">
        <f t="shared" si="263"/>
        <v>12994</v>
      </c>
      <c r="AC180" s="169">
        <f t="shared" si="263"/>
        <v>19181.7</v>
      </c>
      <c r="AD180" s="169">
        <f t="shared" si="263"/>
        <v>26518.5</v>
      </c>
      <c r="AE180" s="166">
        <f t="shared" si="264"/>
        <v>8964.2999999999993</v>
      </c>
      <c r="AF180" s="167">
        <f>RCFs!C$13</f>
        <v>15.52</v>
      </c>
      <c r="AG180" s="169">
        <f t="shared" si="265"/>
        <v>14791.1</v>
      </c>
      <c r="AH180" s="169">
        <f t="shared" si="265"/>
        <v>18825</v>
      </c>
      <c r="AI180" s="169">
        <f t="shared" si="265"/>
        <v>26892.9</v>
      </c>
      <c r="AJ180" s="166">
        <f t="shared" si="266"/>
        <v>9066.2999999999993</v>
      </c>
      <c r="AK180" s="167">
        <f>RCFs!C$25</f>
        <v>15.696666666666665</v>
      </c>
      <c r="AL180" s="166">
        <f t="shared" si="267"/>
        <v>11956.3</v>
      </c>
      <c r="AM180" s="167">
        <f>RCFs!C$59</f>
        <v>20.7</v>
      </c>
      <c r="AN180" s="166">
        <f t="shared" si="268"/>
        <v>9570.7999999999993</v>
      </c>
      <c r="AO180" s="167">
        <f>RCFs!C$33</f>
        <v>16.57</v>
      </c>
      <c r="AP180" s="169">
        <f t="shared" si="269"/>
        <v>14356.2</v>
      </c>
      <c r="AQ180" s="166">
        <f t="shared" si="270"/>
        <v>9507.2000000000007</v>
      </c>
      <c r="AR180" s="167">
        <f>RCFs!C$35</f>
        <v>16.46</v>
      </c>
      <c r="AS180" s="169">
        <f t="shared" si="271"/>
        <v>12359.3</v>
      </c>
      <c r="AT180" s="169">
        <f t="shared" si="271"/>
        <v>13785.4</v>
      </c>
      <c r="AU180" s="105">
        <f t="shared" si="272"/>
        <v>9384.2000000000007</v>
      </c>
      <c r="AV180" s="114">
        <f>RCFs!C$37</f>
        <v>16.247</v>
      </c>
      <c r="AW180" s="305"/>
      <c r="AX180" s="114"/>
      <c r="AY180" s="166">
        <f t="shared" si="273"/>
        <v>9553.5</v>
      </c>
      <c r="AZ180" s="166">
        <f>RCFs!C$39</f>
        <v>16.54</v>
      </c>
      <c r="BA180" s="166">
        <f t="shared" si="274"/>
        <v>9113.9</v>
      </c>
      <c r="BB180" s="167">
        <f>RCFs!C$41</f>
        <v>15.779</v>
      </c>
    </row>
    <row r="181" spans="1:54" s="4" customFormat="1" ht="51" x14ac:dyDescent="0.2">
      <c r="A181" s="155">
        <v>3229</v>
      </c>
      <c r="B181" s="156" t="s">
        <v>186</v>
      </c>
      <c r="C181" s="291">
        <v>565.79999999999995</v>
      </c>
      <c r="D181" s="166">
        <f t="shared" si="275"/>
        <v>33676</v>
      </c>
      <c r="E181" s="167">
        <f>RCFs!C$43</f>
        <v>59.519182319999999</v>
      </c>
      <c r="F181" s="166">
        <f t="shared" si="255"/>
        <v>8935.1</v>
      </c>
      <c r="G181" s="167">
        <f>RCFs!C$5</f>
        <v>15.792</v>
      </c>
      <c r="H181" s="166">
        <f t="shared" si="276"/>
        <v>8935.1</v>
      </c>
      <c r="I181" s="167">
        <f>RCFs!C$5</f>
        <v>15.792</v>
      </c>
      <c r="J181" s="168">
        <f t="shared" ref="J181:P186" si="279">ROUND($C181*$I181*J$6,1)</f>
        <v>9828.6</v>
      </c>
      <c r="K181" s="168">
        <f t="shared" si="279"/>
        <v>12241.1</v>
      </c>
      <c r="L181" s="168">
        <f t="shared" si="279"/>
        <v>13134.6</v>
      </c>
      <c r="M181" s="168">
        <f t="shared" si="279"/>
        <v>14474.9</v>
      </c>
      <c r="N181" s="168">
        <f t="shared" si="279"/>
        <v>17870.2</v>
      </c>
      <c r="O181" s="168">
        <f t="shared" si="279"/>
        <v>19210.5</v>
      </c>
      <c r="P181" s="168">
        <f t="shared" si="279"/>
        <v>26805.3</v>
      </c>
      <c r="Q181" s="166">
        <f t="shared" si="277"/>
        <v>8764.2000000000007</v>
      </c>
      <c r="R181" s="167">
        <f>RCFs!C$7</f>
        <v>15.49</v>
      </c>
      <c r="S181" s="168">
        <f t="shared" si="259"/>
        <v>11393.4</v>
      </c>
      <c r="T181" s="168">
        <f t="shared" si="259"/>
        <v>13146.3</v>
      </c>
      <c r="U181" s="166">
        <f t="shared" si="260"/>
        <v>8659</v>
      </c>
      <c r="V181" s="167">
        <f>RCFs!C$9</f>
        <v>15.304</v>
      </c>
      <c r="W181" s="166">
        <f t="shared" si="261"/>
        <v>8659</v>
      </c>
      <c r="X181" s="167">
        <f t="shared" si="278"/>
        <v>15.304</v>
      </c>
      <c r="Y181" s="169">
        <f t="shared" si="263"/>
        <v>9524.9</v>
      </c>
      <c r="Z181" s="169">
        <f t="shared" si="263"/>
        <v>11862.8</v>
      </c>
      <c r="AA181" s="169">
        <f t="shared" si="263"/>
        <v>14027.5</v>
      </c>
      <c r="AB181" s="169">
        <f t="shared" si="263"/>
        <v>12728.7</v>
      </c>
      <c r="AC181" s="169">
        <f t="shared" si="263"/>
        <v>18790</v>
      </c>
      <c r="AD181" s="169">
        <f t="shared" si="263"/>
        <v>25977</v>
      </c>
      <c r="AE181" s="166">
        <f t="shared" si="264"/>
        <v>8781.2000000000007</v>
      </c>
      <c r="AF181" s="167">
        <f>RCFs!C$13</f>
        <v>15.52</v>
      </c>
      <c r="AG181" s="169">
        <f t="shared" si="265"/>
        <v>14489</v>
      </c>
      <c r="AH181" s="169">
        <f t="shared" si="265"/>
        <v>18440.5</v>
      </c>
      <c r="AI181" s="169">
        <f t="shared" si="265"/>
        <v>26343.599999999999</v>
      </c>
      <c r="AJ181" s="166">
        <f t="shared" si="266"/>
        <v>8881.1</v>
      </c>
      <c r="AK181" s="167">
        <f>RCFs!C$25</f>
        <v>15.696666666666665</v>
      </c>
      <c r="AL181" s="166">
        <f t="shared" si="267"/>
        <v>11712</v>
      </c>
      <c r="AM181" s="167">
        <f>RCFs!C$59</f>
        <v>20.7</v>
      </c>
      <c r="AN181" s="166">
        <f t="shared" si="268"/>
        <v>9375.2999999999993</v>
      </c>
      <c r="AO181" s="167">
        <f>RCFs!C$33</f>
        <v>16.57</v>
      </c>
      <c r="AP181" s="169">
        <f t="shared" si="269"/>
        <v>14062.9</v>
      </c>
      <c r="AQ181" s="166">
        <f t="shared" si="270"/>
        <v>9313</v>
      </c>
      <c r="AR181" s="167">
        <f>RCFs!C$35</f>
        <v>16.46</v>
      </c>
      <c r="AS181" s="169">
        <f t="shared" si="271"/>
        <v>12106.9</v>
      </c>
      <c r="AT181" s="169">
        <f t="shared" si="271"/>
        <v>13503.8</v>
      </c>
      <c r="AU181" s="105">
        <f t="shared" si="272"/>
        <v>9192.5</v>
      </c>
      <c r="AV181" s="114">
        <f>RCFs!C$37</f>
        <v>16.247</v>
      </c>
      <c r="AW181" s="305"/>
      <c r="AX181" s="114"/>
      <c r="AY181" s="166">
        <f t="shared" si="273"/>
        <v>9358.2999999999993</v>
      </c>
      <c r="AZ181" s="166">
        <f>RCFs!C$39</f>
        <v>16.54</v>
      </c>
      <c r="BA181" s="166">
        <f t="shared" si="274"/>
        <v>8927.7000000000007</v>
      </c>
      <c r="BB181" s="167">
        <f>RCFs!C$41</f>
        <v>15.779</v>
      </c>
    </row>
    <row r="182" spans="1:54" s="4" customFormat="1" x14ac:dyDescent="0.2">
      <c r="A182" s="155">
        <v>5221</v>
      </c>
      <c r="B182" s="156" t="s">
        <v>187</v>
      </c>
      <c r="C182" s="291">
        <v>463.2</v>
      </c>
      <c r="D182" s="166">
        <f t="shared" si="275"/>
        <v>27569.3</v>
      </c>
      <c r="E182" s="167">
        <f>RCFs!C$43</f>
        <v>59.519182319999999</v>
      </c>
      <c r="F182" s="166">
        <f t="shared" si="255"/>
        <v>7314.9</v>
      </c>
      <c r="G182" s="167">
        <f>RCFs!C$5</f>
        <v>15.792</v>
      </c>
      <c r="H182" s="166">
        <f t="shared" si="276"/>
        <v>7314.9</v>
      </c>
      <c r="I182" s="167">
        <f>RCFs!C$5</f>
        <v>15.792</v>
      </c>
      <c r="J182" s="168">
        <f t="shared" si="279"/>
        <v>8046.3</v>
      </c>
      <c r="K182" s="168">
        <f t="shared" si="279"/>
        <v>10021.4</v>
      </c>
      <c r="L182" s="168">
        <f t="shared" si="279"/>
        <v>10752.8</v>
      </c>
      <c r="M182" s="168">
        <f t="shared" si="279"/>
        <v>11850.1</v>
      </c>
      <c r="N182" s="168">
        <f t="shared" si="279"/>
        <v>14629.7</v>
      </c>
      <c r="O182" s="168">
        <f t="shared" si="279"/>
        <v>15726.9</v>
      </c>
      <c r="P182" s="168">
        <f t="shared" si="279"/>
        <v>21944.6</v>
      </c>
      <c r="Q182" s="166">
        <f t="shared" si="277"/>
        <v>7174.9</v>
      </c>
      <c r="R182" s="167">
        <f>RCFs!C$7</f>
        <v>15.49</v>
      </c>
      <c r="S182" s="168">
        <f t="shared" si="259"/>
        <v>9327.2999999999993</v>
      </c>
      <c r="T182" s="168">
        <f t="shared" si="259"/>
        <v>10762.3</v>
      </c>
      <c r="U182" s="166">
        <f t="shared" si="260"/>
        <v>7088.8</v>
      </c>
      <c r="V182" s="167">
        <f>RCFs!C$9</f>
        <v>15.304</v>
      </c>
      <c r="W182" s="166">
        <f t="shared" si="261"/>
        <v>7088.8</v>
      </c>
      <c r="X182" s="167">
        <f t="shared" si="278"/>
        <v>15.304</v>
      </c>
      <c r="Y182" s="169">
        <f t="shared" si="263"/>
        <v>7797.6</v>
      </c>
      <c r="Z182" s="169">
        <f t="shared" si="263"/>
        <v>9711.6</v>
      </c>
      <c r="AA182" s="169">
        <f t="shared" si="263"/>
        <v>11483.8</v>
      </c>
      <c r="AB182" s="169">
        <f t="shared" si="263"/>
        <v>10420.5</v>
      </c>
      <c r="AC182" s="169">
        <f t="shared" si="263"/>
        <v>15382.6</v>
      </c>
      <c r="AD182" s="169">
        <f t="shared" si="263"/>
        <v>21266.400000000001</v>
      </c>
      <c r="AE182" s="166">
        <f t="shared" si="264"/>
        <v>7188.8</v>
      </c>
      <c r="AF182" s="167">
        <f>RCFs!C$13</f>
        <v>15.52</v>
      </c>
      <c r="AG182" s="169">
        <f t="shared" si="265"/>
        <v>11861.5</v>
      </c>
      <c r="AH182" s="169">
        <f t="shared" si="265"/>
        <v>15096.5</v>
      </c>
      <c r="AI182" s="169">
        <f t="shared" si="265"/>
        <v>21566.400000000001</v>
      </c>
      <c r="AJ182" s="166">
        <f t="shared" si="266"/>
        <v>7270.6</v>
      </c>
      <c r="AK182" s="167">
        <f>RCFs!C$25</f>
        <v>15.696666666666665</v>
      </c>
      <c r="AL182" s="166">
        <f t="shared" si="267"/>
        <v>9588.2000000000007</v>
      </c>
      <c r="AM182" s="167">
        <f>RCFs!C$59</f>
        <v>20.7</v>
      </c>
      <c r="AN182" s="166">
        <f t="shared" si="268"/>
        <v>7675.2</v>
      </c>
      <c r="AO182" s="167">
        <f>RCFs!C$33</f>
        <v>16.57</v>
      </c>
      <c r="AP182" s="169">
        <f t="shared" si="269"/>
        <v>11512.8</v>
      </c>
      <c r="AQ182" s="166">
        <f t="shared" si="270"/>
        <v>7624.2</v>
      </c>
      <c r="AR182" s="167">
        <f>RCFs!C$35</f>
        <v>16.46</v>
      </c>
      <c r="AS182" s="169">
        <f t="shared" si="271"/>
        <v>9911.4</v>
      </c>
      <c r="AT182" s="169">
        <f t="shared" si="271"/>
        <v>11055</v>
      </c>
      <c r="AU182" s="105">
        <f t="shared" si="272"/>
        <v>7525.6</v>
      </c>
      <c r="AV182" s="114">
        <f>RCFs!C$37</f>
        <v>16.247</v>
      </c>
      <c r="AW182" s="305"/>
      <c r="AX182" s="114"/>
      <c r="AY182" s="166">
        <f t="shared" si="273"/>
        <v>7661.3</v>
      </c>
      <c r="AZ182" s="166">
        <f>RCFs!C$39</f>
        <v>16.54</v>
      </c>
      <c r="BA182" s="166">
        <f t="shared" si="274"/>
        <v>7308.8</v>
      </c>
      <c r="BB182" s="167">
        <f>RCFs!C$41</f>
        <v>15.779</v>
      </c>
    </row>
    <row r="183" spans="1:54" s="4" customFormat="1" ht="25.5" x14ac:dyDescent="0.2">
      <c r="A183" s="155">
        <v>5222</v>
      </c>
      <c r="B183" s="156" t="s">
        <v>188</v>
      </c>
      <c r="C183" s="291">
        <v>375.5</v>
      </c>
      <c r="D183" s="166">
        <f t="shared" si="275"/>
        <v>22349.5</v>
      </c>
      <c r="E183" s="167">
        <f>RCFs!C$43</f>
        <v>59.519182319999999</v>
      </c>
      <c r="F183" s="166">
        <f t="shared" si="255"/>
        <v>5929.9</v>
      </c>
      <c r="G183" s="167">
        <f>RCFs!C$5</f>
        <v>15.792</v>
      </c>
      <c r="H183" s="166">
        <f t="shared" si="276"/>
        <v>5929.9</v>
      </c>
      <c r="I183" s="167">
        <f>RCFs!C$5</f>
        <v>15.792</v>
      </c>
      <c r="J183" s="168">
        <f t="shared" si="279"/>
        <v>6522.9</v>
      </c>
      <c r="K183" s="168">
        <f t="shared" si="279"/>
        <v>8124</v>
      </c>
      <c r="L183" s="168">
        <f t="shared" si="279"/>
        <v>8716.9</v>
      </c>
      <c r="M183" s="168">
        <f t="shared" si="279"/>
        <v>9606.4</v>
      </c>
      <c r="N183" s="168">
        <f t="shared" si="279"/>
        <v>11859.8</v>
      </c>
      <c r="O183" s="168">
        <f t="shared" si="279"/>
        <v>12749.3</v>
      </c>
      <c r="P183" s="168">
        <f t="shared" si="279"/>
        <v>17789.7</v>
      </c>
      <c r="Q183" s="166">
        <f t="shared" si="277"/>
        <v>5816.4</v>
      </c>
      <c r="R183" s="167">
        <f>RCFs!C$7</f>
        <v>15.49</v>
      </c>
      <c r="S183" s="168">
        <f t="shared" si="259"/>
        <v>7561.3</v>
      </c>
      <c r="T183" s="168">
        <f t="shared" si="259"/>
        <v>8724.6</v>
      </c>
      <c r="U183" s="166">
        <f t="shared" si="260"/>
        <v>5746.6</v>
      </c>
      <c r="V183" s="167">
        <f>RCFs!C$9</f>
        <v>15.304</v>
      </c>
      <c r="W183" s="166">
        <f t="shared" si="261"/>
        <v>5746.6</v>
      </c>
      <c r="X183" s="167">
        <f t="shared" si="278"/>
        <v>15.304</v>
      </c>
      <c r="Y183" s="169">
        <f t="shared" si="263"/>
        <v>6321.2</v>
      </c>
      <c r="Z183" s="169">
        <f t="shared" si="263"/>
        <v>7872.8</v>
      </c>
      <c r="AA183" s="169">
        <f t="shared" si="263"/>
        <v>9309.4</v>
      </c>
      <c r="AB183" s="169">
        <f t="shared" si="263"/>
        <v>8447.5</v>
      </c>
      <c r="AC183" s="169">
        <f t="shared" si="263"/>
        <v>12470.1</v>
      </c>
      <c r="AD183" s="169">
        <f t="shared" si="263"/>
        <v>17239.8</v>
      </c>
      <c r="AE183" s="166">
        <f t="shared" si="264"/>
        <v>5827.7</v>
      </c>
      <c r="AF183" s="167">
        <f>RCFs!C$13</f>
        <v>15.52</v>
      </c>
      <c r="AG183" s="169">
        <f t="shared" si="265"/>
        <v>9615.7000000000007</v>
      </c>
      <c r="AH183" s="169">
        <f t="shared" si="265"/>
        <v>12238.2</v>
      </c>
      <c r="AI183" s="169">
        <f t="shared" si="265"/>
        <v>17483.099999999999</v>
      </c>
      <c r="AJ183" s="166">
        <f t="shared" si="266"/>
        <v>5894</v>
      </c>
      <c r="AK183" s="167">
        <f>RCFs!C$25</f>
        <v>15.696666666666665</v>
      </c>
      <c r="AL183" s="166">
        <f t="shared" si="267"/>
        <v>7772.8</v>
      </c>
      <c r="AM183" s="167">
        <f>RCFs!C$59</f>
        <v>20.7</v>
      </c>
      <c r="AN183" s="166">
        <f t="shared" si="268"/>
        <v>6222</v>
      </c>
      <c r="AO183" s="167">
        <f>RCFs!C$33</f>
        <v>16.57</v>
      </c>
      <c r="AP183" s="169">
        <f t="shared" si="269"/>
        <v>9333</v>
      </c>
      <c r="AQ183" s="166">
        <f t="shared" si="270"/>
        <v>6180.7</v>
      </c>
      <c r="AR183" s="167">
        <f>RCFs!C$35</f>
        <v>16.46</v>
      </c>
      <c r="AS183" s="169">
        <f t="shared" si="271"/>
        <v>8034.9</v>
      </c>
      <c r="AT183" s="169">
        <f t="shared" si="271"/>
        <v>8962</v>
      </c>
      <c r="AU183" s="105">
        <f t="shared" si="272"/>
        <v>6100.7</v>
      </c>
      <c r="AV183" s="114">
        <f>RCFs!C$37</f>
        <v>16.247</v>
      </c>
      <c r="AW183" s="305"/>
      <c r="AX183" s="114"/>
      <c r="AY183" s="166">
        <f t="shared" si="273"/>
        <v>6210.7</v>
      </c>
      <c r="AZ183" s="166">
        <f>RCFs!C$39</f>
        <v>16.54</v>
      </c>
      <c r="BA183" s="166">
        <f t="shared" si="274"/>
        <v>5925</v>
      </c>
      <c r="BB183" s="167">
        <f>RCFs!C$41</f>
        <v>15.779</v>
      </c>
    </row>
    <row r="184" spans="1:54" s="4" customFormat="1" x14ac:dyDescent="0.2">
      <c r="A184" s="155">
        <v>5223</v>
      </c>
      <c r="B184" s="156" t="s">
        <v>189</v>
      </c>
      <c r="C184" s="291">
        <v>535.20000000000005</v>
      </c>
      <c r="D184" s="166">
        <f t="shared" si="275"/>
        <v>31854.7</v>
      </c>
      <c r="E184" s="167">
        <f>RCFs!C$43</f>
        <v>59.519182319999999</v>
      </c>
      <c r="F184" s="166">
        <f t="shared" si="255"/>
        <v>8451.9</v>
      </c>
      <c r="G184" s="167">
        <f>RCFs!C$5</f>
        <v>15.792</v>
      </c>
      <c r="H184" s="166">
        <f t="shared" si="276"/>
        <v>8451.9</v>
      </c>
      <c r="I184" s="167">
        <f>RCFs!C$5</f>
        <v>15.792</v>
      </c>
      <c r="J184" s="168">
        <f t="shared" si="279"/>
        <v>9297.1</v>
      </c>
      <c r="K184" s="168">
        <f t="shared" si="279"/>
        <v>11579.1</v>
      </c>
      <c r="L184" s="168">
        <f t="shared" si="279"/>
        <v>12424.3</v>
      </c>
      <c r="M184" s="168">
        <f t="shared" si="279"/>
        <v>13692</v>
      </c>
      <c r="N184" s="168">
        <f t="shared" si="279"/>
        <v>16903.8</v>
      </c>
      <c r="O184" s="168">
        <f t="shared" si="279"/>
        <v>18171.5</v>
      </c>
      <c r="P184" s="168">
        <f t="shared" si="279"/>
        <v>25355.599999999999</v>
      </c>
      <c r="Q184" s="166">
        <f t="shared" si="277"/>
        <v>8290.2000000000007</v>
      </c>
      <c r="R184" s="167">
        <f>RCFs!C$7</f>
        <v>15.49</v>
      </c>
      <c r="S184" s="168">
        <f t="shared" si="259"/>
        <v>10777.2</v>
      </c>
      <c r="T184" s="168">
        <f t="shared" si="259"/>
        <v>12435.3</v>
      </c>
      <c r="U184" s="166">
        <f t="shared" si="260"/>
        <v>8190.7</v>
      </c>
      <c r="V184" s="167">
        <f>RCFs!C$9</f>
        <v>15.304</v>
      </c>
      <c r="W184" s="166">
        <f t="shared" si="261"/>
        <v>8190.7</v>
      </c>
      <c r="X184" s="167">
        <f t="shared" si="278"/>
        <v>15.304</v>
      </c>
      <c r="Y184" s="169">
        <f t="shared" si="263"/>
        <v>9009.7000000000007</v>
      </c>
      <c r="Z184" s="169">
        <f t="shared" si="263"/>
        <v>11221.2</v>
      </c>
      <c r="AA184" s="169">
        <f t="shared" si="263"/>
        <v>13268.9</v>
      </c>
      <c r="AB184" s="169">
        <f t="shared" si="263"/>
        <v>12040.3</v>
      </c>
      <c r="AC184" s="169">
        <f t="shared" si="263"/>
        <v>17773.8</v>
      </c>
      <c r="AD184" s="169">
        <f t="shared" si="263"/>
        <v>24572.1</v>
      </c>
      <c r="AE184" s="166">
        <f t="shared" si="264"/>
        <v>8306.2999999999993</v>
      </c>
      <c r="AF184" s="167">
        <f>RCFs!C$13</f>
        <v>15.52</v>
      </c>
      <c r="AG184" s="169">
        <f t="shared" si="265"/>
        <v>13705.4</v>
      </c>
      <c r="AH184" s="169">
        <f t="shared" si="265"/>
        <v>17443.2</v>
      </c>
      <c r="AI184" s="169">
        <f t="shared" si="265"/>
        <v>24918.9</v>
      </c>
      <c r="AJ184" s="166">
        <f t="shared" si="266"/>
        <v>8400.7999999999993</v>
      </c>
      <c r="AK184" s="167">
        <f>RCFs!C$25</f>
        <v>15.696666666666665</v>
      </c>
      <c r="AL184" s="166">
        <f t="shared" si="267"/>
        <v>11078.6</v>
      </c>
      <c r="AM184" s="167">
        <f>RCFs!C$59</f>
        <v>20.7</v>
      </c>
      <c r="AN184" s="166">
        <f t="shared" si="268"/>
        <v>8868.2000000000007</v>
      </c>
      <c r="AO184" s="167">
        <f>RCFs!C$33</f>
        <v>16.57</v>
      </c>
      <c r="AP184" s="169">
        <f t="shared" si="269"/>
        <v>13302.3</v>
      </c>
      <c r="AQ184" s="166">
        <f t="shared" si="270"/>
        <v>8809.2999999999993</v>
      </c>
      <c r="AR184" s="167">
        <f>RCFs!C$35</f>
        <v>16.46</v>
      </c>
      <c r="AS184" s="169">
        <f t="shared" si="271"/>
        <v>11452</v>
      </c>
      <c r="AT184" s="169">
        <f t="shared" si="271"/>
        <v>12773.4</v>
      </c>
      <c r="AU184" s="105">
        <f t="shared" si="272"/>
        <v>8695.2999999999993</v>
      </c>
      <c r="AV184" s="114">
        <f>RCFs!C$37</f>
        <v>16.247</v>
      </c>
      <c r="AW184" s="305"/>
      <c r="AX184" s="114"/>
      <c r="AY184" s="166">
        <f t="shared" si="273"/>
        <v>8852.2000000000007</v>
      </c>
      <c r="AZ184" s="166">
        <f>RCFs!C$39</f>
        <v>16.54</v>
      </c>
      <c r="BA184" s="166">
        <f t="shared" si="274"/>
        <v>8444.9</v>
      </c>
      <c r="BB184" s="167">
        <f>RCFs!C$41</f>
        <v>15.779</v>
      </c>
    </row>
    <row r="185" spans="1:54" s="4" customFormat="1" x14ac:dyDescent="0.2">
      <c r="A185" s="155">
        <v>5238</v>
      </c>
      <c r="B185" s="156" t="s">
        <v>190</v>
      </c>
      <c r="C185" s="291">
        <v>643.4</v>
      </c>
      <c r="D185" s="166">
        <f t="shared" si="275"/>
        <v>38294.6</v>
      </c>
      <c r="E185" s="167">
        <f>RCFs!C$43</f>
        <v>59.519182319999999</v>
      </c>
      <c r="F185" s="166">
        <f t="shared" si="255"/>
        <v>10160.6</v>
      </c>
      <c r="G185" s="167">
        <f>RCFs!C$5</f>
        <v>15.792</v>
      </c>
      <c r="H185" s="166">
        <f t="shared" si="276"/>
        <v>10160.6</v>
      </c>
      <c r="I185" s="167">
        <f>RCFs!C$5</f>
        <v>15.792</v>
      </c>
      <c r="J185" s="168">
        <f t="shared" si="279"/>
        <v>11176.6</v>
      </c>
      <c r="K185" s="168">
        <f t="shared" si="279"/>
        <v>13920</v>
      </c>
      <c r="L185" s="168">
        <f t="shared" si="279"/>
        <v>14936</v>
      </c>
      <c r="M185" s="168">
        <f t="shared" si="279"/>
        <v>16460.099999999999</v>
      </c>
      <c r="N185" s="168">
        <f t="shared" si="279"/>
        <v>20321.099999999999</v>
      </c>
      <c r="O185" s="168">
        <f t="shared" si="279"/>
        <v>21845.200000000001</v>
      </c>
      <c r="P185" s="168">
        <f t="shared" si="279"/>
        <v>30481.7</v>
      </c>
      <c r="Q185" s="166">
        <f t="shared" si="277"/>
        <v>9966.2000000000007</v>
      </c>
      <c r="R185" s="167">
        <f>RCFs!C$7</f>
        <v>15.49</v>
      </c>
      <c r="S185" s="168">
        <f t="shared" si="259"/>
        <v>12956</v>
      </c>
      <c r="T185" s="168">
        <f t="shared" si="259"/>
        <v>14949.3</v>
      </c>
      <c r="U185" s="166">
        <f t="shared" si="260"/>
        <v>9846.5</v>
      </c>
      <c r="V185" s="167">
        <f>RCFs!C$9</f>
        <v>15.304</v>
      </c>
      <c r="W185" s="166">
        <f t="shared" si="261"/>
        <v>9846.5</v>
      </c>
      <c r="X185" s="167">
        <f t="shared" si="278"/>
        <v>15.304</v>
      </c>
      <c r="Y185" s="169">
        <f t="shared" si="263"/>
        <v>10831.1</v>
      </c>
      <c r="Z185" s="169">
        <f t="shared" si="263"/>
        <v>13489.7</v>
      </c>
      <c r="AA185" s="169">
        <f t="shared" si="263"/>
        <v>15951.3</v>
      </c>
      <c r="AB185" s="169">
        <f t="shared" si="263"/>
        <v>14474.3</v>
      </c>
      <c r="AC185" s="169">
        <f t="shared" si="263"/>
        <v>21366.9</v>
      </c>
      <c r="AD185" s="169">
        <f t="shared" si="263"/>
        <v>29539.5</v>
      </c>
      <c r="AE185" s="166">
        <f t="shared" si="264"/>
        <v>9985.5</v>
      </c>
      <c r="AF185" s="167">
        <f>RCFs!C$13</f>
        <v>15.52</v>
      </c>
      <c r="AG185" s="169">
        <f t="shared" si="265"/>
        <v>16476.099999999999</v>
      </c>
      <c r="AH185" s="169">
        <f t="shared" si="265"/>
        <v>20969.599999999999</v>
      </c>
      <c r="AI185" s="169">
        <f t="shared" si="265"/>
        <v>29956.5</v>
      </c>
      <c r="AJ185" s="166">
        <f t="shared" si="266"/>
        <v>10099.200000000001</v>
      </c>
      <c r="AK185" s="167">
        <f>RCFs!C$25</f>
        <v>15.696666666666665</v>
      </c>
      <c r="AL185" s="166">
        <f t="shared" si="267"/>
        <v>13318.3</v>
      </c>
      <c r="AM185" s="167">
        <f>RCFs!C$59</f>
        <v>20.7</v>
      </c>
      <c r="AN185" s="166">
        <f t="shared" si="268"/>
        <v>10661.1</v>
      </c>
      <c r="AO185" s="167">
        <f>RCFs!C$33</f>
        <v>16.57</v>
      </c>
      <c r="AP185" s="169">
        <f t="shared" si="269"/>
        <v>15991.6</v>
      </c>
      <c r="AQ185" s="166">
        <f t="shared" si="270"/>
        <v>10590.3</v>
      </c>
      <c r="AR185" s="167">
        <f>RCFs!C$35</f>
        <v>16.46</v>
      </c>
      <c r="AS185" s="169">
        <f t="shared" si="271"/>
        <v>13767.3</v>
      </c>
      <c r="AT185" s="169">
        <f t="shared" si="271"/>
        <v>15355.9</v>
      </c>
      <c r="AU185" s="105">
        <f t="shared" si="272"/>
        <v>10453.299999999999</v>
      </c>
      <c r="AV185" s="114">
        <f>RCFs!C$37</f>
        <v>16.247</v>
      </c>
      <c r="AW185" s="305"/>
      <c r="AX185" s="114"/>
      <c r="AY185" s="166">
        <f t="shared" si="273"/>
        <v>10641.8</v>
      </c>
      <c r="AZ185" s="166">
        <f>RCFs!C$39</f>
        <v>16.54</v>
      </c>
      <c r="BA185" s="166">
        <f t="shared" si="274"/>
        <v>10152.200000000001</v>
      </c>
      <c r="BB185" s="167">
        <f>RCFs!C$41</f>
        <v>15.779</v>
      </c>
    </row>
    <row r="186" spans="1:54" s="4" customFormat="1" ht="25.5" x14ac:dyDescent="0.2">
      <c r="A186" s="155">
        <v>5246</v>
      </c>
      <c r="B186" s="156" t="s">
        <v>191</v>
      </c>
      <c r="C186" s="291">
        <v>804.4</v>
      </c>
      <c r="D186" s="166">
        <f t="shared" si="275"/>
        <v>47877.2</v>
      </c>
      <c r="E186" s="167">
        <f>RCFs!C$43</f>
        <v>59.519182319999999</v>
      </c>
      <c r="F186" s="166">
        <f t="shared" si="255"/>
        <v>12703.1</v>
      </c>
      <c r="G186" s="167">
        <f>RCFs!C$5</f>
        <v>15.792</v>
      </c>
      <c r="H186" s="166">
        <f t="shared" si="276"/>
        <v>12703.1</v>
      </c>
      <c r="I186" s="167">
        <f>RCFs!C$5</f>
        <v>15.792</v>
      </c>
      <c r="J186" s="168">
        <f t="shared" si="279"/>
        <v>13973.4</v>
      </c>
      <c r="K186" s="168">
        <f t="shared" si="279"/>
        <v>17403.2</v>
      </c>
      <c r="L186" s="168">
        <f t="shared" si="279"/>
        <v>18673.5</v>
      </c>
      <c r="M186" s="168">
        <f t="shared" si="279"/>
        <v>20579</v>
      </c>
      <c r="N186" s="168">
        <f t="shared" si="279"/>
        <v>25406.2</v>
      </c>
      <c r="O186" s="168">
        <f t="shared" si="279"/>
        <v>27311.599999999999</v>
      </c>
      <c r="P186" s="168">
        <f t="shared" si="279"/>
        <v>38109.300000000003</v>
      </c>
      <c r="Q186" s="166">
        <f t="shared" si="277"/>
        <v>12460.1</v>
      </c>
      <c r="R186" s="167">
        <f>RCFs!C$7</f>
        <v>15.49</v>
      </c>
      <c r="S186" s="168">
        <f t="shared" si="259"/>
        <v>16198.1</v>
      </c>
      <c r="T186" s="168">
        <f t="shared" si="259"/>
        <v>18690.099999999999</v>
      </c>
      <c r="U186" s="166">
        <f t="shared" si="260"/>
        <v>12310.5</v>
      </c>
      <c r="V186" s="167">
        <f>RCFs!C$9</f>
        <v>15.304</v>
      </c>
      <c r="W186" s="166">
        <f t="shared" si="261"/>
        <v>12310.5</v>
      </c>
      <c r="X186" s="167">
        <f t="shared" si="278"/>
        <v>15.304</v>
      </c>
      <c r="Y186" s="169">
        <f t="shared" si="263"/>
        <v>13541.5</v>
      </c>
      <c r="Z186" s="169">
        <f t="shared" si="263"/>
        <v>16865.3</v>
      </c>
      <c r="AA186" s="169">
        <f t="shared" si="263"/>
        <v>19943</v>
      </c>
      <c r="AB186" s="169">
        <f t="shared" si="263"/>
        <v>18096.400000000001</v>
      </c>
      <c r="AC186" s="169">
        <f t="shared" si="263"/>
        <v>26713.7</v>
      </c>
      <c r="AD186" s="169">
        <f t="shared" si="263"/>
        <v>36931.5</v>
      </c>
      <c r="AE186" s="166">
        <f t="shared" si="264"/>
        <v>12484.2</v>
      </c>
      <c r="AF186" s="167">
        <f>RCFs!C$13</f>
        <v>15.52</v>
      </c>
      <c r="AG186" s="169">
        <f t="shared" si="265"/>
        <v>20598.900000000001</v>
      </c>
      <c r="AH186" s="169">
        <f t="shared" si="265"/>
        <v>26216.799999999999</v>
      </c>
      <c r="AI186" s="169">
        <f t="shared" si="265"/>
        <v>37452.6</v>
      </c>
      <c r="AJ186" s="166">
        <f t="shared" si="266"/>
        <v>12626.3</v>
      </c>
      <c r="AK186" s="167">
        <f>RCFs!C$25</f>
        <v>15.696666666666665</v>
      </c>
      <c r="AL186" s="166">
        <f t="shared" si="267"/>
        <v>16651</v>
      </c>
      <c r="AM186" s="167">
        <f>RCFs!C$59</f>
        <v>20.7</v>
      </c>
      <c r="AN186" s="166">
        <f t="shared" si="268"/>
        <v>13328.9</v>
      </c>
      <c r="AO186" s="167">
        <f>RCFs!C$33</f>
        <v>16.57</v>
      </c>
      <c r="AP186" s="169">
        <f t="shared" si="269"/>
        <v>19993.3</v>
      </c>
      <c r="AQ186" s="166">
        <f t="shared" si="270"/>
        <v>13240.4</v>
      </c>
      <c r="AR186" s="167">
        <f>RCFs!C$35</f>
        <v>16.46</v>
      </c>
      <c r="AS186" s="169">
        <f t="shared" si="271"/>
        <v>17212.5</v>
      </c>
      <c r="AT186" s="169">
        <f t="shared" si="271"/>
        <v>19198.5</v>
      </c>
      <c r="AU186" s="105">
        <f t="shared" si="272"/>
        <v>13069</v>
      </c>
      <c r="AV186" s="114">
        <f>RCFs!C$37</f>
        <v>16.247</v>
      </c>
      <c r="AW186" s="305"/>
      <c r="AX186" s="114"/>
      <c r="AY186" s="166">
        <f t="shared" si="273"/>
        <v>13304.7</v>
      </c>
      <c r="AZ186" s="166">
        <f>RCFs!C$39</f>
        <v>16.54</v>
      </c>
      <c r="BA186" s="166">
        <f t="shared" si="274"/>
        <v>12692.6</v>
      </c>
      <c r="BB186" s="167">
        <f>RCFs!C$41</f>
        <v>15.779</v>
      </c>
    </row>
    <row r="187" spans="1:54" s="4" customFormat="1" ht="25.5" x14ac:dyDescent="0.2">
      <c r="A187" s="155">
        <v>5247</v>
      </c>
      <c r="B187" s="156" t="s">
        <v>192</v>
      </c>
      <c r="C187" s="291">
        <v>505.5</v>
      </c>
      <c r="D187" s="166">
        <f t="shared" si="275"/>
        <v>30086.9</v>
      </c>
      <c r="E187" s="167">
        <f>RCFs!C$43</f>
        <v>59.519182319999999</v>
      </c>
      <c r="F187" s="166">
        <f t="shared" si="255"/>
        <v>7982.9</v>
      </c>
      <c r="G187" s="167">
        <f>RCFs!C$5</f>
        <v>15.792</v>
      </c>
      <c r="H187" s="166">
        <f t="shared" si="276"/>
        <v>7982.9</v>
      </c>
      <c r="I187" s="167">
        <f>RCFs!C$5</f>
        <v>15.792</v>
      </c>
      <c r="J187" s="168">
        <f t="shared" ref="J187:P191" si="280">ROUND($C187*$I187*J$6,1)</f>
        <v>8781.1</v>
      </c>
      <c r="K187" s="168">
        <f t="shared" si="280"/>
        <v>10936.5</v>
      </c>
      <c r="L187" s="168">
        <f t="shared" si="280"/>
        <v>11734.8</v>
      </c>
      <c r="M187" s="168">
        <f t="shared" si="280"/>
        <v>12932.2</v>
      </c>
      <c r="N187" s="168">
        <f t="shared" si="280"/>
        <v>15965.7</v>
      </c>
      <c r="O187" s="168">
        <f t="shared" si="280"/>
        <v>17163.099999999999</v>
      </c>
      <c r="P187" s="168">
        <f t="shared" si="280"/>
        <v>23948.6</v>
      </c>
      <c r="Q187" s="166">
        <f t="shared" si="277"/>
        <v>7830.1</v>
      </c>
      <c r="R187" s="167">
        <f>RCFs!C$7</f>
        <v>15.49</v>
      </c>
      <c r="S187" s="168">
        <f t="shared" ref="S187:T191" si="281">ROUNDDOWN($Q187*S$6,1)</f>
        <v>10179.1</v>
      </c>
      <c r="T187" s="168">
        <f t="shared" si="281"/>
        <v>11745.1</v>
      </c>
      <c r="U187" s="166">
        <f t="shared" si="260"/>
        <v>7736.1</v>
      </c>
      <c r="V187" s="167">
        <f>RCFs!C$9</f>
        <v>15.304</v>
      </c>
      <c r="W187" s="166">
        <f t="shared" si="261"/>
        <v>7736.1</v>
      </c>
      <c r="X187" s="167">
        <f t="shared" si="278"/>
        <v>15.304</v>
      </c>
      <c r="Y187" s="169">
        <f t="shared" ref="Y187:AD191" si="282">ROUNDDOWN($W187*Y$6,1)</f>
        <v>8509.7000000000007</v>
      </c>
      <c r="Z187" s="169">
        <f t="shared" si="282"/>
        <v>10598.4</v>
      </c>
      <c r="AA187" s="169">
        <f t="shared" si="282"/>
        <v>12532.4</v>
      </c>
      <c r="AB187" s="169">
        <f t="shared" si="282"/>
        <v>11372</v>
      </c>
      <c r="AC187" s="169">
        <f t="shared" si="282"/>
        <v>16787.3</v>
      </c>
      <c r="AD187" s="169">
        <f t="shared" si="282"/>
        <v>23208.3</v>
      </c>
      <c r="AE187" s="166">
        <f t="shared" si="264"/>
        <v>7845.3</v>
      </c>
      <c r="AF187" s="167">
        <f>RCFs!C$13</f>
        <v>15.52</v>
      </c>
      <c r="AG187" s="169">
        <f t="shared" ref="AG187:AI191" si="283">ROUND($AE187*AG$6,1)</f>
        <v>12944.7</v>
      </c>
      <c r="AH187" s="169">
        <f t="shared" si="283"/>
        <v>16475.099999999999</v>
      </c>
      <c r="AI187" s="169">
        <f t="shared" si="283"/>
        <v>23535.9</v>
      </c>
      <c r="AJ187" s="166">
        <f t="shared" si="266"/>
        <v>7934.6</v>
      </c>
      <c r="AK187" s="167">
        <f>RCFs!C$25</f>
        <v>15.696666666666665</v>
      </c>
      <c r="AL187" s="166">
        <f t="shared" si="267"/>
        <v>10463.799999999999</v>
      </c>
      <c r="AM187" s="167">
        <f>RCFs!C$59</f>
        <v>20.7</v>
      </c>
      <c r="AN187" s="166">
        <f t="shared" si="268"/>
        <v>8376.1</v>
      </c>
      <c r="AO187" s="167">
        <f>RCFs!C$33</f>
        <v>16.57</v>
      </c>
      <c r="AP187" s="169">
        <f t="shared" si="269"/>
        <v>12564.1</v>
      </c>
      <c r="AQ187" s="166">
        <f t="shared" si="270"/>
        <v>8320.5</v>
      </c>
      <c r="AR187" s="167">
        <f>RCFs!C$35</f>
        <v>16.46</v>
      </c>
      <c r="AS187" s="169">
        <f t="shared" ref="AS187:AT191" si="284">ROUNDDOWN($AQ187*AS$6,1)</f>
        <v>10816.6</v>
      </c>
      <c r="AT187" s="169">
        <f t="shared" si="284"/>
        <v>12064.7</v>
      </c>
      <c r="AU187" s="105">
        <f t="shared" si="272"/>
        <v>8212.7999999999993</v>
      </c>
      <c r="AV187" s="114">
        <f>RCFs!C$37</f>
        <v>16.247</v>
      </c>
      <c r="AW187" s="305"/>
      <c r="AX187" s="114"/>
      <c r="AY187" s="166">
        <f t="shared" si="273"/>
        <v>8360.9</v>
      </c>
      <c r="AZ187" s="166">
        <f>RCFs!C$39</f>
        <v>16.54</v>
      </c>
      <c r="BA187" s="166">
        <f t="shared" si="274"/>
        <v>7976.2</v>
      </c>
      <c r="BB187" s="167">
        <f>RCFs!C$41</f>
        <v>15.779</v>
      </c>
    </row>
    <row r="188" spans="1:54" s="4" customFormat="1" ht="25.5" x14ac:dyDescent="0.2">
      <c r="A188" s="155">
        <v>6170</v>
      </c>
      <c r="B188" s="156" t="s">
        <v>193</v>
      </c>
      <c r="C188" s="291">
        <v>742</v>
      </c>
      <c r="D188" s="166">
        <f t="shared" si="275"/>
        <v>44163.199999999997</v>
      </c>
      <c r="E188" s="167">
        <f>RCFs!C$43</f>
        <v>59.519182319999999</v>
      </c>
      <c r="F188" s="166">
        <f t="shared" si="255"/>
        <v>11717.7</v>
      </c>
      <c r="G188" s="167">
        <f>RCFs!C$5</f>
        <v>15.792</v>
      </c>
      <c r="H188" s="166">
        <f t="shared" si="276"/>
        <v>11717.7</v>
      </c>
      <c r="I188" s="167">
        <f>RCFs!C$5</f>
        <v>15.792</v>
      </c>
      <c r="J188" s="168">
        <f t="shared" si="280"/>
        <v>12889.4</v>
      </c>
      <c r="K188" s="168">
        <f t="shared" si="280"/>
        <v>16053.2</v>
      </c>
      <c r="L188" s="168">
        <f t="shared" si="280"/>
        <v>17225</v>
      </c>
      <c r="M188" s="168">
        <f t="shared" si="280"/>
        <v>18982.599999999999</v>
      </c>
      <c r="N188" s="168">
        <f t="shared" si="280"/>
        <v>23435.3</v>
      </c>
      <c r="O188" s="168">
        <f t="shared" si="280"/>
        <v>25193</v>
      </c>
      <c r="P188" s="168">
        <f t="shared" si="280"/>
        <v>35153</v>
      </c>
      <c r="Q188" s="166">
        <f t="shared" si="277"/>
        <v>11493.5</v>
      </c>
      <c r="R188" s="167">
        <f>RCFs!C$7</f>
        <v>15.49</v>
      </c>
      <c r="S188" s="168">
        <f t="shared" si="281"/>
        <v>14941.5</v>
      </c>
      <c r="T188" s="168">
        <f t="shared" si="281"/>
        <v>17240.2</v>
      </c>
      <c r="U188" s="166">
        <f t="shared" si="260"/>
        <v>11355.5</v>
      </c>
      <c r="V188" s="167">
        <f>RCFs!C$9</f>
        <v>15.304</v>
      </c>
      <c r="W188" s="166">
        <f t="shared" si="261"/>
        <v>11355.5</v>
      </c>
      <c r="X188" s="167">
        <f t="shared" si="278"/>
        <v>15.304</v>
      </c>
      <c r="Y188" s="169">
        <f t="shared" si="282"/>
        <v>12491</v>
      </c>
      <c r="Z188" s="169">
        <f t="shared" si="282"/>
        <v>15557</v>
      </c>
      <c r="AA188" s="169">
        <f t="shared" si="282"/>
        <v>18395.900000000001</v>
      </c>
      <c r="AB188" s="169">
        <f t="shared" si="282"/>
        <v>16692.5</v>
      </c>
      <c r="AC188" s="169">
        <f t="shared" si="282"/>
        <v>24641.4</v>
      </c>
      <c r="AD188" s="169">
        <f t="shared" si="282"/>
        <v>34066.5</v>
      </c>
      <c r="AE188" s="166">
        <f t="shared" si="264"/>
        <v>11515.8</v>
      </c>
      <c r="AF188" s="167">
        <f>RCFs!C$13</f>
        <v>15.52</v>
      </c>
      <c r="AG188" s="169">
        <f t="shared" si="283"/>
        <v>19001.099999999999</v>
      </c>
      <c r="AH188" s="169">
        <f t="shared" si="283"/>
        <v>24183.200000000001</v>
      </c>
      <c r="AI188" s="169">
        <f t="shared" si="283"/>
        <v>34547.4</v>
      </c>
      <c r="AJ188" s="166">
        <f t="shared" si="266"/>
        <v>11646.9</v>
      </c>
      <c r="AK188" s="167">
        <f>RCFs!C$25</f>
        <v>15.696666666666665</v>
      </c>
      <c r="AL188" s="166">
        <f t="shared" si="267"/>
        <v>15359.4</v>
      </c>
      <c r="AM188" s="167">
        <f>RCFs!C$59</f>
        <v>20.7</v>
      </c>
      <c r="AN188" s="166">
        <f t="shared" si="268"/>
        <v>12294.9</v>
      </c>
      <c r="AO188" s="167">
        <f>RCFs!C$33</f>
        <v>16.57</v>
      </c>
      <c r="AP188" s="169">
        <f t="shared" si="269"/>
        <v>18442.3</v>
      </c>
      <c r="AQ188" s="166">
        <f t="shared" si="270"/>
        <v>12213.3</v>
      </c>
      <c r="AR188" s="167">
        <f>RCFs!C$35</f>
        <v>16.46</v>
      </c>
      <c r="AS188" s="169">
        <f t="shared" si="284"/>
        <v>15877.2</v>
      </c>
      <c r="AT188" s="169">
        <f t="shared" si="284"/>
        <v>17709.2</v>
      </c>
      <c r="AU188" s="105">
        <f t="shared" si="272"/>
        <v>12055.2</v>
      </c>
      <c r="AV188" s="114">
        <f>RCFs!C$37</f>
        <v>16.247</v>
      </c>
      <c r="AW188" s="305"/>
      <c r="AX188" s="114"/>
      <c r="AY188" s="166">
        <f t="shared" si="273"/>
        <v>12272.6</v>
      </c>
      <c r="AZ188" s="166">
        <f>RCFs!C$39</f>
        <v>16.54</v>
      </c>
      <c r="BA188" s="166">
        <f t="shared" si="274"/>
        <v>11708</v>
      </c>
      <c r="BB188" s="167">
        <f>RCFs!C$41</f>
        <v>15.779</v>
      </c>
    </row>
    <row r="189" spans="1:54" s="4" customFormat="1" ht="38.25" x14ac:dyDescent="0.2">
      <c r="A189" s="155">
        <v>6171</v>
      </c>
      <c r="B189" s="156" t="s">
        <v>194</v>
      </c>
      <c r="C189" s="291">
        <v>1020.8</v>
      </c>
      <c r="D189" s="166">
        <f t="shared" si="275"/>
        <v>60757.2</v>
      </c>
      <c r="E189" s="167">
        <f>RCFs!C$43</f>
        <v>59.519182319999999</v>
      </c>
      <c r="F189" s="166">
        <f t="shared" si="255"/>
        <v>16120.5</v>
      </c>
      <c r="G189" s="167">
        <f>RCFs!C$5</f>
        <v>15.792</v>
      </c>
      <c r="H189" s="166">
        <f t="shared" si="276"/>
        <v>16120.5</v>
      </c>
      <c r="I189" s="167">
        <f>RCFs!C$5</f>
        <v>15.792</v>
      </c>
      <c r="J189" s="168">
        <f t="shared" si="280"/>
        <v>17732.5</v>
      </c>
      <c r="K189" s="168">
        <f t="shared" si="280"/>
        <v>22085</v>
      </c>
      <c r="L189" s="168">
        <f t="shared" si="280"/>
        <v>23697.1</v>
      </c>
      <c r="M189" s="168">
        <f t="shared" si="280"/>
        <v>26115.200000000001</v>
      </c>
      <c r="N189" s="168">
        <f t="shared" si="280"/>
        <v>32240.9</v>
      </c>
      <c r="O189" s="168">
        <f t="shared" si="280"/>
        <v>34659</v>
      </c>
      <c r="P189" s="168">
        <f t="shared" si="280"/>
        <v>48361.4</v>
      </c>
      <c r="Q189" s="166">
        <f t="shared" si="277"/>
        <v>15812.1</v>
      </c>
      <c r="R189" s="167">
        <f>RCFs!C$7</f>
        <v>15.49</v>
      </c>
      <c r="S189" s="168">
        <f t="shared" si="281"/>
        <v>20555.7</v>
      </c>
      <c r="T189" s="168">
        <f t="shared" si="281"/>
        <v>23718.1</v>
      </c>
      <c r="U189" s="166">
        <f t="shared" si="260"/>
        <v>15622.3</v>
      </c>
      <c r="V189" s="167">
        <f>RCFs!C$9</f>
        <v>15.304</v>
      </c>
      <c r="W189" s="166">
        <f t="shared" si="261"/>
        <v>15622.3</v>
      </c>
      <c r="X189" s="167">
        <f t="shared" si="278"/>
        <v>15.304</v>
      </c>
      <c r="Y189" s="169">
        <f t="shared" si="282"/>
        <v>17184.5</v>
      </c>
      <c r="Z189" s="169">
        <f t="shared" si="282"/>
        <v>21402.5</v>
      </c>
      <c r="AA189" s="169">
        <f t="shared" si="282"/>
        <v>25308.1</v>
      </c>
      <c r="AB189" s="169">
        <f t="shared" si="282"/>
        <v>22964.7</v>
      </c>
      <c r="AC189" s="169">
        <f t="shared" si="282"/>
        <v>33900.300000000003</v>
      </c>
      <c r="AD189" s="169">
        <f t="shared" si="282"/>
        <v>46866.9</v>
      </c>
      <c r="AE189" s="166">
        <f t="shared" si="264"/>
        <v>15842.8</v>
      </c>
      <c r="AF189" s="167">
        <f>RCFs!C$13</f>
        <v>15.52</v>
      </c>
      <c r="AG189" s="169">
        <f t="shared" si="283"/>
        <v>26140.6</v>
      </c>
      <c r="AH189" s="169">
        <f t="shared" si="283"/>
        <v>33269.9</v>
      </c>
      <c r="AI189" s="169">
        <f t="shared" si="283"/>
        <v>47528.4</v>
      </c>
      <c r="AJ189" s="166">
        <f t="shared" si="266"/>
        <v>16023.1</v>
      </c>
      <c r="AK189" s="167">
        <f>RCFs!C$25</f>
        <v>15.696666666666665</v>
      </c>
      <c r="AL189" s="166">
        <f t="shared" si="267"/>
        <v>21130.5</v>
      </c>
      <c r="AM189" s="167">
        <f>RCFs!C$59</f>
        <v>20.7</v>
      </c>
      <c r="AN189" s="166">
        <f t="shared" si="268"/>
        <v>16914.599999999999</v>
      </c>
      <c r="AO189" s="167">
        <f>RCFs!C$33</f>
        <v>16.57</v>
      </c>
      <c r="AP189" s="169">
        <f t="shared" si="269"/>
        <v>25371.9</v>
      </c>
      <c r="AQ189" s="166">
        <f t="shared" si="270"/>
        <v>16802.3</v>
      </c>
      <c r="AR189" s="167">
        <f>RCFs!C$35</f>
        <v>16.46</v>
      </c>
      <c r="AS189" s="169">
        <f t="shared" si="284"/>
        <v>21842.9</v>
      </c>
      <c r="AT189" s="169">
        <f t="shared" si="284"/>
        <v>24363.3</v>
      </c>
      <c r="AU189" s="105">
        <f t="shared" si="272"/>
        <v>16584.900000000001</v>
      </c>
      <c r="AV189" s="114">
        <f>RCFs!C$37</f>
        <v>16.247</v>
      </c>
      <c r="AW189" s="305"/>
      <c r="AX189" s="114"/>
      <c r="AY189" s="166">
        <f t="shared" si="273"/>
        <v>16884</v>
      </c>
      <c r="AZ189" s="166">
        <f>RCFs!C$39</f>
        <v>16.54</v>
      </c>
      <c r="BA189" s="166">
        <f t="shared" si="274"/>
        <v>16107.2</v>
      </c>
      <c r="BB189" s="167">
        <f>RCFs!C$41</f>
        <v>15.779</v>
      </c>
    </row>
    <row r="190" spans="1:54" s="4" customFormat="1" ht="63.75" x14ac:dyDescent="0.2">
      <c r="A190" s="155">
        <v>6178</v>
      </c>
      <c r="B190" s="156" t="s">
        <v>195</v>
      </c>
      <c r="C190" s="291">
        <v>911.4</v>
      </c>
      <c r="D190" s="166">
        <f t="shared" si="275"/>
        <v>54245.8</v>
      </c>
      <c r="E190" s="167">
        <f>RCFs!C$43</f>
        <v>59.519182319999999</v>
      </c>
      <c r="F190" s="166">
        <f t="shared" si="255"/>
        <v>14392.8</v>
      </c>
      <c r="G190" s="167">
        <f>RCFs!C$5</f>
        <v>15.792</v>
      </c>
      <c r="H190" s="166">
        <f t="shared" si="276"/>
        <v>14392.8</v>
      </c>
      <c r="I190" s="167">
        <f>RCFs!C$5</f>
        <v>15.792</v>
      </c>
      <c r="J190" s="168">
        <f t="shared" si="280"/>
        <v>15832.1</v>
      </c>
      <c r="K190" s="168">
        <f t="shared" si="280"/>
        <v>19718.2</v>
      </c>
      <c r="L190" s="168">
        <f t="shared" si="280"/>
        <v>21157.5</v>
      </c>
      <c r="M190" s="168">
        <f t="shared" si="280"/>
        <v>23316.400000000001</v>
      </c>
      <c r="N190" s="168">
        <f t="shared" si="280"/>
        <v>28785.7</v>
      </c>
      <c r="O190" s="168">
        <f t="shared" si="280"/>
        <v>30944.6</v>
      </c>
      <c r="P190" s="168">
        <f t="shared" si="280"/>
        <v>43178.5</v>
      </c>
      <c r="Q190" s="166">
        <f t="shared" si="277"/>
        <v>14117.5</v>
      </c>
      <c r="R190" s="167">
        <f>RCFs!C$7</f>
        <v>15.49</v>
      </c>
      <c r="S190" s="168">
        <f t="shared" si="281"/>
        <v>18352.7</v>
      </c>
      <c r="T190" s="168">
        <f t="shared" si="281"/>
        <v>21176.2</v>
      </c>
      <c r="U190" s="166">
        <f t="shared" si="260"/>
        <v>13948</v>
      </c>
      <c r="V190" s="167">
        <f>RCFs!C$9</f>
        <v>15.304</v>
      </c>
      <c r="W190" s="166">
        <f t="shared" si="261"/>
        <v>13948</v>
      </c>
      <c r="X190" s="167">
        <f t="shared" si="278"/>
        <v>15.304</v>
      </c>
      <c r="Y190" s="169">
        <f t="shared" si="282"/>
        <v>15342.8</v>
      </c>
      <c r="Z190" s="169">
        <f t="shared" si="282"/>
        <v>19108.7</v>
      </c>
      <c r="AA190" s="169">
        <f t="shared" si="282"/>
        <v>22595.7</v>
      </c>
      <c r="AB190" s="169">
        <f t="shared" si="282"/>
        <v>20503.5</v>
      </c>
      <c r="AC190" s="169">
        <f t="shared" si="282"/>
        <v>30267.1</v>
      </c>
      <c r="AD190" s="169">
        <f t="shared" si="282"/>
        <v>41844</v>
      </c>
      <c r="AE190" s="166">
        <f t="shared" si="264"/>
        <v>14144.9</v>
      </c>
      <c r="AF190" s="167">
        <f>RCFs!C$13</f>
        <v>15.52</v>
      </c>
      <c r="AG190" s="169">
        <f t="shared" si="283"/>
        <v>23339.1</v>
      </c>
      <c r="AH190" s="169">
        <f t="shared" si="283"/>
        <v>29704.3</v>
      </c>
      <c r="AI190" s="169">
        <f t="shared" si="283"/>
        <v>42434.7</v>
      </c>
      <c r="AJ190" s="166">
        <f t="shared" si="266"/>
        <v>14305.9</v>
      </c>
      <c r="AK190" s="167">
        <f>RCFs!C$25</f>
        <v>15.696666666666665</v>
      </c>
      <c r="AL190" s="166">
        <f t="shared" si="267"/>
        <v>18865.900000000001</v>
      </c>
      <c r="AM190" s="167">
        <f>RCFs!C$59</f>
        <v>20.7</v>
      </c>
      <c r="AN190" s="166">
        <f t="shared" si="268"/>
        <v>15101.8</v>
      </c>
      <c r="AO190" s="167">
        <f>RCFs!C$33</f>
        <v>16.57</v>
      </c>
      <c r="AP190" s="169">
        <f t="shared" si="269"/>
        <v>22652.7</v>
      </c>
      <c r="AQ190" s="166">
        <f t="shared" si="270"/>
        <v>15001.6</v>
      </c>
      <c r="AR190" s="167">
        <f>RCFs!C$35</f>
        <v>16.46</v>
      </c>
      <c r="AS190" s="169">
        <f t="shared" si="284"/>
        <v>19502</v>
      </c>
      <c r="AT190" s="169">
        <f t="shared" si="284"/>
        <v>21752.3</v>
      </c>
      <c r="AU190" s="105">
        <f t="shared" si="272"/>
        <v>14807.5</v>
      </c>
      <c r="AV190" s="114">
        <f>RCFs!C$37</f>
        <v>16.247</v>
      </c>
      <c r="AW190" s="305"/>
      <c r="AX190" s="114"/>
      <c r="AY190" s="166">
        <f t="shared" si="273"/>
        <v>15074.5</v>
      </c>
      <c r="AZ190" s="166">
        <f>RCFs!C$39</f>
        <v>16.54</v>
      </c>
      <c r="BA190" s="166">
        <f t="shared" si="274"/>
        <v>14380.9</v>
      </c>
      <c r="BB190" s="167">
        <f>RCFs!C$41</f>
        <v>15.779</v>
      </c>
    </row>
    <row r="191" spans="1:54" s="4" customFormat="1" ht="63.75" x14ac:dyDescent="0.2">
      <c r="A191" s="39">
        <v>6179</v>
      </c>
      <c r="B191" s="40" t="s">
        <v>196</v>
      </c>
      <c r="C191" s="241">
        <v>923.8</v>
      </c>
      <c r="D191" s="166">
        <f t="shared" si="275"/>
        <v>54983.8</v>
      </c>
      <c r="E191" s="167">
        <f>RCFs!C$43</f>
        <v>59.519182319999999</v>
      </c>
      <c r="F191" s="166">
        <f t="shared" si="255"/>
        <v>14588.6</v>
      </c>
      <c r="G191" s="167">
        <f>RCFs!C$5</f>
        <v>15.792</v>
      </c>
      <c r="H191" s="166">
        <f t="shared" si="276"/>
        <v>14588.6</v>
      </c>
      <c r="I191" s="167">
        <f>RCFs!C$5</f>
        <v>15.792</v>
      </c>
      <c r="J191" s="168">
        <f t="shared" si="280"/>
        <v>16047.5</v>
      </c>
      <c r="K191" s="168">
        <f t="shared" si="280"/>
        <v>19986.400000000001</v>
      </c>
      <c r="L191" s="168">
        <f t="shared" si="280"/>
        <v>21445.3</v>
      </c>
      <c r="M191" s="168">
        <f t="shared" si="280"/>
        <v>23633.599999999999</v>
      </c>
      <c r="N191" s="168">
        <f t="shared" si="280"/>
        <v>29177.3</v>
      </c>
      <c r="O191" s="168">
        <f t="shared" si="280"/>
        <v>31365.599999999999</v>
      </c>
      <c r="P191" s="168">
        <f t="shared" si="280"/>
        <v>43765.9</v>
      </c>
      <c r="Q191" s="166">
        <f t="shared" si="277"/>
        <v>14309.6</v>
      </c>
      <c r="R191" s="167">
        <f>RCFs!C$7</f>
        <v>15.49</v>
      </c>
      <c r="S191" s="168">
        <f t="shared" si="281"/>
        <v>18602.400000000001</v>
      </c>
      <c r="T191" s="168">
        <f t="shared" si="281"/>
        <v>21464.400000000001</v>
      </c>
      <c r="U191" s="166">
        <f t="shared" si="260"/>
        <v>14137.8</v>
      </c>
      <c r="V191" s="167">
        <f>RCFs!C$9</f>
        <v>15.304</v>
      </c>
      <c r="W191" s="166">
        <f t="shared" si="261"/>
        <v>14137.8</v>
      </c>
      <c r="X191" s="167">
        <f t="shared" si="278"/>
        <v>15.304</v>
      </c>
      <c r="Y191" s="169">
        <f t="shared" si="282"/>
        <v>15551.5</v>
      </c>
      <c r="Z191" s="169">
        <f t="shared" si="282"/>
        <v>19368.7</v>
      </c>
      <c r="AA191" s="169">
        <f t="shared" si="282"/>
        <v>22903.200000000001</v>
      </c>
      <c r="AB191" s="169">
        <f t="shared" si="282"/>
        <v>20782.5</v>
      </c>
      <c r="AC191" s="169">
        <f t="shared" si="282"/>
        <v>30679</v>
      </c>
      <c r="AD191" s="169">
        <f t="shared" si="282"/>
        <v>42413.4</v>
      </c>
      <c r="AE191" s="166">
        <f t="shared" si="264"/>
        <v>14337.3</v>
      </c>
      <c r="AF191" s="167">
        <f>RCFs!C$13</f>
        <v>15.52</v>
      </c>
      <c r="AG191" s="169">
        <f t="shared" si="283"/>
        <v>23656.5</v>
      </c>
      <c r="AH191" s="169">
        <f t="shared" si="283"/>
        <v>30108.3</v>
      </c>
      <c r="AI191" s="169">
        <f t="shared" si="283"/>
        <v>43011.9</v>
      </c>
      <c r="AJ191" s="166">
        <f t="shared" si="266"/>
        <v>14500.5</v>
      </c>
      <c r="AK191" s="167">
        <f>RCFs!C$25</f>
        <v>15.696666666666665</v>
      </c>
      <c r="AL191" s="166">
        <f t="shared" si="267"/>
        <v>19122.599999999999</v>
      </c>
      <c r="AM191" s="167">
        <f>RCFs!C$59</f>
        <v>20.7</v>
      </c>
      <c r="AN191" s="166">
        <f t="shared" si="268"/>
        <v>15307.3</v>
      </c>
      <c r="AO191" s="167">
        <f>RCFs!C$33</f>
        <v>16.57</v>
      </c>
      <c r="AP191" s="169">
        <f t="shared" si="269"/>
        <v>22960.9</v>
      </c>
      <c r="AQ191" s="166">
        <f t="shared" si="270"/>
        <v>15205.7</v>
      </c>
      <c r="AR191" s="167">
        <f>RCFs!C$35</f>
        <v>16.46</v>
      </c>
      <c r="AS191" s="169">
        <f t="shared" si="284"/>
        <v>19767.400000000001</v>
      </c>
      <c r="AT191" s="169">
        <f t="shared" si="284"/>
        <v>22048.2</v>
      </c>
      <c r="AU191" s="105">
        <f t="shared" si="272"/>
        <v>15008.9</v>
      </c>
      <c r="AV191" s="114">
        <f>RCFs!C$37</f>
        <v>16.247</v>
      </c>
      <c r="AW191" s="305"/>
      <c r="AX191" s="114"/>
      <c r="AY191" s="166">
        <f t="shared" si="273"/>
        <v>15279.6</v>
      </c>
      <c r="AZ191" s="166">
        <f>RCFs!C$39</f>
        <v>16.54</v>
      </c>
      <c r="BA191" s="166">
        <f t="shared" si="274"/>
        <v>14576.6</v>
      </c>
      <c r="BB191" s="167">
        <f>RCFs!C$41</f>
        <v>15.779</v>
      </c>
    </row>
    <row r="192" spans="1:54" s="42" customFormat="1" x14ac:dyDescent="0.2">
      <c r="A192" s="147"/>
      <c r="B192" s="148"/>
      <c r="C192" s="292"/>
      <c r="D192" s="149"/>
      <c r="E192" s="150"/>
      <c r="F192" s="151"/>
      <c r="G192" s="152"/>
      <c r="H192" s="151"/>
      <c r="I192" s="152"/>
      <c r="J192" s="153"/>
      <c r="K192" s="153"/>
      <c r="L192" s="153"/>
      <c r="M192" s="153"/>
      <c r="N192" s="153"/>
      <c r="O192" s="153"/>
      <c r="P192" s="153"/>
      <c r="Q192" s="151"/>
      <c r="R192" s="152"/>
      <c r="S192" s="153"/>
      <c r="T192" s="153"/>
      <c r="U192" s="151"/>
      <c r="V192" s="152"/>
      <c r="W192" s="151"/>
      <c r="X192" s="152"/>
      <c r="Y192" s="153"/>
      <c r="Z192" s="153"/>
      <c r="AA192" s="153"/>
      <c r="AB192" s="153"/>
      <c r="AC192" s="153"/>
      <c r="AD192" s="153"/>
      <c r="AE192" s="151"/>
      <c r="AF192" s="152"/>
      <c r="AG192" s="153"/>
      <c r="AH192" s="153"/>
      <c r="AI192" s="153"/>
      <c r="AJ192" s="151"/>
      <c r="AK192" s="152"/>
      <c r="AL192" s="151"/>
      <c r="AM192" s="152"/>
      <c r="AN192" s="151"/>
      <c r="AO192" s="152"/>
      <c r="AP192" s="153"/>
      <c r="AQ192" s="151"/>
      <c r="AR192" s="152"/>
      <c r="AS192" s="153"/>
      <c r="AT192" s="153"/>
      <c r="AU192" s="149"/>
      <c r="AV192" s="154"/>
      <c r="AW192" s="149"/>
      <c r="AX192" s="154"/>
      <c r="AY192" s="151"/>
      <c r="AZ192" s="152"/>
      <c r="BA192" s="151"/>
      <c r="BB192" s="152"/>
    </row>
    <row r="193" spans="1:54" s="253" customFormat="1" x14ac:dyDescent="0.2">
      <c r="A193" s="270" t="s">
        <v>350</v>
      </c>
      <c r="B193" s="271"/>
      <c r="C193" s="271"/>
      <c r="D193" s="271"/>
      <c r="E193" s="272"/>
      <c r="F193" s="272"/>
      <c r="G193" s="272"/>
      <c r="H193" s="273"/>
      <c r="I193" s="272"/>
      <c r="J193" s="274"/>
      <c r="K193" s="274"/>
      <c r="L193" s="274"/>
      <c r="M193" s="274"/>
      <c r="N193" s="274"/>
      <c r="O193" s="274"/>
      <c r="P193" s="274"/>
      <c r="Q193" s="273"/>
      <c r="R193" s="272"/>
      <c r="S193" s="274"/>
      <c r="T193" s="274"/>
      <c r="U193" s="275"/>
      <c r="V193" s="276"/>
      <c r="W193" s="275"/>
      <c r="X193" s="276"/>
      <c r="Y193" s="271"/>
      <c r="Z193" s="271"/>
      <c r="AA193" s="271"/>
      <c r="AB193" s="271"/>
      <c r="AC193" s="271"/>
      <c r="AD193" s="271"/>
      <c r="AE193" s="273"/>
      <c r="AF193" s="273"/>
      <c r="AG193" s="273"/>
      <c r="AH193" s="273"/>
      <c r="AI193" s="273"/>
      <c r="AJ193" s="271"/>
      <c r="AK193" s="276"/>
      <c r="AL193" s="271"/>
      <c r="AM193" s="276"/>
      <c r="AN193" s="277"/>
      <c r="AO193" s="274"/>
      <c r="AP193" s="273"/>
      <c r="AQ193" s="273"/>
      <c r="AR193" s="273"/>
      <c r="AS193" s="273"/>
      <c r="AT193" s="273"/>
      <c r="AU193" s="273"/>
      <c r="AV193" s="273"/>
      <c r="AW193" s="273"/>
      <c r="AX193" s="273"/>
      <c r="AY193" s="273"/>
      <c r="AZ193" s="273"/>
      <c r="BA193" s="277"/>
      <c r="BB193" s="278"/>
    </row>
    <row r="194" spans="1:54" s="253" customFormat="1" x14ac:dyDescent="0.2">
      <c r="A194" s="220" t="s">
        <v>103</v>
      </c>
      <c r="B194" s="43"/>
      <c r="C194" s="44"/>
      <c r="D194" s="45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5"/>
      <c r="V194" s="46"/>
      <c r="W194" s="45"/>
      <c r="X194" s="46"/>
      <c r="Y194" s="43"/>
      <c r="Z194" s="43"/>
      <c r="AA194" s="43"/>
      <c r="AB194" s="43"/>
      <c r="AC194" s="43"/>
      <c r="AD194" s="43"/>
      <c r="AE194" s="45"/>
      <c r="AF194" s="46"/>
      <c r="AG194" s="46"/>
      <c r="AH194" s="46"/>
      <c r="AI194" s="46"/>
      <c r="AJ194" s="45"/>
      <c r="AK194" s="46"/>
      <c r="AL194" s="45"/>
      <c r="AM194" s="46"/>
      <c r="AN194" s="45"/>
      <c r="AO194" s="46"/>
      <c r="AP194" s="46"/>
      <c r="AQ194" s="45"/>
      <c r="AR194" s="46"/>
      <c r="AS194" s="46"/>
      <c r="AT194" s="46"/>
      <c r="AU194" s="45"/>
      <c r="AV194" s="46"/>
      <c r="AW194" s="45"/>
      <c r="AX194" s="46"/>
      <c r="AY194" s="45"/>
      <c r="AZ194" s="46"/>
      <c r="BA194" s="46"/>
      <c r="BB194" s="47"/>
    </row>
    <row r="195" spans="1:54" s="253" customFormat="1" x14ac:dyDescent="0.2">
      <c r="A195" s="254" t="s">
        <v>197</v>
      </c>
      <c r="B195" s="222"/>
      <c r="C195" s="222"/>
      <c r="D195" s="222"/>
      <c r="E195" s="222"/>
      <c r="F195" s="223"/>
      <c r="G195" s="223"/>
      <c r="H195" s="223"/>
      <c r="I195" s="223"/>
      <c r="J195" s="224"/>
      <c r="K195" s="224"/>
      <c r="L195" s="224"/>
      <c r="M195" s="224"/>
      <c r="N195" s="224"/>
      <c r="O195" s="224"/>
      <c r="P195" s="224"/>
      <c r="Q195" s="223"/>
      <c r="R195" s="223"/>
      <c r="S195" s="224"/>
      <c r="T195" s="224"/>
      <c r="U195" s="223"/>
      <c r="V195" s="223"/>
      <c r="W195" s="223"/>
      <c r="X195" s="223"/>
      <c r="Y195" s="225"/>
      <c r="Z195" s="225"/>
      <c r="AA195" s="225"/>
      <c r="AB195" s="225"/>
      <c r="AC195" s="225"/>
      <c r="AD195" s="225"/>
      <c r="AE195" s="223"/>
      <c r="AF195" s="223"/>
      <c r="AG195" s="50"/>
      <c r="AH195" s="50"/>
      <c r="AI195" s="50"/>
      <c r="AJ195" s="223"/>
      <c r="AK195" s="223"/>
      <c r="AL195" s="223"/>
      <c r="AM195" s="223"/>
      <c r="AN195" s="157"/>
      <c r="AO195" s="223"/>
      <c r="AP195" s="50"/>
      <c r="AQ195" s="157"/>
      <c r="AR195" s="223"/>
      <c r="AS195" s="50"/>
      <c r="AT195" s="50"/>
      <c r="AU195" s="157"/>
      <c r="AV195" s="223"/>
      <c r="AW195" s="306"/>
      <c r="AX195" s="223"/>
      <c r="AY195" s="157"/>
      <c r="AZ195" s="158"/>
      <c r="BA195" s="223"/>
      <c r="BB195" s="159"/>
    </row>
    <row r="196" spans="1:54" s="253" customFormat="1" x14ac:dyDescent="0.2">
      <c r="A196" s="160" t="s">
        <v>351</v>
      </c>
      <c r="B196" s="222"/>
      <c r="C196" s="222"/>
      <c r="D196" s="222"/>
      <c r="E196" s="222"/>
      <c r="F196" s="223"/>
      <c r="G196" s="223"/>
      <c r="H196" s="223"/>
      <c r="I196" s="223"/>
      <c r="J196" s="224"/>
      <c r="K196" s="224"/>
      <c r="L196" s="224"/>
      <c r="M196" s="224"/>
      <c r="N196" s="224"/>
      <c r="O196" s="224"/>
      <c r="P196" s="224"/>
      <c r="Q196" s="223"/>
      <c r="R196" s="223"/>
      <c r="S196" s="224"/>
      <c r="T196" s="224"/>
      <c r="U196" s="223"/>
      <c r="V196" s="223"/>
      <c r="W196" s="223"/>
      <c r="X196" s="223"/>
      <c r="Y196" s="225"/>
      <c r="Z196" s="225"/>
      <c r="AA196" s="225"/>
      <c r="AB196" s="225"/>
      <c r="AC196" s="225"/>
      <c r="AD196" s="225"/>
      <c r="AE196" s="223"/>
      <c r="AF196" s="223"/>
      <c r="AG196" s="50"/>
      <c r="AH196" s="50"/>
      <c r="AI196" s="50"/>
      <c r="AJ196" s="223"/>
      <c r="AK196" s="223"/>
      <c r="AL196" s="223"/>
      <c r="AM196" s="223"/>
      <c r="AN196" s="157"/>
      <c r="AO196" s="223"/>
      <c r="AP196" s="50"/>
      <c r="AQ196" s="157"/>
      <c r="AR196" s="223"/>
      <c r="AS196" s="50"/>
      <c r="AT196" s="50"/>
      <c r="AU196" s="157"/>
      <c r="AV196" s="223"/>
      <c r="AW196" s="306"/>
      <c r="AX196" s="223"/>
      <c r="AY196" s="157"/>
      <c r="AZ196" s="158"/>
      <c r="BA196" s="223"/>
      <c r="BB196" s="159"/>
    </row>
    <row r="197" spans="1:54" s="253" customFormat="1" x14ac:dyDescent="0.2">
      <c r="A197" s="255" t="s">
        <v>335</v>
      </c>
      <c r="B197" s="223"/>
      <c r="C197" s="225"/>
      <c r="D197" s="49"/>
      <c r="E197" s="50"/>
      <c r="F197" s="50"/>
      <c r="G197" s="50"/>
      <c r="H197" s="50"/>
      <c r="I197" s="50"/>
      <c r="J197" s="224"/>
      <c r="K197" s="224"/>
      <c r="L197" s="224"/>
      <c r="M197" s="224"/>
      <c r="N197" s="224"/>
      <c r="O197" s="224"/>
      <c r="P197" s="224"/>
      <c r="Q197" s="50"/>
      <c r="R197" s="50"/>
      <c r="S197" s="224"/>
      <c r="T197" s="224"/>
      <c r="U197" s="49"/>
      <c r="V197" s="50"/>
      <c r="W197" s="49"/>
      <c r="X197" s="50"/>
      <c r="Y197" s="225"/>
      <c r="Z197" s="225"/>
      <c r="AA197" s="225"/>
      <c r="AB197" s="225"/>
      <c r="AC197" s="225"/>
      <c r="AD197" s="225"/>
      <c r="AE197" s="49"/>
      <c r="AF197" s="50"/>
      <c r="AG197" s="50"/>
      <c r="AH197" s="50"/>
      <c r="AI197" s="50"/>
      <c r="AJ197" s="49"/>
      <c r="AK197" s="50"/>
      <c r="AL197" s="49"/>
      <c r="AM197" s="50"/>
      <c r="AN197" s="49"/>
      <c r="AO197" s="50"/>
      <c r="AP197" s="50"/>
      <c r="AQ197" s="49"/>
      <c r="AR197" s="50"/>
      <c r="AS197" s="50"/>
      <c r="AT197" s="50"/>
      <c r="AU197" s="49"/>
      <c r="AV197" s="50"/>
      <c r="AW197" s="49"/>
      <c r="AX197" s="50"/>
      <c r="AY197" s="49"/>
      <c r="AZ197" s="50"/>
      <c r="BA197" s="50"/>
      <c r="BB197" s="51"/>
    </row>
    <row r="198" spans="1:54" s="253" customFormat="1" x14ac:dyDescent="0.2">
      <c r="A198" s="221" t="s">
        <v>336</v>
      </c>
      <c r="B198" s="223"/>
      <c r="C198" s="225"/>
      <c r="D198" s="49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49"/>
      <c r="V198" s="50"/>
      <c r="W198" s="49"/>
      <c r="X198" s="50"/>
      <c r="Y198" s="225"/>
      <c r="Z198" s="225"/>
      <c r="AA198" s="225"/>
      <c r="AB198" s="225"/>
      <c r="AC198" s="225"/>
      <c r="AD198" s="225"/>
      <c r="AE198" s="49"/>
      <c r="AF198" s="50"/>
      <c r="AG198" s="50"/>
      <c r="AH198" s="50"/>
      <c r="AI198" s="50"/>
      <c r="AJ198" s="49"/>
      <c r="AK198" s="50"/>
      <c r="AL198" s="49"/>
      <c r="AM198" s="50"/>
      <c r="AN198" s="49"/>
      <c r="AO198" s="50"/>
      <c r="AP198" s="50"/>
      <c r="AQ198" s="49"/>
      <c r="AR198" s="50"/>
      <c r="AS198" s="50"/>
      <c r="AT198" s="50"/>
      <c r="AU198" s="49"/>
      <c r="AV198" s="50"/>
      <c r="AW198" s="49"/>
      <c r="AX198" s="50"/>
      <c r="AY198" s="49"/>
      <c r="AZ198" s="50"/>
      <c r="BA198" s="50"/>
      <c r="BB198" s="51"/>
    </row>
    <row r="199" spans="1:54" s="253" customFormat="1" x14ac:dyDescent="0.2">
      <c r="A199" s="254" t="s">
        <v>352</v>
      </c>
      <c r="B199" s="223"/>
      <c r="C199" s="225"/>
      <c r="D199" s="49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49"/>
      <c r="V199" s="50"/>
      <c r="W199" s="49"/>
      <c r="X199" s="50"/>
      <c r="Y199" s="225"/>
      <c r="Z199" s="225"/>
      <c r="AA199" s="225"/>
      <c r="AB199" s="225"/>
      <c r="AC199" s="225"/>
      <c r="AD199" s="225"/>
      <c r="AE199" s="49"/>
      <c r="AF199" s="50"/>
      <c r="AG199" s="50"/>
      <c r="AH199" s="50"/>
      <c r="AI199" s="50"/>
      <c r="AJ199" s="49"/>
      <c r="AK199" s="50"/>
      <c r="AL199" s="49"/>
      <c r="AM199" s="50"/>
      <c r="AN199" s="49"/>
      <c r="AO199" s="50"/>
      <c r="AP199" s="50"/>
      <c r="AQ199" s="49"/>
      <c r="AR199" s="50"/>
      <c r="AS199" s="50"/>
      <c r="AT199" s="50"/>
      <c r="AU199" s="49"/>
      <c r="AV199" s="50"/>
      <c r="AW199" s="49"/>
      <c r="AX199" s="50"/>
      <c r="AY199" s="49"/>
      <c r="AZ199" s="50"/>
      <c r="BA199" s="50"/>
      <c r="BB199" s="51"/>
    </row>
    <row r="200" spans="1:54" s="253" customFormat="1" x14ac:dyDescent="0.2">
      <c r="A200" s="256" t="s">
        <v>353</v>
      </c>
      <c r="B200" s="223"/>
      <c r="C200" s="225"/>
      <c r="D200" s="49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49"/>
      <c r="V200" s="50"/>
      <c r="W200" s="49"/>
      <c r="X200" s="50"/>
      <c r="Y200" s="225"/>
      <c r="Z200" s="225"/>
      <c r="AA200" s="225"/>
      <c r="AB200" s="225"/>
      <c r="AC200" s="225"/>
      <c r="AD200" s="225"/>
      <c r="AE200" s="49"/>
      <c r="AF200" s="50"/>
      <c r="AG200" s="50"/>
      <c r="AH200" s="50"/>
      <c r="AI200" s="50"/>
      <c r="AJ200" s="49"/>
      <c r="AK200" s="50"/>
      <c r="AL200" s="49"/>
      <c r="AM200" s="50"/>
      <c r="AN200" s="49"/>
      <c r="AO200" s="50"/>
      <c r="AP200" s="50"/>
      <c r="AQ200" s="49"/>
      <c r="AR200" s="50"/>
      <c r="AS200" s="50"/>
      <c r="AT200" s="50"/>
      <c r="AU200" s="49"/>
      <c r="AV200" s="50"/>
      <c r="AW200" s="49"/>
      <c r="AX200" s="50"/>
      <c r="AY200" s="49"/>
      <c r="AZ200" s="50"/>
      <c r="BA200" s="50"/>
      <c r="BB200" s="51"/>
    </row>
    <row r="201" spans="1:54" s="253" customFormat="1" x14ac:dyDescent="0.2">
      <c r="A201" s="257" t="s">
        <v>354</v>
      </c>
      <c r="B201" s="223"/>
      <c r="C201" s="225"/>
      <c r="D201" s="49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49"/>
      <c r="V201" s="50"/>
      <c r="W201" s="49"/>
      <c r="X201" s="50"/>
      <c r="Y201" s="225"/>
      <c r="Z201" s="225"/>
      <c r="AA201" s="225"/>
      <c r="AB201" s="225"/>
      <c r="AC201" s="225"/>
      <c r="AD201" s="225"/>
      <c r="AE201" s="49"/>
      <c r="AF201" s="50"/>
      <c r="AG201" s="50"/>
      <c r="AH201" s="50"/>
      <c r="AI201" s="50"/>
      <c r="AJ201" s="49"/>
      <c r="AK201" s="50"/>
      <c r="AL201" s="49"/>
      <c r="AM201" s="50"/>
      <c r="AN201" s="49"/>
      <c r="AO201" s="50"/>
      <c r="AP201" s="50"/>
      <c r="AQ201" s="49"/>
      <c r="AR201" s="50"/>
      <c r="AS201" s="50"/>
      <c r="AT201" s="50"/>
      <c r="AU201" s="49"/>
      <c r="AV201" s="50"/>
      <c r="AW201" s="49"/>
      <c r="AX201" s="50"/>
      <c r="AY201" s="49"/>
      <c r="AZ201" s="50"/>
      <c r="BA201" s="50"/>
      <c r="BB201" s="51"/>
    </row>
    <row r="202" spans="1:54" s="253" customFormat="1" x14ac:dyDescent="0.2">
      <c r="A202" s="256" t="s">
        <v>355</v>
      </c>
      <c r="B202" s="223"/>
      <c r="C202" s="225"/>
      <c r="D202" s="49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49"/>
      <c r="V202" s="50"/>
      <c r="W202" s="49"/>
      <c r="X202" s="50"/>
      <c r="Y202" s="225"/>
      <c r="Z202" s="225"/>
      <c r="AA202" s="225"/>
      <c r="AB202" s="225"/>
      <c r="AC202" s="225"/>
      <c r="AD202" s="225"/>
      <c r="AE202" s="49"/>
      <c r="AF202" s="50"/>
      <c r="AG202" s="50"/>
      <c r="AH202" s="50"/>
      <c r="AI202" s="50"/>
      <c r="AJ202" s="49"/>
      <c r="AK202" s="50"/>
      <c r="AL202" s="49"/>
      <c r="AM202" s="50"/>
      <c r="AN202" s="49"/>
      <c r="AO202" s="50"/>
      <c r="AP202" s="50"/>
      <c r="AQ202" s="49"/>
      <c r="AR202" s="50"/>
      <c r="AS202" s="50"/>
      <c r="AT202" s="50"/>
      <c r="AU202" s="49"/>
      <c r="AV202" s="50"/>
      <c r="AW202" s="49"/>
      <c r="AX202" s="50"/>
      <c r="AY202" s="49"/>
      <c r="AZ202" s="50"/>
      <c r="BA202" s="50"/>
      <c r="BB202" s="51"/>
    </row>
    <row r="203" spans="1:54" s="253" customFormat="1" x14ac:dyDescent="0.2">
      <c r="A203" s="258" t="s">
        <v>356</v>
      </c>
      <c r="B203" s="223"/>
      <c r="C203" s="225"/>
      <c r="D203" s="49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49"/>
      <c r="V203" s="50"/>
      <c r="W203" s="49"/>
      <c r="X203" s="50"/>
      <c r="Y203" s="225"/>
      <c r="Z203" s="225"/>
      <c r="AA203" s="225"/>
      <c r="AB203" s="225"/>
      <c r="AC203" s="225"/>
      <c r="AD203" s="225"/>
      <c r="AE203" s="49"/>
      <c r="AF203" s="50"/>
      <c r="AG203" s="50"/>
      <c r="AH203" s="50"/>
      <c r="AI203" s="50"/>
      <c r="AJ203" s="49"/>
      <c r="AK203" s="50"/>
      <c r="AL203" s="49"/>
      <c r="AM203" s="50"/>
      <c r="AN203" s="49"/>
      <c r="AO203" s="50"/>
      <c r="AP203" s="50"/>
      <c r="AQ203" s="49"/>
      <c r="AR203" s="50"/>
      <c r="AS203" s="50"/>
      <c r="AT203" s="50"/>
      <c r="AU203" s="49"/>
      <c r="AV203" s="50"/>
      <c r="AW203" s="49"/>
      <c r="AX203" s="50"/>
      <c r="AY203" s="49"/>
      <c r="AZ203" s="50"/>
      <c r="BA203" s="50"/>
      <c r="BB203" s="51"/>
    </row>
    <row r="204" spans="1:54" s="253" customFormat="1" x14ac:dyDescent="0.2">
      <c r="A204" s="254" t="s">
        <v>337</v>
      </c>
      <c r="B204" s="223"/>
      <c r="C204" s="225"/>
      <c r="D204" s="49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49"/>
      <c r="V204" s="50"/>
      <c r="W204" s="49"/>
      <c r="X204" s="50"/>
      <c r="Y204" s="225"/>
      <c r="Z204" s="225"/>
      <c r="AA204" s="225"/>
      <c r="AB204" s="225"/>
      <c r="AC204" s="225"/>
      <c r="AD204" s="225"/>
      <c r="AE204" s="49"/>
      <c r="AF204" s="50"/>
      <c r="AG204" s="50"/>
      <c r="AH204" s="50"/>
      <c r="AI204" s="50"/>
      <c r="AJ204" s="49"/>
      <c r="AK204" s="50"/>
      <c r="AL204" s="49"/>
      <c r="AM204" s="50"/>
      <c r="AN204" s="49"/>
      <c r="AO204" s="50"/>
      <c r="AP204" s="50"/>
      <c r="AQ204" s="49"/>
      <c r="AR204" s="50"/>
      <c r="AS204" s="50"/>
      <c r="AT204" s="50"/>
      <c r="AU204" s="49"/>
      <c r="AV204" s="50"/>
      <c r="AW204" s="49"/>
      <c r="AX204" s="50"/>
      <c r="AY204" s="49"/>
      <c r="AZ204" s="50"/>
      <c r="BA204" s="50"/>
      <c r="BB204" s="51"/>
    </row>
    <row r="205" spans="1:54" s="253" customFormat="1" x14ac:dyDescent="0.2">
      <c r="A205" s="221" t="s">
        <v>338</v>
      </c>
      <c r="B205" s="223"/>
      <c r="C205" s="225"/>
      <c r="D205" s="49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49"/>
      <c r="V205" s="50"/>
      <c r="W205" s="49"/>
      <c r="X205" s="50"/>
      <c r="Y205" s="225"/>
      <c r="Z205" s="225"/>
      <c r="AA205" s="225"/>
      <c r="AB205" s="225"/>
      <c r="AC205" s="225"/>
      <c r="AD205" s="225"/>
      <c r="AE205" s="49"/>
      <c r="AF205" s="50"/>
      <c r="AG205" s="50"/>
      <c r="AH205" s="50"/>
      <c r="AI205" s="50"/>
      <c r="AJ205" s="49"/>
      <c r="AK205" s="50"/>
      <c r="AL205" s="49"/>
      <c r="AM205" s="50"/>
      <c r="AN205" s="49"/>
      <c r="AO205" s="50"/>
      <c r="AP205" s="50"/>
      <c r="AQ205" s="49"/>
      <c r="AR205" s="50"/>
      <c r="AS205" s="50"/>
      <c r="AT205" s="50"/>
      <c r="AU205" s="49"/>
      <c r="AV205" s="50"/>
      <c r="AW205" s="49"/>
      <c r="AX205" s="50"/>
      <c r="AY205" s="49"/>
      <c r="AZ205" s="50"/>
      <c r="BA205" s="50"/>
      <c r="BB205" s="51"/>
    </row>
    <row r="206" spans="1:54" s="253" customFormat="1" x14ac:dyDescent="0.2">
      <c r="A206" s="221" t="s">
        <v>339</v>
      </c>
      <c r="B206" s="223"/>
      <c r="C206" s="225"/>
      <c r="D206" s="49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49"/>
      <c r="V206" s="50"/>
      <c r="W206" s="49"/>
      <c r="X206" s="50"/>
      <c r="Y206" s="225"/>
      <c r="Z206" s="225"/>
      <c r="AA206" s="225"/>
      <c r="AB206" s="225"/>
      <c r="AC206" s="225"/>
      <c r="AD206" s="225"/>
      <c r="AE206" s="49"/>
      <c r="AF206" s="50"/>
      <c r="AG206" s="50"/>
      <c r="AH206" s="50"/>
      <c r="AI206" s="50"/>
      <c r="AJ206" s="49"/>
      <c r="AK206" s="50"/>
      <c r="AL206" s="49"/>
      <c r="AM206" s="50"/>
      <c r="AN206" s="49"/>
      <c r="AO206" s="50"/>
      <c r="AP206" s="50"/>
      <c r="AQ206" s="49"/>
      <c r="AR206" s="50"/>
      <c r="AS206" s="50"/>
      <c r="AT206" s="50"/>
      <c r="AU206" s="49"/>
      <c r="AV206" s="50"/>
      <c r="AW206" s="49"/>
      <c r="AX206" s="50"/>
      <c r="AY206" s="49"/>
      <c r="AZ206" s="50"/>
      <c r="BA206" s="50"/>
      <c r="BB206" s="51"/>
    </row>
    <row r="207" spans="1:54" s="253" customFormat="1" x14ac:dyDescent="0.2">
      <c r="A207" s="226" t="s">
        <v>340</v>
      </c>
      <c r="B207" s="223"/>
      <c r="C207" s="225"/>
      <c r="D207" s="49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49"/>
      <c r="V207" s="50"/>
      <c r="W207" s="49"/>
      <c r="X207" s="50"/>
      <c r="Y207" s="225"/>
      <c r="Z207" s="225"/>
      <c r="AA207" s="225"/>
      <c r="AB207" s="225"/>
      <c r="AC207" s="225"/>
      <c r="AD207" s="225"/>
      <c r="AE207" s="49"/>
      <c r="AF207" s="50"/>
      <c r="AG207" s="50"/>
      <c r="AH207" s="50"/>
      <c r="AI207" s="50"/>
      <c r="AJ207" s="49"/>
      <c r="AK207" s="50"/>
      <c r="AL207" s="49"/>
      <c r="AM207" s="50"/>
      <c r="AN207" s="49"/>
      <c r="AO207" s="50"/>
      <c r="AP207" s="50"/>
      <c r="AQ207" s="49"/>
      <c r="AR207" s="50"/>
      <c r="AS207" s="50"/>
      <c r="AT207" s="50"/>
      <c r="AU207" s="49"/>
      <c r="AV207" s="50"/>
      <c r="AW207" s="49"/>
      <c r="AX207" s="50"/>
      <c r="AY207" s="49"/>
      <c r="AZ207" s="50"/>
      <c r="BA207" s="50"/>
      <c r="BB207" s="51"/>
    </row>
    <row r="208" spans="1:54" s="253" customFormat="1" x14ac:dyDescent="0.2">
      <c r="A208" s="221" t="s">
        <v>341</v>
      </c>
      <c r="B208" s="223"/>
      <c r="C208" s="225"/>
      <c r="D208" s="49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49"/>
      <c r="V208" s="50"/>
      <c r="W208" s="49"/>
      <c r="X208" s="50"/>
      <c r="Y208" s="225"/>
      <c r="Z208" s="225"/>
      <c r="AA208" s="225"/>
      <c r="AB208" s="225"/>
      <c r="AC208" s="225"/>
      <c r="AD208" s="225"/>
      <c r="AE208" s="49"/>
      <c r="AF208" s="50"/>
      <c r="AG208" s="50"/>
      <c r="AH208" s="50"/>
      <c r="AI208" s="50"/>
      <c r="AJ208" s="49"/>
      <c r="AK208" s="50"/>
      <c r="AL208" s="49"/>
      <c r="AM208" s="50"/>
      <c r="AN208" s="49"/>
      <c r="AO208" s="50"/>
      <c r="AP208" s="50"/>
      <c r="AQ208" s="49"/>
      <c r="AR208" s="50"/>
      <c r="AS208" s="50"/>
      <c r="AT208" s="50"/>
      <c r="AU208" s="49"/>
      <c r="AV208" s="50"/>
      <c r="AW208" s="49"/>
      <c r="AX208" s="50"/>
      <c r="AY208" s="49"/>
      <c r="AZ208" s="50"/>
      <c r="BA208" s="50"/>
      <c r="BB208" s="51"/>
    </row>
    <row r="209" spans="1:54" s="253" customFormat="1" ht="15" x14ac:dyDescent="0.25">
      <c r="A209" s="259" t="s">
        <v>357</v>
      </c>
      <c r="B209" s="223"/>
      <c r="C209" s="225"/>
      <c r="D209" s="49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49"/>
      <c r="V209" s="50"/>
      <c r="W209" s="49"/>
      <c r="X209" s="50"/>
      <c r="Y209" s="225"/>
      <c r="Z209" s="225"/>
      <c r="AA209" s="225"/>
      <c r="AB209" s="225"/>
      <c r="AC209" s="225"/>
      <c r="AD209" s="225"/>
      <c r="AE209" s="49"/>
      <c r="AF209" s="50"/>
      <c r="AG209" s="50"/>
      <c r="AH209" s="50"/>
      <c r="AI209" s="50"/>
      <c r="AJ209" s="49"/>
      <c r="AK209" s="50"/>
      <c r="AL209" s="49"/>
      <c r="AM209" s="50"/>
      <c r="AN209" s="49"/>
      <c r="AO209" s="50"/>
      <c r="AP209" s="50"/>
      <c r="AQ209" s="49"/>
      <c r="AR209" s="50"/>
      <c r="AS209" s="50"/>
      <c r="AT209" s="50"/>
      <c r="AU209" s="49"/>
      <c r="AV209" s="50"/>
      <c r="AW209" s="49"/>
      <c r="AX209" s="50"/>
      <c r="AY209" s="49"/>
      <c r="AZ209" s="50"/>
      <c r="BA209" s="50"/>
      <c r="BB209" s="51"/>
    </row>
    <row r="210" spans="1:54" s="253" customFormat="1" x14ac:dyDescent="0.2">
      <c r="A210" s="227" t="s">
        <v>198</v>
      </c>
      <c r="B210" s="228"/>
      <c r="C210" s="228"/>
      <c r="D210" s="52"/>
      <c r="E210" s="53"/>
      <c r="F210" s="53"/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2"/>
      <c r="V210" s="53"/>
      <c r="W210" s="52"/>
      <c r="X210" s="53"/>
      <c r="Y210" s="228"/>
      <c r="Z210" s="228"/>
      <c r="AA210" s="228"/>
      <c r="AB210" s="228"/>
      <c r="AC210" s="228"/>
      <c r="AD210" s="228"/>
      <c r="AE210" s="52"/>
      <c r="AF210" s="53"/>
      <c r="AG210" s="53"/>
      <c r="AH210" s="53"/>
      <c r="AI210" s="53"/>
      <c r="AJ210" s="52"/>
      <c r="AK210" s="53"/>
      <c r="AL210" s="52"/>
      <c r="AM210" s="53"/>
      <c r="AN210" s="52"/>
      <c r="AO210" s="53"/>
      <c r="AP210" s="53"/>
      <c r="AQ210" s="52"/>
      <c r="AR210" s="53"/>
      <c r="AS210" s="53"/>
      <c r="AT210" s="53"/>
      <c r="AU210" s="52"/>
      <c r="AV210" s="53"/>
      <c r="AW210" s="52"/>
      <c r="AX210" s="53"/>
      <c r="AY210" s="52"/>
      <c r="AZ210" s="53"/>
      <c r="BA210" s="53"/>
      <c r="BB210" s="54"/>
    </row>
    <row r="211" spans="1:54" s="253" customFormat="1" x14ac:dyDescent="0.2">
      <c r="A211" s="221" t="s">
        <v>213</v>
      </c>
      <c r="B211" s="225"/>
      <c r="C211" s="225"/>
      <c r="D211" s="49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49"/>
      <c r="V211" s="50"/>
      <c r="W211" s="49"/>
      <c r="X211" s="50"/>
      <c r="Y211" s="225"/>
      <c r="Z211" s="225"/>
      <c r="AA211" s="225"/>
      <c r="AB211" s="225"/>
      <c r="AC211" s="225"/>
      <c r="AD211" s="225"/>
      <c r="AE211" s="49"/>
      <c r="AF211" s="50"/>
      <c r="AG211" s="50"/>
      <c r="AH211" s="50"/>
      <c r="AI211" s="50"/>
      <c r="AJ211" s="49"/>
      <c r="AK211" s="50"/>
      <c r="AL211" s="49"/>
      <c r="AM211" s="50"/>
      <c r="AN211" s="49"/>
      <c r="AO211" s="50"/>
      <c r="AP211" s="50"/>
      <c r="AQ211" s="49"/>
      <c r="AR211" s="50"/>
      <c r="AS211" s="50"/>
      <c r="AT211" s="50"/>
      <c r="AU211" s="49"/>
      <c r="AV211" s="50"/>
      <c r="AW211" s="49"/>
      <c r="AX211" s="50"/>
      <c r="AY211" s="49"/>
      <c r="AZ211" s="50"/>
      <c r="BA211" s="50"/>
      <c r="BB211" s="51"/>
    </row>
    <row r="212" spans="1:54" s="253" customFormat="1" x14ac:dyDescent="0.2">
      <c r="A212" s="229" t="s">
        <v>199</v>
      </c>
      <c r="B212" s="228"/>
      <c r="C212" s="228"/>
      <c r="D212" s="52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2"/>
      <c r="V212" s="53"/>
      <c r="W212" s="52"/>
      <c r="X212" s="53"/>
      <c r="Y212" s="228"/>
      <c r="Z212" s="228"/>
      <c r="AA212" s="228"/>
      <c r="AB212" s="228"/>
      <c r="AC212" s="228"/>
      <c r="AD212" s="228"/>
      <c r="AE212" s="52"/>
      <c r="AF212" s="53"/>
      <c r="AG212" s="53"/>
      <c r="AH212" s="53"/>
      <c r="AI212" s="53"/>
      <c r="AJ212" s="52"/>
      <c r="AK212" s="53"/>
      <c r="AL212" s="52"/>
      <c r="AM212" s="53"/>
      <c r="AN212" s="52"/>
      <c r="AO212" s="53"/>
      <c r="AP212" s="53"/>
      <c r="AQ212" s="52"/>
      <c r="AR212" s="53"/>
      <c r="AS212" s="53"/>
      <c r="AT212" s="53"/>
      <c r="AU212" s="52"/>
      <c r="AV212" s="53"/>
      <c r="AW212" s="52"/>
      <c r="AX212" s="53"/>
      <c r="AY212" s="52"/>
      <c r="AZ212" s="53"/>
      <c r="BA212" s="53"/>
      <c r="BB212" s="54"/>
    </row>
    <row r="213" spans="1:54" s="260" customFormat="1" x14ac:dyDescent="0.2">
      <c r="A213" s="230" t="s">
        <v>215</v>
      </c>
      <c r="B213" s="231"/>
      <c r="C213" s="231"/>
      <c r="D213" s="161"/>
      <c r="E213" s="162"/>
      <c r="F213" s="161"/>
      <c r="G213" s="162"/>
      <c r="H213" s="161"/>
      <c r="I213" s="162"/>
      <c r="J213" s="162"/>
      <c r="K213" s="162"/>
      <c r="L213" s="162"/>
      <c r="M213" s="162"/>
      <c r="N213" s="162"/>
      <c r="O213" s="162"/>
      <c r="P213" s="162"/>
      <c r="Q213" s="161"/>
      <c r="R213" s="162"/>
      <c r="S213" s="162"/>
      <c r="T213" s="162"/>
      <c r="U213" s="161"/>
      <c r="V213" s="162"/>
      <c r="W213" s="161"/>
      <c r="X213" s="162"/>
      <c r="Y213" s="231"/>
      <c r="Z213" s="231"/>
      <c r="AA213" s="231"/>
      <c r="AB213" s="231"/>
      <c r="AC213" s="231"/>
      <c r="AD213" s="231"/>
      <c r="AE213" s="161"/>
      <c r="AF213" s="162"/>
      <c r="AG213" s="162"/>
      <c r="AH213" s="162"/>
      <c r="AI213" s="162"/>
      <c r="AJ213" s="161"/>
      <c r="AK213" s="162"/>
      <c r="AL213" s="161"/>
      <c r="AM213" s="162"/>
      <c r="AN213" s="161"/>
      <c r="AO213" s="162"/>
      <c r="AP213" s="162"/>
      <c r="AQ213" s="161"/>
      <c r="AR213" s="162"/>
      <c r="AS213" s="162"/>
      <c r="AT213" s="162"/>
      <c r="AU213" s="161"/>
      <c r="AV213" s="162"/>
      <c r="AW213" s="161"/>
      <c r="AX213" s="162"/>
      <c r="AY213" s="161"/>
      <c r="AZ213" s="162"/>
      <c r="BA213" s="162"/>
      <c r="BB213" s="163"/>
    </row>
    <row r="214" spans="1:54" s="260" customFormat="1" x14ac:dyDescent="0.2">
      <c r="A214" s="232" t="s">
        <v>216</v>
      </c>
      <c r="B214" s="231"/>
      <c r="C214" s="231"/>
      <c r="D214" s="161"/>
      <c r="E214" s="162"/>
      <c r="F214" s="161"/>
      <c r="G214" s="162"/>
      <c r="H214" s="161"/>
      <c r="I214" s="162"/>
      <c r="J214" s="162"/>
      <c r="K214" s="162"/>
      <c r="L214" s="162"/>
      <c r="M214" s="162"/>
      <c r="N214" s="162"/>
      <c r="O214" s="162"/>
      <c r="P214" s="162"/>
      <c r="Q214" s="161"/>
      <c r="R214" s="162"/>
      <c r="S214" s="162"/>
      <c r="T214" s="162"/>
      <c r="U214" s="161"/>
      <c r="V214" s="162"/>
      <c r="W214" s="161"/>
      <c r="X214" s="162"/>
      <c r="Y214" s="231"/>
      <c r="Z214" s="231"/>
      <c r="AA214" s="231"/>
      <c r="AB214" s="231"/>
      <c r="AC214" s="231"/>
      <c r="AD214" s="231"/>
      <c r="AE214" s="161"/>
      <c r="AF214" s="162"/>
      <c r="AG214" s="162"/>
      <c r="AH214" s="162"/>
      <c r="AI214" s="162"/>
      <c r="AJ214" s="161"/>
      <c r="AK214" s="162"/>
      <c r="AL214" s="161"/>
      <c r="AM214" s="162"/>
      <c r="AN214" s="161"/>
      <c r="AO214" s="162"/>
      <c r="AP214" s="162"/>
      <c r="AQ214" s="161"/>
      <c r="AR214" s="162"/>
      <c r="AS214" s="162"/>
      <c r="AT214" s="162"/>
      <c r="AU214" s="161"/>
      <c r="AV214" s="162"/>
      <c r="AW214" s="161"/>
      <c r="AX214" s="162"/>
      <c r="AY214" s="161"/>
      <c r="AZ214" s="162"/>
      <c r="BA214" s="162"/>
      <c r="BB214" s="163"/>
    </row>
    <row r="215" spans="1:54" s="260" customFormat="1" x14ac:dyDescent="0.2">
      <c r="A215" s="261" t="s">
        <v>359</v>
      </c>
      <c r="B215" s="231"/>
      <c r="C215" s="231"/>
      <c r="D215" s="161"/>
      <c r="E215" s="162"/>
      <c r="F215" s="161"/>
      <c r="G215" s="162"/>
      <c r="H215" s="161"/>
      <c r="I215" s="162"/>
      <c r="J215" s="162"/>
      <c r="K215" s="162"/>
      <c r="L215" s="162"/>
      <c r="M215" s="162"/>
      <c r="N215" s="162"/>
      <c r="O215" s="162"/>
      <c r="P215" s="162"/>
      <c r="Q215" s="161"/>
      <c r="R215" s="162"/>
      <c r="S215" s="162"/>
      <c r="T215" s="162"/>
      <c r="U215" s="161"/>
      <c r="V215" s="162"/>
      <c r="W215" s="161"/>
      <c r="X215" s="162"/>
      <c r="Y215" s="231"/>
      <c r="Z215" s="231"/>
      <c r="AA215" s="231"/>
      <c r="AB215" s="231"/>
      <c r="AC215" s="231"/>
      <c r="AD215" s="231"/>
      <c r="AE215" s="161"/>
      <c r="AF215" s="162"/>
      <c r="AG215" s="162"/>
      <c r="AH215" s="162"/>
      <c r="AI215" s="162"/>
      <c r="AJ215" s="161"/>
      <c r="AK215" s="162"/>
      <c r="AL215" s="161"/>
      <c r="AM215" s="162"/>
      <c r="AN215" s="161"/>
      <c r="AO215" s="162"/>
      <c r="AP215" s="162"/>
      <c r="AQ215" s="161"/>
      <c r="AR215" s="162"/>
      <c r="AS215" s="162"/>
      <c r="AT215" s="162"/>
      <c r="AU215" s="161"/>
      <c r="AV215" s="162"/>
      <c r="AW215" s="161"/>
      <c r="AX215" s="162"/>
      <c r="AY215" s="161"/>
      <c r="AZ215" s="162"/>
      <c r="BA215" s="162"/>
      <c r="BB215" s="163"/>
    </row>
    <row r="216" spans="1:54" s="267" customFormat="1" x14ac:dyDescent="0.2">
      <c r="A216" s="262" t="s">
        <v>358</v>
      </c>
      <c r="B216" s="263"/>
      <c r="C216" s="263"/>
      <c r="D216" s="264"/>
      <c r="E216" s="265"/>
      <c r="F216" s="264"/>
      <c r="G216" s="265"/>
      <c r="H216" s="264"/>
      <c r="I216" s="265"/>
      <c r="J216" s="265"/>
      <c r="K216" s="265"/>
      <c r="L216" s="265"/>
      <c r="M216" s="265"/>
      <c r="N216" s="265"/>
      <c r="O216" s="265"/>
      <c r="P216" s="265"/>
      <c r="Q216" s="264"/>
      <c r="R216" s="265"/>
      <c r="S216" s="265"/>
      <c r="T216" s="265"/>
      <c r="U216" s="264"/>
      <c r="V216" s="265"/>
      <c r="W216" s="264"/>
      <c r="X216" s="265"/>
      <c r="Y216" s="263"/>
      <c r="Z216" s="263"/>
      <c r="AA216" s="263"/>
      <c r="AB216" s="263"/>
      <c r="AC216" s="263"/>
      <c r="AD216" s="263"/>
      <c r="AE216" s="264"/>
      <c r="AF216" s="265"/>
      <c r="AG216" s="265"/>
      <c r="AH216" s="265"/>
      <c r="AI216" s="265"/>
      <c r="AJ216" s="264"/>
      <c r="AK216" s="265"/>
      <c r="AL216" s="264"/>
      <c r="AM216" s="265"/>
      <c r="AN216" s="264"/>
      <c r="AO216" s="265"/>
      <c r="AP216" s="265"/>
      <c r="AQ216" s="264"/>
      <c r="AR216" s="265"/>
      <c r="AS216" s="265"/>
      <c r="AT216" s="265"/>
      <c r="AU216" s="264"/>
      <c r="AV216" s="265"/>
      <c r="AW216" s="264"/>
      <c r="AX216" s="265"/>
      <c r="AY216" s="264"/>
      <c r="AZ216" s="265"/>
      <c r="BA216" s="265"/>
      <c r="BB216" s="266"/>
    </row>
    <row r="217" spans="1:54" s="260" customFormat="1" x14ac:dyDescent="0.2">
      <c r="A217" s="268" t="s">
        <v>342</v>
      </c>
      <c r="B217" s="231"/>
      <c r="C217" s="231"/>
      <c r="D217" s="161"/>
      <c r="E217" s="162"/>
      <c r="F217" s="161"/>
      <c r="G217" s="162"/>
      <c r="H217" s="161"/>
      <c r="I217" s="162"/>
      <c r="J217" s="162"/>
      <c r="K217" s="162"/>
      <c r="L217" s="162"/>
      <c r="M217" s="162"/>
      <c r="N217" s="162"/>
      <c r="O217" s="162"/>
      <c r="P217" s="162"/>
      <c r="Q217" s="161"/>
      <c r="R217" s="162"/>
      <c r="S217" s="162"/>
      <c r="T217" s="162"/>
      <c r="U217" s="161"/>
      <c r="V217" s="162"/>
      <c r="W217" s="161"/>
      <c r="X217" s="162"/>
      <c r="Y217" s="231"/>
      <c r="Z217" s="231"/>
      <c r="AA217" s="231"/>
      <c r="AB217" s="231"/>
      <c r="AC217" s="231"/>
      <c r="AD217" s="231"/>
      <c r="AE217" s="161"/>
      <c r="AF217" s="162"/>
      <c r="AG217" s="162"/>
      <c r="AH217" s="162"/>
      <c r="AI217" s="162"/>
      <c r="AJ217" s="161"/>
      <c r="AK217" s="162"/>
      <c r="AL217" s="161"/>
      <c r="AM217" s="162"/>
      <c r="AN217" s="161"/>
      <c r="AO217" s="162"/>
      <c r="AP217" s="162"/>
      <c r="AQ217" s="161"/>
      <c r="AR217" s="162"/>
      <c r="AS217" s="162"/>
      <c r="AT217" s="162"/>
      <c r="AU217" s="161"/>
      <c r="AV217" s="162"/>
      <c r="AW217" s="161"/>
      <c r="AX217" s="162"/>
      <c r="AY217" s="161"/>
      <c r="AZ217" s="162"/>
      <c r="BA217" s="162"/>
      <c r="BB217" s="163"/>
    </row>
    <row r="218" spans="1:54" s="269" customFormat="1" x14ac:dyDescent="0.2">
      <c r="A218" s="227"/>
      <c r="B218" s="228"/>
      <c r="C218" s="228"/>
      <c r="D218" s="52"/>
      <c r="E218" s="53"/>
      <c r="F218" s="52"/>
      <c r="G218" s="53"/>
      <c r="H218" s="52"/>
      <c r="I218" s="53"/>
      <c r="J218" s="53"/>
      <c r="K218" s="53"/>
      <c r="L218" s="53"/>
      <c r="M218" s="53"/>
      <c r="N218" s="53"/>
      <c r="O218" s="53"/>
      <c r="P218" s="53"/>
      <c r="Q218" s="52"/>
      <c r="R218" s="53"/>
      <c r="S218" s="53"/>
      <c r="T218" s="53"/>
      <c r="U218" s="52"/>
      <c r="V218" s="53"/>
      <c r="W218" s="52"/>
      <c r="X218" s="53"/>
      <c r="Y218" s="228"/>
      <c r="Z218" s="228"/>
      <c r="AA218" s="228"/>
      <c r="AB218" s="228"/>
      <c r="AC218" s="228"/>
      <c r="AD218" s="228"/>
      <c r="AE218" s="52"/>
      <c r="AF218" s="53"/>
      <c r="AG218" s="53"/>
      <c r="AH218" s="53"/>
      <c r="AI218" s="53"/>
      <c r="AJ218" s="52"/>
      <c r="AK218" s="53"/>
      <c r="AL218" s="52"/>
      <c r="AM218" s="53"/>
      <c r="AN218" s="52"/>
      <c r="AO218" s="53"/>
      <c r="AP218" s="53"/>
      <c r="AQ218" s="52"/>
      <c r="AR218" s="53"/>
      <c r="AS218" s="53"/>
      <c r="AT218" s="53"/>
      <c r="AU218" s="52"/>
      <c r="AV218" s="53"/>
      <c r="AW218" s="52"/>
      <c r="AX218" s="53"/>
      <c r="AY218" s="52"/>
      <c r="AZ218" s="53"/>
      <c r="BA218" s="53"/>
      <c r="BB218" s="54"/>
    </row>
    <row r="219" spans="1:54" s="269" customFormat="1" x14ac:dyDescent="0.2">
      <c r="A219" s="308" t="s">
        <v>101</v>
      </c>
      <c r="B219" s="309"/>
      <c r="C219" s="310"/>
      <c r="D219" s="311"/>
      <c r="E219" s="312"/>
      <c r="F219" s="311"/>
      <c r="G219" s="312"/>
      <c r="H219" s="311"/>
      <c r="I219" s="312"/>
      <c r="J219" s="312"/>
      <c r="K219" s="312"/>
      <c r="L219" s="312"/>
      <c r="M219" s="312"/>
      <c r="N219" s="312"/>
      <c r="O219" s="312"/>
      <c r="P219" s="312"/>
      <c r="Q219" s="311"/>
      <c r="R219" s="312"/>
      <c r="S219" s="312"/>
      <c r="T219" s="312"/>
      <c r="U219" s="311"/>
      <c r="V219" s="312"/>
      <c r="W219" s="311"/>
      <c r="X219" s="312"/>
      <c r="Y219" s="309"/>
      <c r="Z219" s="309"/>
      <c r="AA219" s="309"/>
      <c r="AB219" s="309"/>
      <c r="AC219" s="309"/>
      <c r="AD219" s="309"/>
      <c r="AE219" s="311"/>
      <c r="AF219" s="312"/>
      <c r="AG219" s="312"/>
      <c r="AH219" s="312"/>
      <c r="AI219" s="312"/>
      <c r="AJ219" s="311"/>
      <c r="AK219" s="312"/>
      <c r="AL219" s="311"/>
      <c r="AM219" s="312"/>
      <c r="AN219" s="311"/>
      <c r="AO219" s="312"/>
      <c r="AP219" s="312"/>
      <c r="AQ219" s="311"/>
      <c r="AR219" s="312"/>
      <c r="AS219" s="312"/>
      <c r="AT219" s="312"/>
      <c r="AU219" s="311"/>
      <c r="AV219" s="312"/>
      <c r="AW219" s="311"/>
      <c r="AX219" s="312"/>
      <c r="AY219" s="311"/>
      <c r="AZ219" s="312"/>
      <c r="BA219" s="312"/>
      <c r="BB219" s="313"/>
    </row>
    <row r="220" spans="1:54" s="253" customFormat="1" x14ac:dyDescent="0.2">
      <c r="A220" s="314" t="s">
        <v>105</v>
      </c>
      <c r="B220" s="315"/>
      <c r="C220" s="315"/>
      <c r="D220" s="315"/>
      <c r="E220" s="315"/>
      <c r="F220" s="316"/>
      <c r="G220" s="315"/>
      <c r="H220" s="316"/>
      <c r="I220" s="315"/>
      <c r="J220" s="315"/>
      <c r="K220" s="315"/>
      <c r="L220" s="315"/>
      <c r="M220" s="315"/>
      <c r="N220" s="315"/>
      <c r="O220" s="315"/>
      <c r="P220" s="315"/>
      <c r="Q220" s="316"/>
      <c r="R220" s="315"/>
      <c r="S220" s="315"/>
      <c r="T220" s="315"/>
      <c r="U220" s="315"/>
      <c r="V220" s="315"/>
      <c r="W220" s="315"/>
      <c r="X220" s="315"/>
      <c r="Y220" s="315"/>
      <c r="Z220" s="315"/>
      <c r="AA220" s="315"/>
      <c r="AB220" s="315"/>
      <c r="AC220" s="315"/>
      <c r="AD220" s="315"/>
      <c r="AE220" s="315"/>
      <c r="AF220" s="315"/>
      <c r="AG220" s="315"/>
      <c r="AH220" s="315"/>
      <c r="AI220" s="315"/>
      <c r="AJ220" s="317"/>
      <c r="AK220" s="315"/>
      <c r="AL220" s="317"/>
      <c r="AM220" s="315"/>
      <c r="AN220" s="316"/>
      <c r="AO220" s="315"/>
      <c r="AP220" s="315"/>
      <c r="AQ220" s="316"/>
      <c r="AR220" s="315"/>
      <c r="AS220" s="315"/>
      <c r="AT220" s="315"/>
      <c r="AU220" s="316"/>
      <c r="AV220" s="315"/>
      <c r="AW220" s="318"/>
      <c r="AX220" s="315"/>
      <c r="AY220" s="316"/>
      <c r="AZ220" s="319"/>
      <c r="BA220" s="315"/>
      <c r="BB220" s="320"/>
    </row>
    <row r="221" spans="1:54" s="253" customFormat="1" x14ac:dyDescent="0.2">
      <c r="A221" s="321"/>
      <c r="B221" s="322"/>
      <c r="C221" s="323"/>
      <c r="D221" s="324"/>
      <c r="E221" s="325"/>
      <c r="F221" s="324"/>
      <c r="G221" s="325"/>
      <c r="H221" s="324"/>
      <c r="I221" s="325"/>
      <c r="J221" s="325"/>
      <c r="K221" s="325"/>
      <c r="L221" s="325"/>
      <c r="M221" s="325"/>
      <c r="N221" s="325"/>
      <c r="O221" s="325"/>
      <c r="P221" s="325"/>
      <c r="Q221" s="324"/>
      <c r="R221" s="325"/>
      <c r="S221" s="325"/>
      <c r="T221" s="325"/>
      <c r="U221" s="324"/>
      <c r="V221" s="325"/>
      <c r="W221" s="324"/>
      <c r="X221" s="325"/>
      <c r="Y221" s="322"/>
      <c r="Z221" s="322"/>
      <c r="AA221" s="322"/>
      <c r="AB221" s="322"/>
      <c r="AC221" s="322"/>
      <c r="AD221" s="322"/>
      <c r="AE221" s="324"/>
      <c r="AF221" s="325"/>
      <c r="AG221" s="325"/>
      <c r="AH221" s="325"/>
      <c r="AI221" s="325"/>
      <c r="AJ221" s="324"/>
      <c r="AK221" s="325"/>
      <c r="AL221" s="324"/>
      <c r="AM221" s="325"/>
      <c r="AN221" s="324"/>
      <c r="AO221" s="325"/>
      <c r="AP221" s="325"/>
      <c r="AQ221" s="324"/>
      <c r="AR221" s="325"/>
      <c r="AS221" s="325"/>
      <c r="AT221" s="325"/>
      <c r="AU221" s="324"/>
      <c r="AV221" s="325"/>
      <c r="AW221" s="324"/>
      <c r="AX221" s="325"/>
      <c r="AY221" s="324"/>
      <c r="AZ221" s="325"/>
      <c r="BA221" s="325"/>
      <c r="BB221" s="326"/>
    </row>
    <row r="222" spans="1:54" s="253" customFormat="1" x14ac:dyDescent="0.2">
      <c r="A222" s="55" t="s">
        <v>108</v>
      </c>
      <c r="B222" s="56"/>
      <c r="C222" s="57"/>
      <c r="D222" s="58"/>
      <c r="E222" s="59"/>
      <c r="F222" s="58"/>
      <c r="G222" s="59"/>
      <c r="H222" s="58"/>
      <c r="I222" s="59"/>
      <c r="J222" s="59"/>
      <c r="K222" s="59"/>
      <c r="L222" s="59"/>
      <c r="M222" s="59"/>
      <c r="N222" s="59"/>
      <c r="O222" s="59"/>
      <c r="P222" s="59"/>
      <c r="Q222" s="58"/>
      <c r="R222" s="59"/>
      <c r="S222" s="59"/>
      <c r="T222" s="59"/>
      <c r="U222" s="58"/>
      <c r="V222" s="59"/>
      <c r="W222" s="58"/>
      <c r="X222" s="59"/>
      <c r="Y222" s="56"/>
      <c r="Z222" s="56"/>
      <c r="AA222" s="56"/>
      <c r="AB222" s="56"/>
      <c r="AC222" s="56"/>
      <c r="AD222" s="56"/>
      <c r="AE222" s="58"/>
      <c r="AF222" s="59"/>
      <c r="AG222" s="59"/>
      <c r="AH222" s="59"/>
      <c r="AI222" s="59"/>
      <c r="AJ222" s="58"/>
      <c r="AK222" s="59"/>
      <c r="AL222" s="58"/>
      <c r="AM222" s="59"/>
      <c r="AN222" s="58"/>
      <c r="AO222" s="59"/>
      <c r="AP222" s="59"/>
      <c r="AQ222" s="58"/>
      <c r="AR222" s="59"/>
      <c r="AS222" s="59"/>
      <c r="AT222" s="59"/>
      <c r="AU222" s="58"/>
      <c r="AV222" s="59"/>
      <c r="AW222" s="58"/>
      <c r="AX222" s="59"/>
      <c r="AY222" s="58"/>
      <c r="AZ222" s="59"/>
      <c r="BA222" s="59"/>
      <c r="BB222" s="60"/>
    </row>
    <row r="223" spans="1:54" s="253" customFormat="1" x14ac:dyDescent="0.2">
      <c r="A223" s="233" t="s">
        <v>109</v>
      </c>
      <c r="B223" s="234"/>
      <c r="C223" s="234"/>
      <c r="D223" s="234"/>
      <c r="E223" s="234"/>
      <c r="F223" s="80"/>
      <c r="G223" s="234"/>
      <c r="H223" s="80"/>
      <c r="I223" s="234"/>
      <c r="J223" s="234"/>
      <c r="K223" s="234"/>
      <c r="L223" s="234"/>
      <c r="M223" s="234"/>
      <c r="N223" s="234"/>
      <c r="O223" s="234"/>
      <c r="P223" s="234"/>
      <c r="Q223" s="80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5"/>
      <c r="AK223" s="234"/>
      <c r="AL223" s="235"/>
      <c r="AM223" s="234"/>
      <c r="AN223" s="80"/>
      <c r="AO223" s="234"/>
      <c r="AP223" s="234"/>
      <c r="AQ223" s="80"/>
      <c r="AR223" s="234"/>
      <c r="AS223" s="234"/>
      <c r="AT223" s="234"/>
      <c r="AU223" s="80"/>
      <c r="AV223" s="234"/>
      <c r="AW223" s="307"/>
      <c r="AX223" s="234"/>
      <c r="AY223" s="80"/>
      <c r="AZ223" s="164"/>
      <c r="BA223" s="234"/>
      <c r="BB223" s="61"/>
    </row>
    <row r="224" spans="1:54" s="253" customFormat="1" x14ac:dyDescent="0.2">
      <c r="A224" s="233" t="s">
        <v>110</v>
      </c>
      <c r="B224" s="234"/>
      <c r="C224" s="234"/>
      <c r="D224" s="234"/>
      <c r="E224" s="234"/>
      <c r="F224" s="80"/>
      <c r="G224" s="234"/>
      <c r="H224" s="80"/>
      <c r="I224" s="234"/>
      <c r="J224" s="234"/>
      <c r="K224" s="234"/>
      <c r="L224" s="234"/>
      <c r="M224" s="234"/>
      <c r="N224" s="234"/>
      <c r="O224" s="234"/>
      <c r="P224" s="234"/>
      <c r="Q224" s="80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34"/>
      <c r="AH224" s="234"/>
      <c r="AI224" s="234"/>
      <c r="AJ224" s="235"/>
      <c r="AK224" s="234"/>
      <c r="AL224" s="235"/>
      <c r="AM224" s="234"/>
      <c r="AN224" s="80"/>
      <c r="AO224" s="234"/>
      <c r="AP224" s="234"/>
      <c r="AQ224" s="80"/>
      <c r="AR224" s="234"/>
      <c r="AS224" s="234"/>
      <c r="AT224" s="234"/>
      <c r="AU224" s="80"/>
      <c r="AV224" s="234"/>
      <c r="AW224" s="307"/>
      <c r="AX224" s="234"/>
      <c r="AY224" s="80"/>
      <c r="AZ224" s="164"/>
      <c r="BA224" s="234"/>
      <c r="BB224" s="61"/>
    </row>
    <row r="225" spans="1:54" s="253" customFormat="1" x14ac:dyDescent="0.2">
      <c r="A225" s="233" t="s">
        <v>111</v>
      </c>
      <c r="B225" s="234"/>
      <c r="C225" s="234"/>
      <c r="D225" s="234"/>
      <c r="E225" s="234"/>
      <c r="F225" s="80"/>
      <c r="G225" s="234"/>
      <c r="H225" s="80"/>
      <c r="I225" s="234"/>
      <c r="J225" s="234"/>
      <c r="K225" s="234"/>
      <c r="L225" s="234"/>
      <c r="M225" s="234"/>
      <c r="N225" s="234"/>
      <c r="O225" s="234"/>
      <c r="P225" s="234"/>
      <c r="Q225" s="80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4"/>
      <c r="AJ225" s="235"/>
      <c r="AK225" s="234"/>
      <c r="AL225" s="235"/>
      <c r="AM225" s="234"/>
      <c r="AN225" s="80"/>
      <c r="AO225" s="234"/>
      <c r="AP225" s="234"/>
      <c r="AQ225" s="80"/>
      <c r="AR225" s="234"/>
      <c r="AS225" s="234"/>
      <c r="AT225" s="234"/>
      <c r="AU225" s="80"/>
      <c r="AV225" s="234"/>
      <c r="AW225" s="307"/>
      <c r="AX225" s="234"/>
      <c r="AY225" s="80"/>
      <c r="AZ225" s="164"/>
      <c r="BA225" s="234"/>
      <c r="BB225" s="61"/>
    </row>
    <row r="226" spans="1:54" s="253" customFormat="1" x14ac:dyDescent="0.2">
      <c r="A226" s="233" t="s">
        <v>112</v>
      </c>
      <c r="B226" s="234"/>
      <c r="C226" s="234"/>
      <c r="D226" s="234"/>
      <c r="E226" s="234"/>
      <c r="F226" s="80"/>
      <c r="G226" s="234"/>
      <c r="H226" s="80"/>
      <c r="I226" s="234"/>
      <c r="J226" s="234"/>
      <c r="K226" s="234"/>
      <c r="L226" s="234"/>
      <c r="M226" s="234"/>
      <c r="N226" s="234"/>
      <c r="O226" s="234"/>
      <c r="P226" s="234"/>
      <c r="Q226" s="80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4"/>
      <c r="AJ226" s="235"/>
      <c r="AK226" s="234"/>
      <c r="AL226" s="235"/>
      <c r="AM226" s="234"/>
      <c r="AN226" s="80"/>
      <c r="AO226" s="234"/>
      <c r="AP226" s="234"/>
      <c r="AQ226" s="80"/>
      <c r="AR226" s="234"/>
      <c r="AS226" s="234"/>
      <c r="AT226" s="234"/>
      <c r="AU226" s="80"/>
      <c r="AV226" s="234"/>
      <c r="AW226" s="307"/>
      <c r="AX226" s="234"/>
      <c r="AY226" s="80"/>
      <c r="AZ226" s="164"/>
      <c r="BA226" s="234"/>
      <c r="BB226" s="61"/>
    </row>
    <row r="227" spans="1:54" s="253" customFormat="1" x14ac:dyDescent="0.2">
      <c r="A227" s="233" t="s">
        <v>113</v>
      </c>
      <c r="B227" s="234"/>
      <c r="C227" s="234"/>
      <c r="D227" s="234"/>
      <c r="E227" s="234"/>
      <c r="F227" s="80"/>
      <c r="G227" s="234"/>
      <c r="H227" s="80"/>
      <c r="I227" s="234"/>
      <c r="J227" s="234"/>
      <c r="K227" s="234"/>
      <c r="L227" s="234"/>
      <c r="M227" s="234"/>
      <c r="N227" s="234"/>
      <c r="O227" s="234"/>
      <c r="P227" s="234"/>
      <c r="Q227" s="80"/>
      <c r="R227" s="234"/>
      <c r="S227" s="234"/>
      <c r="T227" s="234"/>
      <c r="U227" s="234"/>
      <c r="V227" s="234"/>
      <c r="W227" s="234"/>
      <c r="X227" s="234"/>
      <c r="Y227" s="234"/>
      <c r="Z227" s="234"/>
      <c r="AA227" s="234"/>
      <c r="AB227" s="234"/>
      <c r="AC227" s="234"/>
      <c r="AD227" s="234"/>
      <c r="AE227" s="234"/>
      <c r="AF227" s="234"/>
      <c r="AG227" s="234"/>
      <c r="AH227" s="234"/>
      <c r="AI227" s="234"/>
      <c r="AJ227" s="235"/>
      <c r="AK227" s="234"/>
      <c r="AL227" s="235"/>
      <c r="AM227" s="234"/>
      <c r="AN227" s="80"/>
      <c r="AO227" s="234"/>
      <c r="AP227" s="234"/>
      <c r="AQ227" s="80"/>
      <c r="AR227" s="234"/>
      <c r="AS227" s="234"/>
      <c r="AT227" s="234"/>
      <c r="AU227" s="80"/>
      <c r="AV227" s="234"/>
      <c r="AW227" s="307"/>
      <c r="AX227" s="234"/>
      <c r="AY227" s="80"/>
      <c r="AZ227" s="164"/>
      <c r="BA227" s="234"/>
      <c r="BB227" s="61"/>
    </row>
    <row r="228" spans="1:54" s="253" customFormat="1" x14ac:dyDescent="0.2">
      <c r="A228" s="62"/>
      <c r="B228" s="63"/>
      <c r="C228" s="64"/>
      <c r="D228" s="65"/>
      <c r="E228" s="66"/>
      <c r="F228" s="65"/>
      <c r="G228" s="66"/>
      <c r="H228" s="65"/>
      <c r="I228" s="66"/>
      <c r="J228" s="66"/>
      <c r="K228" s="66"/>
      <c r="L228" s="66"/>
      <c r="M228" s="66"/>
      <c r="N228" s="66"/>
      <c r="O228" s="66"/>
      <c r="P228" s="66"/>
      <c r="Q228" s="65"/>
      <c r="R228" s="66"/>
      <c r="S228" s="66"/>
      <c r="T228" s="66"/>
      <c r="U228" s="65"/>
      <c r="V228" s="66"/>
      <c r="W228" s="65"/>
      <c r="X228" s="66"/>
      <c r="Y228" s="63"/>
      <c r="Z228" s="63"/>
      <c r="AA228" s="63"/>
      <c r="AB228" s="63"/>
      <c r="AC228" s="63"/>
      <c r="AD228" s="63"/>
      <c r="AE228" s="65"/>
      <c r="AF228" s="66"/>
      <c r="AG228" s="66"/>
      <c r="AH228" s="66"/>
      <c r="AI228" s="66"/>
      <c r="AJ228" s="65"/>
      <c r="AK228" s="66"/>
      <c r="AL228" s="65"/>
      <c r="AM228" s="66"/>
      <c r="AN228" s="65"/>
      <c r="AO228" s="66"/>
      <c r="AP228" s="66"/>
      <c r="AQ228" s="65"/>
      <c r="AR228" s="66"/>
      <c r="AS228" s="66"/>
      <c r="AT228" s="66"/>
      <c r="AU228" s="65"/>
      <c r="AV228" s="66"/>
      <c r="AW228" s="65"/>
      <c r="AX228" s="66"/>
      <c r="AY228" s="65"/>
      <c r="AZ228" s="66"/>
      <c r="BA228" s="66"/>
      <c r="BB228" s="67"/>
    </row>
  </sheetData>
  <sheetProtection formatCells="0" formatColumns="0" formatRows="0"/>
  <sortState xmlns:xlrd2="http://schemas.microsoft.com/office/spreadsheetml/2017/richdata2" ref="A34:BB167">
    <sortCondition ref="A167"/>
  </sortState>
  <mergeCells count="9">
    <mergeCell ref="AJ4:AM4"/>
    <mergeCell ref="AN4:AP4"/>
    <mergeCell ref="AQ4:AT4"/>
    <mergeCell ref="AU4:BB4"/>
    <mergeCell ref="D4:E4"/>
    <mergeCell ref="Q4:T4"/>
    <mergeCell ref="U4:AD4"/>
    <mergeCell ref="AE4:AI4"/>
    <mergeCell ref="F4:P4"/>
  </mergeCells>
  <phoneticPr fontId="0" type="noConversion"/>
  <printOptions horizontalCentered="1" gridLines="1"/>
  <pageMargins left="0.25" right="0.25" top="0.21" bottom="0.28000000000000003" header="0.12" footer="0.17"/>
  <pageSetup paperSize="9" scale="59" fitToWidth="4" fitToHeight="4" orientation="landscape" r:id="rId1"/>
  <headerFooter alignWithMargins="0">
    <oddFooter>Page &amp;P of &amp;N</oddFooter>
  </headerFooter>
  <rowBreaks count="2" manualBreakCount="2">
    <brk id="168" max="51" man="1"/>
    <brk id="193" max="51" man="1"/>
  </rowBreaks>
  <colBreaks count="3" manualBreakCount="3">
    <brk id="16" max="192" man="1"/>
    <brk id="30" max="192" man="1"/>
    <brk id="42" max="19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S62"/>
  <sheetViews>
    <sheetView zoomScale="80" zoomScaleNormal="80" workbookViewId="0">
      <pane ySplit="3" topLeftCell="A4" activePane="bottomLeft" state="frozen"/>
      <selection pane="bottomLeft" activeCell="A4" sqref="A4"/>
    </sheetView>
  </sheetViews>
  <sheetFormatPr defaultColWidth="11.42578125" defaultRowHeight="15" x14ac:dyDescent="0.25"/>
  <cols>
    <col min="1" max="1" width="33.28515625" style="196" customWidth="1"/>
    <col min="2" max="2" width="5.5703125" style="210" bestFit="1" customWidth="1"/>
    <col min="3" max="3" width="9.85546875" style="211" customWidth="1"/>
    <col min="4" max="4" width="10.28515625" style="211" customWidth="1"/>
    <col min="5" max="5" width="9.42578125" style="211" bestFit="1" customWidth="1"/>
    <col min="6" max="6" width="12.42578125" style="211" customWidth="1"/>
    <col min="7" max="7" width="9.28515625" style="211" customWidth="1"/>
    <col min="8" max="8" width="12.28515625" style="211" customWidth="1"/>
    <col min="9" max="9" width="8.140625" style="211" bestFit="1" customWidth="1"/>
    <col min="10" max="10" width="9.5703125" style="212" customWidth="1"/>
    <col min="11" max="12" width="11.42578125" style="187"/>
    <col min="13" max="13" width="14.85546875" style="213" bestFit="1" customWidth="1"/>
    <col min="14" max="14" width="9.85546875" style="213" bestFit="1" customWidth="1"/>
    <col min="15" max="16" width="9.28515625" style="213" bestFit="1" customWidth="1"/>
    <col min="17" max="19" width="10.7109375" style="213" bestFit="1" customWidth="1"/>
    <col min="20" max="16384" width="11.42578125" style="198"/>
  </cols>
  <sheetData>
    <row r="1" spans="1:19" s="196" customFormat="1" ht="45" x14ac:dyDescent="0.25">
      <c r="A1" s="294" t="s">
        <v>208</v>
      </c>
      <c r="B1" s="295"/>
      <c r="C1" s="296">
        <v>1204</v>
      </c>
      <c r="D1" s="295">
        <v>3604</v>
      </c>
      <c r="E1" s="295">
        <v>4076</v>
      </c>
      <c r="F1" s="295">
        <v>3620</v>
      </c>
      <c r="G1" s="296" t="s">
        <v>144</v>
      </c>
      <c r="H1" s="295">
        <v>4561</v>
      </c>
      <c r="I1" s="295" t="s">
        <v>145</v>
      </c>
      <c r="J1" s="297" t="s">
        <v>146</v>
      </c>
      <c r="K1" s="298" t="s">
        <v>147</v>
      </c>
      <c r="L1" s="298" t="s">
        <v>148</v>
      </c>
      <c r="M1" s="297" t="s">
        <v>149</v>
      </c>
      <c r="N1" s="297" t="s">
        <v>150</v>
      </c>
      <c r="O1" s="297" t="s">
        <v>151</v>
      </c>
      <c r="P1" s="297" t="s">
        <v>152</v>
      </c>
      <c r="Q1" s="297" t="s">
        <v>153</v>
      </c>
      <c r="R1" s="297" t="s">
        <v>154</v>
      </c>
      <c r="S1" s="297" t="s">
        <v>202</v>
      </c>
    </row>
    <row r="2" spans="1:19" s="197" customFormat="1" ht="30" x14ac:dyDescent="0.25">
      <c r="A2" s="299" t="s">
        <v>209</v>
      </c>
      <c r="B2" s="300"/>
      <c r="C2" s="301">
        <v>30</v>
      </c>
      <c r="D2" s="300">
        <v>77</v>
      </c>
      <c r="E2" s="300">
        <v>19.100000000000001</v>
      </c>
      <c r="F2" s="300">
        <v>50</v>
      </c>
      <c r="G2" s="301">
        <v>7.5</v>
      </c>
      <c r="H2" s="300" t="s">
        <v>210</v>
      </c>
      <c r="I2" s="300"/>
      <c r="J2" s="204"/>
      <c r="K2" s="297"/>
      <c r="L2" s="297"/>
      <c r="M2" s="297"/>
      <c r="N2" s="297"/>
      <c r="O2" s="297"/>
      <c r="P2" s="297"/>
      <c r="Q2" s="297"/>
      <c r="R2" s="297"/>
      <c r="S2" s="297"/>
    </row>
    <row r="3" spans="1:19" s="196" customFormat="1" x14ac:dyDescent="0.25">
      <c r="A3" s="294"/>
      <c r="B3" s="295"/>
      <c r="C3" s="296" t="s">
        <v>155</v>
      </c>
      <c r="D3" s="295" t="s">
        <v>156</v>
      </c>
      <c r="E3" s="295" t="s">
        <v>157</v>
      </c>
      <c r="F3" s="295" t="s">
        <v>158</v>
      </c>
      <c r="G3" s="296"/>
      <c r="H3" s="295" t="s">
        <v>159</v>
      </c>
      <c r="I3" s="295"/>
      <c r="J3" s="302"/>
      <c r="K3" s="298"/>
      <c r="L3" s="298"/>
      <c r="M3" s="297"/>
      <c r="N3" s="297"/>
      <c r="O3" s="297"/>
      <c r="P3" s="297"/>
      <c r="Q3" s="297"/>
      <c r="R3" s="297"/>
      <c r="S3" s="297"/>
    </row>
    <row r="4" spans="1:19" x14ac:dyDescent="0.25">
      <c r="A4" s="175" t="s">
        <v>160</v>
      </c>
      <c r="B4" s="176">
        <v>2021</v>
      </c>
      <c r="C4" s="177">
        <v>15.154999999999999</v>
      </c>
      <c r="D4" s="177">
        <v>21.47</v>
      </c>
      <c r="E4" s="177">
        <v>17.52</v>
      </c>
      <c r="F4" s="177">
        <v>14.445</v>
      </c>
      <c r="G4" s="177"/>
      <c r="H4" s="177">
        <v>20.202000000000002</v>
      </c>
      <c r="I4" s="177"/>
      <c r="J4" s="178"/>
      <c r="K4" s="177"/>
      <c r="L4" s="177"/>
      <c r="M4" s="179"/>
      <c r="N4" s="179"/>
      <c r="O4" s="179"/>
      <c r="P4" s="179"/>
      <c r="Q4" s="179"/>
      <c r="R4" s="179"/>
      <c r="S4" s="179"/>
    </row>
    <row r="5" spans="1:19" x14ac:dyDescent="0.25">
      <c r="A5" s="199" t="s">
        <v>160</v>
      </c>
      <c r="B5" s="200">
        <v>2022</v>
      </c>
      <c r="C5" s="180">
        <v>15.792</v>
      </c>
      <c r="D5" s="180">
        <v>22.372</v>
      </c>
      <c r="E5" s="180">
        <v>18.256</v>
      </c>
      <c r="F5" s="180">
        <v>15.052</v>
      </c>
      <c r="G5" s="180"/>
      <c r="H5" s="180">
        <v>21.05</v>
      </c>
      <c r="I5" s="180"/>
      <c r="J5" s="181"/>
      <c r="K5" s="180"/>
      <c r="L5" s="180"/>
      <c r="M5" s="182"/>
      <c r="N5" s="182"/>
      <c r="O5" s="182"/>
      <c r="P5" s="182"/>
      <c r="Q5" s="182"/>
      <c r="R5" s="182"/>
      <c r="S5" s="182"/>
    </row>
    <row r="6" spans="1:19" x14ac:dyDescent="0.25">
      <c r="A6" s="175" t="s">
        <v>203</v>
      </c>
      <c r="B6" s="176">
        <v>2021</v>
      </c>
      <c r="C6" s="177">
        <v>14.91</v>
      </c>
      <c r="D6" s="177">
        <v>21.2</v>
      </c>
      <c r="E6" s="177">
        <v>17.170000000000002</v>
      </c>
      <c r="F6" s="177">
        <v>14.26</v>
      </c>
      <c r="G6" s="177">
        <v>24.27</v>
      </c>
      <c r="H6" s="177">
        <v>19.98</v>
      </c>
      <c r="I6" s="177"/>
      <c r="J6" s="178"/>
      <c r="K6" s="177"/>
      <c r="L6" s="177"/>
      <c r="M6" s="179"/>
      <c r="N6" s="179"/>
      <c r="O6" s="179"/>
      <c r="P6" s="179"/>
      <c r="Q6" s="179"/>
      <c r="R6" s="179"/>
      <c r="S6" s="179"/>
    </row>
    <row r="7" spans="1:19" x14ac:dyDescent="0.25">
      <c r="A7" s="199" t="s">
        <v>203</v>
      </c>
      <c r="B7" s="200">
        <v>2022</v>
      </c>
      <c r="C7" s="180">
        <v>15.49</v>
      </c>
      <c r="D7" s="180">
        <v>22.02</v>
      </c>
      <c r="E7" s="180">
        <v>17.829999999999998</v>
      </c>
      <c r="F7" s="180">
        <v>14.81</v>
      </c>
      <c r="G7" s="180">
        <v>25.227</v>
      </c>
      <c r="H7" s="180">
        <v>20.75</v>
      </c>
      <c r="I7" s="180"/>
      <c r="J7" s="181"/>
      <c r="K7" s="180"/>
      <c r="L7" s="180"/>
      <c r="M7" s="182"/>
      <c r="N7" s="182"/>
      <c r="O7" s="182"/>
      <c r="P7" s="182"/>
      <c r="Q7" s="182"/>
      <c r="R7" s="182"/>
      <c r="S7" s="182"/>
    </row>
    <row r="8" spans="1:19" x14ac:dyDescent="0.25">
      <c r="A8" s="175" t="s">
        <v>118</v>
      </c>
      <c r="B8" s="176">
        <v>2021</v>
      </c>
      <c r="C8" s="177">
        <v>14.686999999999999</v>
      </c>
      <c r="D8" s="177">
        <v>20.806999999999999</v>
      </c>
      <c r="E8" s="177">
        <v>13.471</v>
      </c>
      <c r="F8" s="177">
        <v>14.000999999999999</v>
      </c>
      <c r="G8" s="177">
        <v>0</v>
      </c>
      <c r="H8" s="177">
        <v>19.033000000000001</v>
      </c>
      <c r="I8" s="177"/>
      <c r="J8" s="178"/>
      <c r="K8" s="177"/>
      <c r="L8" s="177"/>
      <c r="M8" s="179"/>
      <c r="N8" s="179"/>
      <c r="O8" s="179"/>
      <c r="P8" s="179"/>
      <c r="Q8" s="179"/>
      <c r="R8" s="179"/>
      <c r="S8" s="179"/>
    </row>
    <row r="9" spans="1:19" x14ac:dyDescent="0.25">
      <c r="A9" s="199" t="s">
        <v>118</v>
      </c>
      <c r="B9" s="200">
        <v>2022</v>
      </c>
      <c r="C9" s="180">
        <v>15.304</v>
      </c>
      <c r="D9" s="180">
        <v>21.681000000000001</v>
      </c>
      <c r="E9" s="180">
        <v>13.983000000000001</v>
      </c>
      <c r="F9" s="180">
        <v>14.589</v>
      </c>
      <c r="G9" s="180">
        <v>0</v>
      </c>
      <c r="H9" s="180">
        <v>19.832000000000001</v>
      </c>
      <c r="I9" s="180"/>
      <c r="J9" s="181"/>
      <c r="K9" s="180"/>
      <c r="L9" s="180"/>
      <c r="M9" s="180"/>
      <c r="N9" s="180"/>
      <c r="O9" s="180"/>
      <c r="P9" s="180"/>
      <c r="Q9" s="182"/>
      <c r="R9" s="182"/>
      <c r="S9" s="182"/>
    </row>
    <row r="10" spans="1:19" x14ac:dyDescent="0.25">
      <c r="A10" s="175" t="s">
        <v>161</v>
      </c>
      <c r="B10" s="176">
        <v>2021</v>
      </c>
      <c r="C10" s="177">
        <v>14.896000000000001</v>
      </c>
      <c r="D10" s="177">
        <v>21.102</v>
      </c>
      <c r="E10" s="177">
        <v>16.739000000000001</v>
      </c>
      <c r="F10" s="177">
        <v>14.202999999999999</v>
      </c>
      <c r="G10" s="177">
        <v>0</v>
      </c>
      <c r="H10" s="177">
        <v>19.305</v>
      </c>
      <c r="I10" s="177"/>
      <c r="J10" s="178"/>
      <c r="K10" s="177"/>
      <c r="L10" s="177"/>
      <c r="M10" s="179"/>
      <c r="N10" s="179"/>
      <c r="O10" s="179"/>
      <c r="P10" s="179"/>
      <c r="Q10" s="179"/>
      <c r="R10" s="179"/>
      <c r="S10" s="179"/>
    </row>
    <row r="11" spans="1:19" x14ac:dyDescent="0.25">
      <c r="A11" s="199" t="s">
        <v>161</v>
      </c>
      <c r="B11" s="200">
        <v>2022</v>
      </c>
      <c r="C11" s="180">
        <v>15.52</v>
      </c>
      <c r="D11" s="180">
        <v>21.998000000000001</v>
      </c>
      <c r="E11" s="180">
        <v>17.442</v>
      </c>
      <c r="F11" s="180">
        <v>14.8</v>
      </c>
      <c r="G11" s="180">
        <v>0</v>
      </c>
      <c r="H11" s="180">
        <v>20.116</v>
      </c>
      <c r="I11" s="180"/>
      <c r="J11" s="181"/>
      <c r="K11" s="180"/>
      <c r="L11" s="180"/>
      <c r="M11" s="182"/>
      <c r="N11" s="182"/>
      <c r="O11" s="182"/>
      <c r="P11" s="182"/>
      <c r="Q11" s="182"/>
      <c r="R11" s="182"/>
      <c r="S11" s="182"/>
    </row>
    <row r="12" spans="1:19" x14ac:dyDescent="0.25">
      <c r="A12" s="175" t="s">
        <v>119</v>
      </c>
      <c r="B12" s="176">
        <v>2021</v>
      </c>
      <c r="C12" s="177">
        <v>14.94</v>
      </c>
      <c r="D12" s="177">
        <v>21.17</v>
      </c>
      <c r="E12" s="177">
        <v>17.149999999999999</v>
      </c>
      <c r="F12" s="177">
        <v>14.26</v>
      </c>
      <c r="G12" s="177">
        <v>24.25</v>
      </c>
      <c r="H12" s="177">
        <v>19.96</v>
      </c>
      <c r="I12" s="177"/>
      <c r="J12" s="178"/>
      <c r="K12" s="177"/>
      <c r="L12" s="177"/>
      <c r="M12" s="179"/>
      <c r="N12" s="179"/>
      <c r="O12" s="179"/>
      <c r="P12" s="179"/>
      <c r="Q12" s="179"/>
      <c r="R12" s="179"/>
      <c r="S12" s="179"/>
    </row>
    <row r="13" spans="1:19" x14ac:dyDescent="0.25">
      <c r="A13" s="199" t="s">
        <v>119</v>
      </c>
      <c r="B13" s="200">
        <v>2022</v>
      </c>
      <c r="C13" s="180">
        <v>15.52</v>
      </c>
      <c r="D13" s="180">
        <v>21.99</v>
      </c>
      <c r="E13" s="180">
        <v>17.809999999999999</v>
      </c>
      <c r="F13" s="180">
        <v>14.81</v>
      </c>
      <c r="G13" s="180">
        <v>25.2</v>
      </c>
      <c r="H13" s="180">
        <v>20.73</v>
      </c>
      <c r="I13" s="180"/>
      <c r="J13" s="181"/>
      <c r="K13" s="180"/>
      <c r="L13" s="180"/>
      <c r="M13" s="182"/>
      <c r="N13" s="182"/>
      <c r="O13" s="182"/>
      <c r="P13" s="182"/>
      <c r="Q13" s="182"/>
      <c r="R13" s="182"/>
      <c r="S13" s="182"/>
    </row>
    <row r="14" spans="1:19" x14ac:dyDescent="0.25">
      <c r="A14" s="175" t="s">
        <v>162</v>
      </c>
      <c r="B14" s="176">
        <v>2021</v>
      </c>
      <c r="C14" s="177">
        <v>14.214285714285714</v>
      </c>
      <c r="D14" s="177">
        <v>20.12857142857143</v>
      </c>
      <c r="E14" s="177">
        <v>10.94764397905759</v>
      </c>
      <c r="F14" s="177">
        <v>13.54</v>
      </c>
      <c r="G14" s="177">
        <v>22.959999999999997</v>
      </c>
      <c r="H14" s="177">
        <v>18.95505617977528</v>
      </c>
      <c r="I14" s="177"/>
      <c r="J14" s="178"/>
      <c r="K14" s="177"/>
      <c r="L14" s="177"/>
      <c r="M14" s="179"/>
      <c r="N14" s="179"/>
      <c r="O14" s="179"/>
      <c r="P14" s="179"/>
      <c r="Q14" s="179"/>
      <c r="R14" s="179"/>
      <c r="S14" s="179"/>
    </row>
    <row r="15" spans="1:19" x14ac:dyDescent="0.25">
      <c r="A15" s="175" t="s">
        <v>163</v>
      </c>
      <c r="B15" s="176">
        <v>2021</v>
      </c>
      <c r="C15" s="177">
        <v>14.585714285714285</v>
      </c>
      <c r="D15" s="177">
        <v>20.693506493506494</v>
      </c>
      <c r="E15" s="177">
        <v>10.94764397905759</v>
      </c>
      <c r="F15" s="177">
        <v>13.924000000000001</v>
      </c>
      <c r="G15" s="177">
        <v>23.6</v>
      </c>
      <c r="H15" s="177">
        <v>19.477611940298505</v>
      </c>
      <c r="I15" s="177"/>
      <c r="J15" s="178"/>
      <c r="K15" s="177"/>
      <c r="L15" s="177"/>
      <c r="M15" s="179"/>
      <c r="N15" s="179"/>
      <c r="O15" s="179"/>
      <c r="P15" s="179"/>
      <c r="Q15" s="179"/>
      <c r="R15" s="179"/>
      <c r="S15" s="179"/>
    </row>
    <row r="16" spans="1:19" x14ac:dyDescent="0.25">
      <c r="A16" s="175" t="s">
        <v>164</v>
      </c>
      <c r="B16" s="176">
        <v>2021</v>
      </c>
      <c r="C16" s="177">
        <v>14.585714285714285</v>
      </c>
      <c r="D16" s="177">
        <v>20.693506493506494</v>
      </c>
      <c r="E16" s="177">
        <v>10.94764397905759</v>
      </c>
      <c r="F16" s="177">
        <v>13.924000000000001</v>
      </c>
      <c r="G16" s="177">
        <v>23.6</v>
      </c>
      <c r="H16" s="177">
        <v>19.477611940298505</v>
      </c>
      <c r="I16" s="177"/>
      <c r="J16" s="178"/>
      <c r="K16" s="177"/>
      <c r="L16" s="177"/>
      <c r="M16" s="179"/>
      <c r="N16" s="179"/>
      <c r="O16" s="179"/>
      <c r="P16" s="179"/>
      <c r="Q16" s="179"/>
      <c r="R16" s="179"/>
      <c r="S16" s="179"/>
    </row>
    <row r="17" spans="1:19" ht="90" x14ac:dyDescent="0.25">
      <c r="A17" s="183" t="s">
        <v>211</v>
      </c>
      <c r="B17" s="176">
        <v>2021</v>
      </c>
      <c r="C17" s="177">
        <v>14.907142857142857</v>
      </c>
      <c r="D17" s="177">
        <v>21.131168831168829</v>
      </c>
      <c r="E17" s="177">
        <v>12.534031413612565</v>
      </c>
      <c r="F17" s="177">
        <v>14.218</v>
      </c>
      <c r="G17" s="177">
        <v>24.133333333333333</v>
      </c>
      <c r="H17" s="177">
        <v>19.888059701492537</v>
      </c>
      <c r="I17" s="177"/>
      <c r="J17" s="178"/>
      <c r="K17" s="177">
        <v>0</v>
      </c>
      <c r="L17" s="177">
        <v>0</v>
      </c>
      <c r="M17" s="179">
        <v>0</v>
      </c>
      <c r="N17" s="179">
        <v>0</v>
      </c>
      <c r="O17" s="179">
        <v>0</v>
      </c>
      <c r="P17" s="179">
        <v>0</v>
      </c>
      <c r="Q17" s="179">
        <v>0</v>
      </c>
      <c r="R17" s="179">
        <v>0</v>
      </c>
      <c r="S17" s="179">
        <v>0</v>
      </c>
    </row>
    <row r="18" spans="1:19" x14ac:dyDescent="0.25">
      <c r="A18" s="175" t="s">
        <v>165</v>
      </c>
      <c r="B18" s="176">
        <v>2021</v>
      </c>
      <c r="C18" s="177">
        <v>15.549999999999999</v>
      </c>
      <c r="D18" s="177">
        <v>22.031168831168831</v>
      </c>
      <c r="E18" s="177">
        <v>11.989528795811518</v>
      </c>
      <c r="F18" s="177">
        <v>14.827999999999999</v>
      </c>
      <c r="G18" s="177">
        <v>25.12</v>
      </c>
      <c r="H18" s="177">
        <v>20.764044943820224</v>
      </c>
      <c r="I18" s="177"/>
      <c r="J18" s="178"/>
      <c r="K18" s="177"/>
      <c r="L18" s="177"/>
      <c r="M18" s="179"/>
      <c r="N18" s="179"/>
      <c r="O18" s="179"/>
      <c r="P18" s="179"/>
      <c r="Q18" s="179"/>
      <c r="R18" s="179"/>
      <c r="S18" s="179"/>
    </row>
    <row r="19" spans="1:19" x14ac:dyDescent="0.25">
      <c r="A19" s="175" t="s">
        <v>166</v>
      </c>
      <c r="B19" s="176">
        <v>2021</v>
      </c>
      <c r="C19" s="177">
        <v>19.87142857142857</v>
      </c>
      <c r="D19" s="177">
        <v>28.161038961038962</v>
      </c>
      <c r="E19" s="177">
        <v>22.979057591623032</v>
      </c>
      <c r="F19" s="177">
        <v>18.948</v>
      </c>
      <c r="G19" s="177">
        <v>32.146666666666668</v>
      </c>
      <c r="H19" s="177">
        <v>26.507462686567163</v>
      </c>
      <c r="I19" s="177"/>
      <c r="J19" s="178"/>
      <c r="K19" s="177"/>
      <c r="L19" s="177"/>
      <c r="M19" s="179"/>
      <c r="N19" s="179"/>
      <c r="O19" s="179"/>
      <c r="P19" s="179"/>
      <c r="Q19" s="179"/>
      <c r="R19" s="179"/>
      <c r="S19" s="179"/>
    </row>
    <row r="20" spans="1:19" x14ac:dyDescent="0.25">
      <c r="A20" s="175" t="s">
        <v>167</v>
      </c>
      <c r="B20" s="176">
        <v>2021</v>
      </c>
      <c r="C20" s="177">
        <v>19.87142857142857</v>
      </c>
      <c r="D20" s="177">
        <v>28.161038961038962</v>
      </c>
      <c r="E20" s="177">
        <v>22.979057591623032</v>
      </c>
      <c r="F20" s="177">
        <v>18.948</v>
      </c>
      <c r="G20" s="177">
        <v>32.146666666666668</v>
      </c>
      <c r="H20" s="177">
        <v>26.507462686567163</v>
      </c>
      <c r="I20" s="177"/>
      <c r="J20" s="178"/>
      <c r="K20" s="177"/>
      <c r="L20" s="177"/>
      <c r="M20" s="179"/>
      <c r="N20" s="179"/>
      <c r="O20" s="179"/>
      <c r="P20" s="179"/>
      <c r="Q20" s="179"/>
      <c r="R20" s="179"/>
      <c r="S20" s="179"/>
    </row>
    <row r="21" spans="1:19" ht="105" x14ac:dyDescent="0.25">
      <c r="A21" s="183" t="s">
        <v>168</v>
      </c>
      <c r="B21" s="176">
        <v>2021</v>
      </c>
      <c r="C21" s="177">
        <v>15.285714285714286</v>
      </c>
      <c r="D21" s="177">
        <v>28.161038961038962</v>
      </c>
      <c r="E21" s="177">
        <v>17.675392670157066</v>
      </c>
      <c r="F21" s="177">
        <v>18.95</v>
      </c>
      <c r="G21" s="177">
        <v>32.159999999999997</v>
      </c>
      <c r="H21" s="177">
        <v>20.388059701492537</v>
      </c>
      <c r="I21" s="177"/>
      <c r="J21" s="178"/>
      <c r="K21" s="177"/>
      <c r="L21" s="177"/>
      <c r="M21" s="179"/>
      <c r="N21" s="179"/>
      <c r="O21" s="179"/>
      <c r="P21" s="179"/>
      <c r="Q21" s="179"/>
      <c r="R21" s="179"/>
      <c r="S21" s="179"/>
    </row>
    <row r="22" spans="1:19" x14ac:dyDescent="0.25">
      <c r="A22" s="199" t="s">
        <v>162</v>
      </c>
      <c r="B22" s="200">
        <v>2022</v>
      </c>
      <c r="C22" s="180">
        <f>442.8/30</f>
        <v>14.76</v>
      </c>
      <c r="D22" s="180">
        <f>1610.3/77</f>
        <v>20.912987012987013</v>
      </c>
      <c r="E22" s="180">
        <v>0</v>
      </c>
      <c r="F22" s="180">
        <f>703.4/50</f>
        <v>14.068</v>
      </c>
      <c r="G22" s="180">
        <f>178.9/7.5</f>
        <v>23.853333333333335</v>
      </c>
      <c r="H22" s="180">
        <f>175.3/8.9</f>
        <v>19.696629213483146</v>
      </c>
      <c r="I22" s="180"/>
      <c r="J22" s="181"/>
      <c r="K22" s="180"/>
      <c r="L22" s="180"/>
      <c r="M22" s="182"/>
      <c r="N22" s="182"/>
      <c r="O22" s="182"/>
      <c r="P22" s="182"/>
      <c r="Q22" s="182"/>
      <c r="R22" s="182"/>
      <c r="S22" s="182"/>
    </row>
    <row r="23" spans="1:19" x14ac:dyDescent="0.25">
      <c r="A23" s="199" t="s">
        <v>163</v>
      </c>
      <c r="B23" s="200">
        <v>2022</v>
      </c>
      <c r="C23" s="180">
        <f>455.3/30</f>
        <v>15.176666666666668</v>
      </c>
      <c r="D23" s="180">
        <f>1655.5/77</f>
        <v>21.5</v>
      </c>
      <c r="E23" s="180">
        <v>0</v>
      </c>
      <c r="F23" s="180">
        <f>723.4/50</f>
        <v>14.468</v>
      </c>
      <c r="G23" s="180">
        <f>183.9/7.5</f>
        <v>24.52</v>
      </c>
      <c r="H23" s="180">
        <f>271.2/13.4</f>
        <v>20.238805970149251</v>
      </c>
      <c r="I23" s="180"/>
      <c r="J23" s="181"/>
      <c r="K23" s="180"/>
      <c r="L23" s="180"/>
      <c r="M23" s="182"/>
      <c r="N23" s="182"/>
      <c r="O23" s="182"/>
      <c r="P23" s="182"/>
      <c r="Q23" s="182"/>
      <c r="R23" s="182"/>
      <c r="S23" s="182"/>
    </row>
    <row r="24" spans="1:19" x14ac:dyDescent="0.25">
      <c r="A24" s="199" t="s">
        <v>164</v>
      </c>
      <c r="B24" s="200">
        <v>2022</v>
      </c>
      <c r="C24" s="248">
        <f t="shared" ref="C24:H24" si="0">C23</f>
        <v>15.176666666666668</v>
      </c>
      <c r="D24" s="248">
        <f t="shared" si="0"/>
        <v>21.5</v>
      </c>
      <c r="E24" s="248">
        <f t="shared" si="0"/>
        <v>0</v>
      </c>
      <c r="F24" s="248">
        <f t="shared" si="0"/>
        <v>14.468</v>
      </c>
      <c r="G24" s="248">
        <f t="shared" si="0"/>
        <v>24.52</v>
      </c>
      <c r="H24" s="248">
        <f t="shared" si="0"/>
        <v>20.238805970149251</v>
      </c>
      <c r="I24" s="180"/>
      <c r="J24" s="181"/>
      <c r="K24" s="180"/>
      <c r="L24" s="180"/>
      <c r="M24" s="182"/>
      <c r="N24" s="182"/>
      <c r="O24" s="182"/>
      <c r="P24" s="182"/>
      <c r="Q24" s="182"/>
      <c r="R24" s="182"/>
      <c r="S24" s="182"/>
    </row>
    <row r="25" spans="1:19" ht="90" x14ac:dyDescent="0.25">
      <c r="A25" s="201" t="s">
        <v>211</v>
      </c>
      <c r="B25" s="200">
        <v>2022</v>
      </c>
      <c r="C25" s="180">
        <f>470.9/30</f>
        <v>15.696666666666665</v>
      </c>
      <c r="D25" s="180">
        <f>1711.6/77</f>
        <v>22.228571428571428</v>
      </c>
      <c r="E25" s="180">
        <f>346.5/19.1</f>
        <v>18.141361256544503</v>
      </c>
      <c r="F25" s="180">
        <f>748/50</f>
        <v>14.96</v>
      </c>
      <c r="G25" s="180">
        <f>190.3/7.5</f>
        <v>25.373333333333335</v>
      </c>
      <c r="H25" s="180">
        <f>280.3/13.4</f>
        <v>20.917910447761194</v>
      </c>
      <c r="I25" s="180"/>
      <c r="J25" s="180"/>
      <c r="K25" s="180">
        <f t="shared" ref="K25:S25" si="1">K31:Z31</f>
        <v>0</v>
      </c>
      <c r="L25" s="180">
        <f t="shared" si="1"/>
        <v>0</v>
      </c>
      <c r="M25" s="180">
        <f t="shared" si="1"/>
        <v>0</v>
      </c>
      <c r="N25" s="180">
        <f t="shared" si="1"/>
        <v>0</v>
      </c>
      <c r="O25" s="180">
        <f t="shared" si="1"/>
        <v>0</v>
      </c>
      <c r="P25" s="180">
        <f t="shared" si="1"/>
        <v>0</v>
      </c>
      <c r="Q25" s="180">
        <f t="shared" si="1"/>
        <v>0</v>
      </c>
      <c r="R25" s="180">
        <f t="shared" si="1"/>
        <v>0</v>
      </c>
      <c r="S25" s="180">
        <f t="shared" si="1"/>
        <v>0</v>
      </c>
    </row>
    <row r="26" spans="1:19" x14ac:dyDescent="0.25">
      <c r="A26" s="199" t="s">
        <v>165</v>
      </c>
      <c r="B26" s="200">
        <v>2022</v>
      </c>
      <c r="C26" s="180">
        <f>486/30</f>
        <v>16.2</v>
      </c>
      <c r="D26" s="180">
        <f>1776.8/77</f>
        <v>23.075324675324676</v>
      </c>
      <c r="E26" s="180">
        <f>238.5/19.1</f>
        <v>12.486910994764397</v>
      </c>
      <c r="F26" s="180">
        <f>772.2/50</f>
        <v>15.444000000000001</v>
      </c>
      <c r="G26" s="180">
        <f>196.2/7.5</f>
        <v>26.16</v>
      </c>
      <c r="H26" s="180">
        <f>192.5/13.4</f>
        <v>14.365671641791044</v>
      </c>
      <c r="I26" s="180"/>
      <c r="J26" s="181"/>
      <c r="K26" s="180"/>
      <c r="L26" s="180"/>
      <c r="M26" s="182"/>
      <c r="N26" s="182"/>
      <c r="O26" s="182"/>
      <c r="P26" s="182"/>
      <c r="Q26" s="182"/>
      <c r="R26" s="182"/>
      <c r="S26" s="182"/>
    </row>
    <row r="27" spans="1:19" x14ac:dyDescent="0.25">
      <c r="A27" s="199" t="s">
        <v>166</v>
      </c>
      <c r="B27" s="200">
        <v>2022</v>
      </c>
      <c r="C27" s="248">
        <f>C28</f>
        <v>20.69</v>
      </c>
      <c r="D27" s="248">
        <f t="shared" ref="D27:H27" si="2">D28</f>
        <v>29.32987012987013</v>
      </c>
      <c r="E27" s="248">
        <f t="shared" si="2"/>
        <v>23.95287958115183</v>
      </c>
      <c r="F27" s="248">
        <f t="shared" si="2"/>
        <v>19.734000000000002</v>
      </c>
      <c r="G27" s="248">
        <f t="shared" si="2"/>
        <v>33.479999999999997</v>
      </c>
      <c r="H27" s="248">
        <f t="shared" si="2"/>
        <v>27.604477611940297</v>
      </c>
      <c r="I27" s="180"/>
      <c r="J27" s="181"/>
      <c r="K27" s="180"/>
      <c r="L27" s="180"/>
      <c r="M27" s="182"/>
      <c r="N27" s="182"/>
      <c r="O27" s="182"/>
      <c r="P27" s="182"/>
      <c r="Q27" s="182"/>
      <c r="R27" s="182"/>
      <c r="S27" s="182"/>
    </row>
    <row r="28" spans="1:19" x14ac:dyDescent="0.25">
      <c r="A28" s="199" t="s">
        <v>167</v>
      </c>
      <c r="B28" s="200">
        <v>2022</v>
      </c>
      <c r="C28" s="180">
        <f>620.7/30</f>
        <v>20.69</v>
      </c>
      <c r="D28" s="180">
        <f>2258.4/77</f>
        <v>29.32987012987013</v>
      </c>
      <c r="E28" s="180">
        <f>457.5/19.1</f>
        <v>23.95287958115183</v>
      </c>
      <c r="F28" s="180">
        <f>986.7/50</f>
        <v>19.734000000000002</v>
      </c>
      <c r="G28" s="180">
        <f>251.1/7.5</f>
        <v>33.479999999999997</v>
      </c>
      <c r="H28" s="180">
        <f>369.9/13.4</f>
        <v>27.604477611940297</v>
      </c>
      <c r="I28" s="180"/>
      <c r="J28" s="181"/>
      <c r="K28" s="180"/>
      <c r="L28" s="180"/>
      <c r="M28" s="182"/>
      <c r="N28" s="182"/>
      <c r="O28" s="182"/>
      <c r="P28" s="182"/>
      <c r="Q28" s="182"/>
      <c r="R28" s="182"/>
      <c r="S28" s="182"/>
    </row>
    <row r="29" spans="1:19" ht="105" x14ac:dyDescent="0.25">
      <c r="A29" s="201" t="s">
        <v>168</v>
      </c>
      <c r="B29" s="200">
        <v>2022</v>
      </c>
      <c r="C29" s="180">
        <f>621/30</f>
        <v>20.7</v>
      </c>
      <c r="D29" s="180">
        <f>2258.4/77</f>
        <v>29.32987012987013</v>
      </c>
      <c r="E29" s="180">
        <f>351.6/19.1</f>
        <v>18.408376963350786</v>
      </c>
      <c r="F29" s="180">
        <f>986.8/50</f>
        <v>19.736000000000001</v>
      </c>
      <c r="G29" s="180">
        <f>251.1/7.5</f>
        <v>33.479999999999997</v>
      </c>
      <c r="H29" s="180">
        <f>284.5/13.4</f>
        <v>21.231343283582088</v>
      </c>
      <c r="I29" s="180"/>
      <c r="J29" s="181"/>
      <c r="K29" s="180"/>
      <c r="L29" s="180"/>
      <c r="M29" s="182"/>
      <c r="N29" s="182"/>
      <c r="O29" s="182"/>
      <c r="P29" s="182"/>
      <c r="Q29" s="182"/>
      <c r="R29" s="182"/>
      <c r="S29" s="182"/>
    </row>
    <row r="30" spans="1:19" x14ac:dyDescent="0.25">
      <c r="A30" s="175" t="s">
        <v>120</v>
      </c>
      <c r="B30" s="176">
        <v>2021</v>
      </c>
      <c r="C30" s="177"/>
      <c r="D30" s="177"/>
      <c r="E30" s="177"/>
      <c r="F30" s="177"/>
      <c r="G30" s="177"/>
      <c r="H30" s="177"/>
      <c r="I30" s="177"/>
      <c r="J30" s="178"/>
      <c r="K30" s="177"/>
      <c r="L30" s="177"/>
      <c r="M30" s="179"/>
      <c r="N30" s="179"/>
      <c r="O30" s="179"/>
      <c r="P30" s="179"/>
      <c r="Q30" s="179"/>
      <c r="R30" s="179"/>
      <c r="S30" s="179"/>
    </row>
    <row r="31" spans="1:19" x14ac:dyDescent="0.25">
      <c r="A31" s="199" t="s">
        <v>120</v>
      </c>
      <c r="B31" s="200">
        <v>2022</v>
      </c>
      <c r="C31" s="180"/>
      <c r="D31" s="180"/>
      <c r="E31" s="180"/>
      <c r="F31" s="180"/>
      <c r="G31" s="180"/>
      <c r="H31" s="180"/>
      <c r="I31" s="180"/>
      <c r="J31" s="181"/>
      <c r="K31" s="180"/>
      <c r="L31" s="180"/>
      <c r="M31" s="182"/>
      <c r="N31" s="182"/>
      <c r="O31" s="182"/>
      <c r="P31" s="182"/>
      <c r="Q31" s="182"/>
      <c r="R31" s="182"/>
      <c r="S31" s="182"/>
    </row>
    <row r="32" spans="1:19" x14ac:dyDescent="0.25">
      <c r="A32" s="175" t="s">
        <v>121</v>
      </c>
      <c r="B32" s="176">
        <v>2021</v>
      </c>
      <c r="C32" s="177">
        <v>15.827999999999999</v>
      </c>
      <c r="D32" s="177">
        <v>22.422000000000001</v>
      </c>
      <c r="E32" s="177">
        <v>18.742000000000001</v>
      </c>
      <c r="F32" s="177">
        <v>15.087999999999999</v>
      </c>
      <c r="G32" s="177">
        <v>0</v>
      </c>
      <c r="H32" s="177">
        <v>21.103999999999999</v>
      </c>
      <c r="I32" s="177">
        <v>25.559000000000001</v>
      </c>
      <c r="J32" s="178">
        <v>28.654</v>
      </c>
      <c r="K32" s="177"/>
      <c r="L32" s="177"/>
      <c r="M32" s="179"/>
      <c r="N32" s="179"/>
      <c r="O32" s="179"/>
      <c r="P32" s="179"/>
      <c r="Q32" s="179"/>
      <c r="R32" s="179"/>
      <c r="S32" s="179"/>
    </row>
    <row r="33" spans="1:19" x14ac:dyDescent="0.25">
      <c r="A33" s="199" t="s">
        <v>121</v>
      </c>
      <c r="B33" s="200">
        <v>2022</v>
      </c>
      <c r="C33" s="180">
        <f>497.1/30</f>
        <v>16.57</v>
      </c>
      <c r="D33" s="180">
        <f>1805.9/77</f>
        <v>23.453246753246756</v>
      </c>
      <c r="E33" s="180">
        <f>243.8/19.1</f>
        <v>12.764397905759163</v>
      </c>
      <c r="F33" s="180">
        <f>789.4/50</f>
        <v>15.788</v>
      </c>
      <c r="G33" s="180">
        <f>224.9/7.5</f>
        <v>29.986666666666668</v>
      </c>
      <c r="H33" s="180">
        <f>196.5/13.4</f>
        <v>14.664179104477611</v>
      </c>
      <c r="I33" s="180">
        <v>26.713000000000001</v>
      </c>
      <c r="J33" s="181">
        <v>29.986999999999998</v>
      </c>
      <c r="K33" s="180"/>
      <c r="L33" s="180"/>
      <c r="M33" s="182"/>
      <c r="N33" s="182"/>
      <c r="O33" s="182"/>
      <c r="P33" s="182"/>
      <c r="Q33" s="182"/>
      <c r="R33" s="182"/>
      <c r="S33" s="182"/>
    </row>
    <row r="34" spans="1:19" x14ac:dyDescent="0.25">
      <c r="A34" s="175" t="s">
        <v>333</v>
      </c>
      <c r="B34" s="176">
        <v>2021</v>
      </c>
      <c r="C34" s="177">
        <v>15.77</v>
      </c>
      <c r="D34" s="177">
        <v>22.42</v>
      </c>
      <c r="E34" s="177">
        <v>18.16</v>
      </c>
      <c r="F34" s="177">
        <v>15.11</v>
      </c>
      <c r="G34" s="177">
        <v>0</v>
      </c>
      <c r="H34" s="177">
        <v>21.14</v>
      </c>
      <c r="I34" s="177"/>
      <c r="J34" s="178"/>
      <c r="K34" s="177"/>
      <c r="L34" s="177"/>
      <c r="M34" s="179"/>
      <c r="N34" s="179"/>
      <c r="O34" s="179"/>
      <c r="P34" s="179"/>
      <c r="Q34" s="179"/>
      <c r="R34" s="179"/>
      <c r="S34" s="179"/>
    </row>
    <row r="35" spans="1:19" x14ac:dyDescent="0.25">
      <c r="A35" s="199" t="s">
        <v>333</v>
      </c>
      <c r="B35" s="200">
        <v>2022</v>
      </c>
      <c r="C35" s="180">
        <v>16.46</v>
      </c>
      <c r="D35" s="180">
        <v>23.4</v>
      </c>
      <c r="E35" s="180">
        <v>18.95</v>
      </c>
      <c r="F35" s="180">
        <v>15.77</v>
      </c>
      <c r="G35" s="180">
        <v>0</v>
      </c>
      <c r="H35" s="180">
        <v>22.07</v>
      </c>
      <c r="I35" s="180"/>
      <c r="J35" s="181"/>
      <c r="K35" s="180"/>
      <c r="L35" s="180"/>
      <c r="M35" s="182"/>
      <c r="N35" s="182"/>
      <c r="O35" s="182"/>
      <c r="P35" s="182"/>
      <c r="Q35" s="182"/>
      <c r="R35" s="182"/>
      <c r="S35" s="182"/>
    </row>
    <row r="36" spans="1:19" x14ac:dyDescent="0.25">
      <c r="A36" s="175" t="s">
        <v>169</v>
      </c>
      <c r="B36" s="176">
        <v>2021</v>
      </c>
      <c r="C36" s="303">
        <v>15.607142857142858</v>
      </c>
      <c r="D36" s="177">
        <v>22.093506493506496</v>
      </c>
      <c r="E36" s="177">
        <v>12.026178010471202</v>
      </c>
      <c r="F36" s="177">
        <v>14.868</v>
      </c>
      <c r="G36" s="177">
        <v>25.186666666666667</v>
      </c>
      <c r="H36" s="177">
        <v>13.656716417910447</v>
      </c>
      <c r="I36" s="177"/>
      <c r="J36" s="178"/>
      <c r="K36" s="177"/>
      <c r="L36" s="177"/>
      <c r="M36" s="179"/>
      <c r="N36" s="179"/>
      <c r="O36" s="179"/>
      <c r="P36" s="179"/>
      <c r="Q36" s="179"/>
      <c r="R36" s="179"/>
      <c r="S36" s="179"/>
    </row>
    <row r="37" spans="1:19" x14ac:dyDescent="0.25">
      <c r="A37" s="199" t="s">
        <v>169</v>
      </c>
      <c r="B37" s="200">
        <v>2022</v>
      </c>
      <c r="C37" s="304">
        <v>16.247</v>
      </c>
      <c r="D37" s="180">
        <v>23.021999999999998</v>
      </c>
      <c r="E37" s="180">
        <v>12.529</v>
      </c>
      <c r="F37" s="180">
        <v>15.492000000000001</v>
      </c>
      <c r="G37" s="180">
        <v>26.24</v>
      </c>
      <c r="H37" s="180">
        <v>14.231</v>
      </c>
      <c r="I37" s="180"/>
      <c r="J37" s="181"/>
      <c r="K37" s="180"/>
      <c r="L37" s="180"/>
      <c r="M37" s="182"/>
      <c r="N37" s="182"/>
      <c r="O37" s="182"/>
      <c r="P37" s="182"/>
      <c r="Q37" s="182"/>
      <c r="R37" s="182"/>
      <c r="S37" s="182"/>
    </row>
    <row r="38" spans="1:19" x14ac:dyDescent="0.25">
      <c r="A38" s="175" t="s">
        <v>170</v>
      </c>
      <c r="B38" s="176">
        <v>2021</v>
      </c>
      <c r="C38" s="303">
        <v>15.872999999999999</v>
      </c>
      <c r="D38" s="177"/>
      <c r="E38" s="177">
        <v>18.05</v>
      </c>
      <c r="F38" s="177">
        <v>15.038</v>
      </c>
      <c r="G38" s="177">
        <v>25.634666666666664</v>
      </c>
      <c r="H38" s="177">
        <v>20.812000000000001</v>
      </c>
      <c r="I38" s="177"/>
      <c r="J38" s="178"/>
      <c r="K38" s="177"/>
      <c r="L38" s="177"/>
      <c r="M38" s="179"/>
      <c r="N38" s="179"/>
      <c r="O38" s="179"/>
      <c r="P38" s="179"/>
      <c r="Q38" s="179"/>
      <c r="R38" s="179"/>
      <c r="S38" s="179"/>
    </row>
    <row r="39" spans="1:19" x14ac:dyDescent="0.25">
      <c r="A39" s="199" t="s">
        <v>170</v>
      </c>
      <c r="B39" s="200">
        <v>2022</v>
      </c>
      <c r="C39" s="304">
        <f>496.2/30</f>
        <v>16.54</v>
      </c>
      <c r="D39" s="180">
        <f>1793.1/77</f>
        <v>23.287012987012986</v>
      </c>
      <c r="E39" s="180">
        <f>359.2/19.1</f>
        <v>18.806282722513085</v>
      </c>
      <c r="F39" s="180">
        <f>783.5/50</f>
        <v>15.67</v>
      </c>
      <c r="G39" s="180">
        <f>200.34/7.5</f>
        <v>26.712</v>
      </c>
      <c r="H39" s="180">
        <f>290.6/13.4</f>
        <v>21.686567164179106</v>
      </c>
      <c r="I39" s="180"/>
      <c r="J39" s="181"/>
      <c r="K39" s="180"/>
      <c r="L39" s="180"/>
      <c r="M39" s="182"/>
      <c r="N39" s="182"/>
      <c r="O39" s="182"/>
      <c r="P39" s="182"/>
      <c r="Q39" s="182"/>
      <c r="R39" s="182"/>
      <c r="S39" s="182"/>
    </row>
    <row r="40" spans="1:19" x14ac:dyDescent="0.25">
      <c r="A40" s="175" t="s">
        <v>171</v>
      </c>
      <c r="B40" s="176">
        <v>2021</v>
      </c>
      <c r="C40" s="303">
        <v>15.32</v>
      </c>
      <c r="D40" s="177">
        <v>21.701000000000001</v>
      </c>
      <c r="E40" s="177">
        <v>17.71</v>
      </c>
      <c r="F40" s="177">
        <v>14.603</v>
      </c>
      <c r="G40" s="177">
        <v>0</v>
      </c>
      <c r="H40" s="177">
        <v>20.425000000000001</v>
      </c>
      <c r="I40" s="177">
        <v>24.738</v>
      </c>
      <c r="J40" s="178">
        <v>27.733000000000001</v>
      </c>
      <c r="K40" s="177"/>
      <c r="L40" s="177"/>
      <c r="M40" s="179"/>
      <c r="N40" s="179"/>
      <c r="O40" s="179"/>
      <c r="P40" s="179"/>
      <c r="Q40" s="179"/>
      <c r="R40" s="179"/>
      <c r="S40" s="179"/>
    </row>
    <row r="41" spans="1:19" x14ac:dyDescent="0.25">
      <c r="A41" s="199" t="s">
        <v>171</v>
      </c>
      <c r="B41" s="200">
        <v>2022</v>
      </c>
      <c r="C41" s="304">
        <v>15.779</v>
      </c>
      <c r="D41" s="180">
        <v>22.353000000000002</v>
      </c>
      <c r="E41" s="180">
        <v>18.241</v>
      </c>
      <c r="F41" s="180">
        <v>15.041</v>
      </c>
      <c r="G41" s="180">
        <v>0</v>
      </c>
      <c r="H41" s="180">
        <v>21.038</v>
      </c>
      <c r="I41" s="180">
        <v>25.48</v>
      </c>
      <c r="J41" s="181">
        <v>28.84</v>
      </c>
      <c r="K41" s="180"/>
      <c r="L41" s="180"/>
      <c r="M41" s="182"/>
      <c r="N41" s="182"/>
      <c r="O41" s="182"/>
      <c r="P41" s="182"/>
      <c r="Q41" s="182"/>
      <c r="R41" s="182"/>
      <c r="S41" s="182"/>
    </row>
    <row r="42" spans="1:19" x14ac:dyDescent="0.25">
      <c r="A42" s="175" t="s">
        <v>172</v>
      </c>
      <c r="B42" s="176">
        <v>2021</v>
      </c>
      <c r="C42" s="303">
        <v>56.150171999999998</v>
      </c>
      <c r="D42" s="184"/>
      <c r="E42" s="184"/>
      <c r="F42" s="184"/>
      <c r="G42" s="184"/>
      <c r="H42" s="184"/>
      <c r="I42" s="184"/>
      <c r="J42" s="178"/>
      <c r="K42" s="185">
        <v>48.959691778749473</v>
      </c>
      <c r="L42" s="185">
        <v>48.718400496157173</v>
      </c>
      <c r="M42" s="202">
        <v>1051679.5101562499</v>
      </c>
      <c r="N42" s="202">
        <v>155</v>
      </c>
      <c r="O42" s="202">
        <v>282</v>
      </c>
      <c r="P42" s="202">
        <v>267</v>
      </c>
      <c r="Q42" s="202">
        <v>462</v>
      </c>
      <c r="R42" s="202">
        <v>447</v>
      </c>
      <c r="S42" s="202"/>
    </row>
    <row r="43" spans="1:19" x14ac:dyDescent="0.25">
      <c r="A43" s="199" t="s">
        <v>172</v>
      </c>
      <c r="B43" s="200">
        <v>2022</v>
      </c>
      <c r="C43" s="249">
        <f>C42*1.06</f>
        <v>59.519182319999999</v>
      </c>
      <c r="D43" s="203"/>
      <c r="E43" s="203"/>
      <c r="F43" s="203"/>
      <c r="G43" s="203"/>
      <c r="H43" s="203"/>
      <c r="I43" s="203"/>
      <c r="J43" s="181"/>
      <c r="K43" s="186">
        <f>($M43/$N43+O43*$C43)/Q43</f>
        <v>51.016100675372854</v>
      </c>
      <c r="L43" s="186">
        <f>($M43/$N43+P43*$C43)/R43</f>
        <v>50.730762365150454</v>
      </c>
      <c r="M43" s="204">
        <f>675300*1.15*1.125*1.125*1.07</f>
        <v>1051679.5101562499</v>
      </c>
      <c r="N43" s="205">
        <v>155</v>
      </c>
      <c r="O43" s="205">
        <v>282</v>
      </c>
      <c r="P43" s="205">
        <v>267</v>
      </c>
      <c r="Q43" s="205">
        <v>462</v>
      </c>
      <c r="R43" s="205">
        <v>447</v>
      </c>
      <c r="S43" s="182"/>
    </row>
    <row r="44" spans="1:19" x14ac:dyDescent="0.25">
      <c r="A44" s="175" t="s">
        <v>173</v>
      </c>
      <c r="B44" s="176">
        <v>2021</v>
      </c>
      <c r="C44" s="303">
        <v>48.281102999999995</v>
      </c>
      <c r="D44" s="184"/>
      <c r="E44" s="184"/>
      <c r="F44" s="184"/>
      <c r="G44" s="184"/>
      <c r="H44" s="184"/>
      <c r="I44" s="184"/>
      <c r="J44" s="178"/>
      <c r="K44" s="177"/>
      <c r="L44" s="177"/>
      <c r="M44" s="179"/>
      <c r="N44" s="179"/>
      <c r="O44" s="179"/>
      <c r="P44" s="179"/>
      <c r="Q44" s="179"/>
      <c r="R44" s="179"/>
      <c r="S44" s="179"/>
    </row>
    <row r="45" spans="1:19" x14ac:dyDescent="0.25">
      <c r="A45" s="199" t="s">
        <v>173</v>
      </c>
      <c r="B45" s="200">
        <v>2022</v>
      </c>
      <c r="C45" s="249">
        <f>C44*1.06</f>
        <v>51.177969179999998</v>
      </c>
      <c r="D45" s="203"/>
      <c r="E45" s="203"/>
      <c r="F45" s="203"/>
      <c r="G45" s="203"/>
      <c r="H45" s="203"/>
      <c r="I45" s="203"/>
      <c r="J45" s="181"/>
      <c r="K45" s="180"/>
      <c r="L45" s="180"/>
      <c r="M45" s="182"/>
      <c r="N45" s="182"/>
      <c r="O45" s="182"/>
      <c r="P45" s="182"/>
      <c r="Q45" s="182"/>
      <c r="R45" s="182"/>
      <c r="S45" s="182"/>
    </row>
    <row r="46" spans="1:19" x14ac:dyDescent="0.25">
      <c r="A46" s="175" t="s">
        <v>174</v>
      </c>
      <c r="B46" s="176">
        <v>2021</v>
      </c>
      <c r="C46" s="303">
        <v>41.608241999999997</v>
      </c>
      <c r="D46" s="184"/>
      <c r="E46" s="184"/>
      <c r="F46" s="184"/>
      <c r="G46" s="184"/>
      <c r="H46" s="184"/>
      <c r="I46" s="184"/>
      <c r="J46" s="178"/>
      <c r="K46" s="185">
        <v>37.844365128822787</v>
      </c>
      <c r="L46" s="185">
        <v>37.78833711301148</v>
      </c>
      <c r="M46" s="202">
        <v>982878.04687499988</v>
      </c>
      <c r="N46" s="202">
        <v>155</v>
      </c>
      <c r="O46" s="202">
        <v>282</v>
      </c>
      <c r="P46" s="202">
        <v>267</v>
      </c>
      <c r="Q46" s="202">
        <v>462</v>
      </c>
      <c r="R46" s="202">
        <v>447</v>
      </c>
      <c r="S46" s="202"/>
    </row>
    <row r="47" spans="1:19" x14ac:dyDescent="0.25">
      <c r="A47" s="199" t="s">
        <v>174</v>
      </c>
      <c r="B47" s="200">
        <v>2022</v>
      </c>
      <c r="C47" s="249">
        <f>C46*1.06</f>
        <v>44.104736519999996</v>
      </c>
      <c r="D47" s="203"/>
      <c r="E47" s="203"/>
      <c r="F47" s="203"/>
      <c r="G47" s="203"/>
      <c r="H47" s="203"/>
      <c r="I47" s="203"/>
      <c r="J47" s="181"/>
      <c r="K47" s="186">
        <f>($M47/$N47+O47*$C47)/Q47</f>
        <v>41.607283109139082</v>
      </c>
      <c r="L47" s="186">
        <f>($M47/$N47+P47*$C47)/R47</f>
        <v>41.523475947700796</v>
      </c>
      <c r="M47" s="205">
        <f>M43</f>
        <v>1051679.5101562499</v>
      </c>
      <c r="N47" s="205">
        <v>155</v>
      </c>
      <c r="O47" s="205">
        <v>282</v>
      </c>
      <c r="P47" s="205">
        <v>267</v>
      </c>
      <c r="Q47" s="205">
        <v>462</v>
      </c>
      <c r="R47" s="205">
        <v>447</v>
      </c>
      <c r="S47" s="182"/>
    </row>
    <row r="48" spans="1:19" x14ac:dyDescent="0.25">
      <c r="A48" s="188"/>
      <c r="B48" s="189"/>
      <c r="C48" s="190"/>
      <c r="D48" s="190"/>
      <c r="E48" s="190"/>
      <c r="F48" s="190"/>
      <c r="G48" s="190"/>
      <c r="H48" s="190"/>
      <c r="I48" s="190"/>
      <c r="J48" s="206"/>
      <c r="K48" s="191"/>
      <c r="L48" s="191"/>
      <c r="M48" s="207"/>
      <c r="N48" s="207"/>
      <c r="O48" s="207"/>
      <c r="P48" s="207"/>
      <c r="Q48" s="207"/>
      <c r="R48" s="207"/>
      <c r="S48" s="207"/>
    </row>
    <row r="49" spans="1:19" x14ac:dyDescent="0.25">
      <c r="A49" s="175" t="s">
        <v>204</v>
      </c>
      <c r="B49" s="176">
        <v>2021</v>
      </c>
      <c r="C49" s="177"/>
      <c r="D49" s="177"/>
      <c r="E49" s="177"/>
      <c r="F49" s="177"/>
      <c r="G49" s="177"/>
      <c r="H49" s="177"/>
      <c r="I49" s="184"/>
      <c r="J49" s="178"/>
      <c r="K49" s="177"/>
      <c r="L49" s="177"/>
      <c r="M49" s="179"/>
      <c r="N49" s="179"/>
      <c r="O49" s="179"/>
      <c r="P49" s="179"/>
      <c r="Q49" s="179"/>
      <c r="R49" s="179"/>
      <c r="S49" s="179"/>
    </row>
    <row r="50" spans="1:19" x14ac:dyDescent="0.25">
      <c r="A50" s="199" t="s">
        <v>204</v>
      </c>
      <c r="B50" s="200">
        <v>2022</v>
      </c>
      <c r="C50" s="180"/>
      <c r="D50" s="180"/>
      <c r="E50" s="180"/>
      <c r="F50" s="180"/>
      <c r="G50" s="180"/>
      <c r="H50" s="180"/>
      <c r="I50" s="203"/>
      <c r="J50" s="181"/>
      <c r="K50" s="180"/>
      <c r="L50" s="180"/>
      <c r="M50" s="182"/>
      <c r="N50" s="182"/>
      <c r="O50" s="182"/>
      <c r="P50" s="182"/>
      <c r="Q50" s="182"/>
      <c r="R50" s="182"/>
      <c r="S50" s="182"/>
    </row>
    <row r="51" spans="1:19" x14ac:dyDescent="0.25">
      <c r="A51" s="175" t="s">
        <v>205</v>
      </c>
      <c r="B51" s="176">
        <v>2021</v>
      </c>
      <c r="C51" s="177"/>
      <c r="D51" s="177"/>
      <c r="E51" s="177"/>
      <c r="F51" s="177"/>
      <c r="G51" s="177"/>
      <c r="H51" s="177"/>
      <c r="I51" s="184"/>
      <c r="J51" s="178"/>
      <c r="K51" s="177"/>
      <c r="L51" s="177"/>
      <c r="M51" s="179"/>
      <c r="N51" s="179"/>
      <c r="O51" s="179"/>
      <c r="P51" s="179"/>
      <c r="Q51" s="179"/>
      <c r="R51" s="179"/>
      <c r="S51" s="179"/>
    </row>
    <row r="52" spans="1:19" x14ac:dyDescent="0.25">
      <c r="A52" s="199" t="s">
        <v>205</v>
      </c>
      <c r="B52" s="200">
        <v>2022</v>
      </c>
      <c r="C52" s="180"/>
      <c r="D52" s="180"/>
      <c r="E52" s="180"/>
      <c r="F52" s="180"/>
      <c r="G52" s="180"/>
      <c r="H52" s="180"/>
      <c r="I52" s="203"/>
      <c r="J52" s="181"/>
      <c r="K52" s="180"/>
      <c r="L52" s="180"/>
      <c r="M52" s="182"/>
      <c r="N52" s="182"/>
      <c r="O52" s="182"/>
      <c r="P52" s="182"/>
      <c r="Q52" s="182"/>
      <c r="R52" s="182"/>
      <c r="S52" s="182"/>
    </row>
    <row r="53" spans="1:19" x14ac:dyDescent="0.25">
      <c r="A53" s="175" t="s">
        <v>206</v>
      </c>
      <c r="B53" s="176">
        <v>2021</v>
      </c>
      <c r="C53" s="177"/>
      <c r="D53" s="177"/>
      <c r="E53" s="177"/>
      <c r="F53" s="177"/>
      <c r="G53" s="177"/>
      <c r="H53" s="177"/>
      <c r="I53" s="184"/>
      <c r="J53" s="178"/>
      <c r="K53" s="177"/>
      <c r="L53" s="177"/>
      <c r="M53" s="179"/>
      <c r="N53" s="179"/>
      <c r="O53" s="179"/>
      <c r="P53" s="179"/>
      <c r="Q53" s="179"/>
      <c r="R53" s="179"/>
      <c r="S53" s="180">
        <v>13.913</v>
      </c>
    </row>
    <row r="54" spans="1:19" x14ac:dyDescent="0.25">
      <c r="A54" s="199" t="s">
        <v>206</v>
      </c>
      <c r="B54" s="200">
        <v>2022</v>
      </c>
      <c r="C54" s="180"/>
      <c r="D54" s="180"/>
      <c r="E54" s="180"/>
      <c r="F54" s="180"/>
      <c r="G54" s="180"/>
      <c r="H54" s="180"/>
      <c r="I54" s="203"/>
      <c r="J54" s="181"/>
      <c r="K54" s="180"/>
      <c r="L54" s="180"/>
      <c r="M54" s="182"/>
      <c r="N54" s="182"/>
      <c r="O54" s="182"/>
      <c r="P54" s="182"/>
      <c r="Q54" s="182"/>
      <c r="R54" s="182"/>
      <c r="S54" s="180">
        <f>434.9/30</f>
        <v>14.496666666666666</v>
      </c>
    </row>
    <row r="55" spans="1:19" x14ac:dyDescent="0.25">
      <c r="A55" s="175" t="s">
        <v>207</v>
      </c>
      <c r="B55" s="176">
        <v>2021</v>
      </c>
      <c r="C55" s="177"/>
      <c r="D55" s="177"/>
      <c r="E55" s="177"/>
      <c r="F55" s="177"/>
      <c r="G55" s="177"/>
      <c r="H55" s="177"/>
      <c r="I55" s="184"/>
      <c r="J55" s="178"/>
      <c r="K55" s="177"/>
      <c r="L55" s="177"/>
      <c r="M55" s="179"/>
      <c r="N55" s="179"/>
      <c r="O55" s="179"/>
      <c r="P55" s="179"/>
      <c r="Q55" s="179"/>
      <c r="R55" s="179"/>
      <c r="S55" s="180">
        <v>14.82</v>
      </c>
    </row>
    <row r="56" spans="1:19" x14ac:dyDescent="0.25">
      <c r="A56" s="199" t="s">
        <v>207</v>
      </c>
      <c r="B56" s="200">
        <v>2022</v>
      </c>
      <c r="C56" s="180"/>
      <c r="D56" s="180"/>
      <c r="E56" s="180"/>
      <c r="F56" s="180"/>
      <c r="G56" s="180"/>
      <c r="H56" s="180"/>
      <c r="I56" s="203"/>
      <c r="J56" s="181"/>
      <c r="K56" s="180"/>
      <c r="L56" s="180"/>
      <c r="M56" s="182"/>
      <c r="N56" s="182"/>
      <c r="O56" s="182"/>
      <c r="P56" s="182"/>
      <c r="Q56" s="182"/>
      <c r="R56" s="182"/>
      <c r="S56" s="180">
        <f>463.3/30</f>
        <v>15.443333333333333</v>
      </c>
    </row>
    <row r="57" spans="1:19" x14ac:dyDescent="0.25">
      <c r="A57" s="192"/>
      <c r="B57" s="193"/>
      <c r="C57" s="194"/>
      <c r="D57" s="194"/>
      <c r="E57" s="194"/>
      <c r="F57" s="194"/>
      <c r="G57" s="194"/>
      <c r="H57" s="194"/>
      <c r="I57" s="194"/>
      <c r="J57" s="208"/>
      <c r="K57" s="195"/>
      <c r="L57" s="195"/>
      <c r="M57" s="209"/>
      <c r="N57" s="209"/>
      <c r="O57" s="209"/>
      <c r="P57" s="209"/>
      <c r="Q57" s="209"/>
      <c r="R57" s="209"/>
      <c r="S57" s="209"/>
    </row>
    <row r="58" spans="1:19" ht="45" x14ac:dyDescent="0.25">
      <c r="A58" s="183" t="s">
        <v>212</v>
      </c>
      <c r="B58" s="176">
        <v>2021</v>
      </c>
      <c r="C58" s="177">
        <v>15.285714285714286</v>
      </c>
      <c r="D58" s="177">
        <v>21.663636363636364</v>
      </c>
      <c r="E58" s="177">
        <v>17.675392670157066</v>
      </c>
      <c r="F58" s="177">
        <v>18.952000000000002</v>
      </c>
      <c r="G58" s="177">
        <v>24.733333333333334</v>
      </c>
      <c r="H58" s="177">
        <v>20.388059701492537</v>
      </c>
      <c r="I58" s="184"/>
      <c r="J58" s="178"/>
      <c r="K58" s="177"/>
      <c r="L58" s="177"/>
      <c r="M58" s="179"/>
      <c r="N58" s="179"/>
      <c r="O58" s="179"/>
      <c r="P58" s="179"/>
      <c r="Q58" s="179"/>
      <c r="R58" s="179"/>
      <c r="S58" s="179"/>
    </row>
    <row r="59" spans="1:19" ht="45" x14ac:dyDescent="0.25">
      <c r="A59" s="201" t="s">
        <v>212</v>
      </c>
      <c r="B59" s="200">
        <v>2022</v>
      </c>
      <c r="C59" s="180">
        <f>621/30</f>
        <v>20.7</v>
      </c>
      <c r="D59" s="180">
        <f>1737.3/77</f>
        <v>22.562337662337661</v>
      </c>
      <c r="E59" s="180">
        <f>351.6/19.1</f>
        <v>18.408376963350786</v>
      </c>
      <c r="F59" s="180">
        <f>986.9/50</f>
        <v>19.738</v>
      </c>
      <c r="G59" s="180">
        <f>193.2/7.5</f>
        <v>25.759999999999998</v>
      </c>
      <c r="H59" s="180">
        <f>284.5/13.4</f>
        <v>21.231343283582088</v>
      </c>
      <c r="I59" s="203"/>
      <c r="J59" s="181"/>
      <c r="K59" s="180"/>
      <c r="L59" s="180"/>
      <c r="M59" s="182"/>
      <c r="N59" s="182"/>
      <c r="O59" s="182"/>
      <c r="P59" s="182"/>
      <c r="Q59" s="182"/>
      <c r="R59" s="182"/>
      <c r="S59" s="180"/>
    </row>
    <row r="60" spans="1:19" x14ac:dyDescent="0.25">
      <c r="A60" s="192"/>
      <c r="B60" s="193"/>
      <c r="C60" s="194"/>
      <c r="D60" s="194"/>
      <c r="E60" s="194"/>
      <c r="F60" s="194"/>
      <c r="G60" s="194"/>
      <c r="H60" s="194"/>
      <c r="I60" s="194"/>
      <c r="J60" s="208"/>
      <c r="K60" s="195"/>
      <c r="L60" s="195"/>
      <c r="M60" s="209"/>
      <c r="N60" s="209"/>
      <c r="O60" s="209"/>
      <c r="P60" s="209"/>
      <c r="Q60" s="209"/>
      <c r="R60" s="209"/>
      <c r="S60" s="209"/>
    </row>
    <row r="61" spans="1:19" x14ac:dyDescent="0.25">
      <c r="A61" s="175" t="s">
        <v>334</v>
      </c>
      <c r="B61" s="176">
        <v>2021</v>
      </c>
      <c r="C61" s="177">
        <v>15.46</v>
      </c>
      <c r="D61" s="177">
        <v>21.99</v>
      </c>
      <c r="E61" s="177">
        <v>17.809999999999999</v>
      </c>
      <c r="F61" s="177">
        <v>14.81</v>
      </c>
      <c r="G61" s="177">
        <v>0</v>
      </c>
      <c r="H61" s="177">
        <v>20.73</v>
      </c>
      <c r="I61" s="177"/>
      <c r="J61" s="178"/>
      <c r="K61" s="177"/>
      <c r="L61" s="177"/>
      <c r="M61" s="179"/>
      <c r="N61" s="179"/>
      <c r="O61" s="179"/>
      <c r="P61" s="179"/>
      <c r="Q61" s="179"/>
      <c r="R61" s="179"/>
      <c r="S61" s="179"/>
    </row>
    <row r="62" spans="1:19" x14ac:dyDescent="0.25">
      <c r="A62" s="199" t="s">
        <v>334</v>
      </c>
      <c r="B62" s="200">
        <v>2022</v>
      </c>
      <c r="C62" s="180">
        <v>15.92</v>
      </c>
      <c r="D62" s="180">
        <v>22.64</v>
      </c>
      <c r="E62" s="180">
        <v>18.34</v>
      </c>
      <c r="F62" s="180">
        <v>15.25</v>
      </c>
      <c r="G62" s="180">
        <v>0</v>
      </c>
      <c r="H62" s="180">
        <v>21.35</v>
      </c>
      <c r="I62" s="180"/>
      <c r="J62" s="181"/>
      <c r="K62" s="180"/>
      <c r="L62" s="180"/>
      <c r="M62" s="182"/>
      <c r="N62" s="182"/>
      <c r="O62" s="182"/>
      <c r="P62" s="182"/>
      <c r="Q62" s="182"/>
      <c r="R62" s="182"/>
      <c r="S62" s="182"/>
    </row>
  </sheetData>
  <sheetProtection algorithmName="SHA-512" hashValue="yec0pJ9JtR1hSJfkOnr1gTRDE5ob+bnWd/w58MIUnKnvi5N1gRE4BB6HdD55fF2RrOYRalvTZKfiQst9OBVoGg==" saltValue="pMzHZ8S7uBuKzbIaWufPGA==" spinCount="100000" sheet="1" formatCells="0" formatColumns="0" formatRows="0"/>
  <pageMargins left="0.7" right="0.7" top="0.75" bottom="0.75" header="0.3" footer="0.3"/>
  <pageSetup paperSize="9" scale="63" fitToHeight="2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ENT Comparative Tariffs</vt:lpstr>
      <vt:lpstr>RCFs</vt:lpstr>
      <vt:lpstr>'ENT Comparative Tariffs'!Print_Area</vt:lpstr>
      <vt:lpstr>'ENT Comparative Tariffs'!Print_Titles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Peet Kotzé</dc:creator>
  <cp:lastModifiedBy>Peet Kotzé</cp:lastModifiedBy>
  <cp:lastPrinted>2022-02-02T07:48:51Z</cp:lastPrinted>
  <dcterms:created xsi:type="dcterms:W3CDTF">2007-01-02T12:57:15Z</dcterms:created>
  <dcterms:modified xsi:type="dcterms:W3CDTF">2022-02-02T12:59:34Z</dcterms:modified>
</cp:coreProperties>
</file>