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ropbox\HealthMan Tariffs 2022\"/>
    </mc:Choice>
  </mc:AlternateContent>
  <xr:revisionPtr revIDLastSave="0" documentId="13_ncr:1_{34930E3D-680A-49D1-A266-C1C0744FB3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Tariffs'!$A$1:$BB$176</definedName>
    <definedName name="_xlnm.Print_Titles" localSheetId="0">'Comparative Tariffs'!$A:$E,'Comparative Tariffs'!$1:$7</definedName>
    <definedName name="VAT">[1]Parameters!$C$20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7" i="1"/>
  <c r="F18" i="1"/>
  <c r="F19" i="1"/>
  <c r="F21" i="1"/>
  <c r="F22" i="1"/>
  <c r="F23" i="1"/>
  <c r="F24" i="1"/>
  <c r="F25" i="1"/>
  <c r="F26" i="1"/>
  <c r="F28" i="1"/>
  <c r="F11" i="1"/>
  <c r="H59" i="2"/>
  <c r="G59" i="2"/>
  <c r="F59" i="2"/>
  <c r="E59" i="2"/>
  <c r="D59" i="2"/>
  <c r="C59" i="2"/>
  <c r="S56" i="2"/>
  <c r="S54" i="2"/>
  <c r="C47" i="2"/>
  <c r="C45" i="2"/>
  <c r="M43" i="2"/>
  <c r="C43" i="2"/>
  <c r="H39" i="2"/>
  <c r="G39" i="2"/>
  <c r="F39" i="2"/>
  <c r="E39" i="2"/>
  <c r="D39" i="2"/>
  <c r="C39" i="2"/>
  <c r="H33" i="2"/>
  <c r="G33" i="2"/>
  <c r="F33" i="2"/>
  <c r="E33" i="2"/>
  <c r="D33" i="2"/>
  <c r="C33" i="2"/>
  <c r="H29" i="2"/>
  <c r="G29" i="2"/>
  <c r="F29" i="2"/>
  <c r="E29" i="2"/>
  <c r="D29" i="2"/>
  <c r="C29" i="2"/>
  <c r="H28" i="2"/>
  <c r="H27" i="2" s="1"/>
  <c r="G28" i="2"/>
  <c r="G27" i="2" s="1"/>
  <c r="F28" i="2"/>
  <c r="F27" i="2" s="1"/>
  <c r="E28" i="2"/>
  <c r="E27" i="2" s="1"/>
  <c r="D28" i="2"/>
  <c r="D27" i="2" s="1"/>
  <c r="C28" i="2"/>
  <c r="C27" i="2" s="1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G25" i="2"/>
  <c r="F25" i="2"/>
  <c r="E25" i="2"/>
  <c r="D25" i="2"/>
  <c r="C25" i="2"/>
  <c r="E24" i="2"/>
  <c r="H23" i="2"/>
  <c r="H24" i="2" s="1"/>
  <c r="G23" i="2"/>
  <c r="G24" i="2" s="1"/>
  <c r="F23" i="2"/>
  <c r="F24" i="2" s="1"/>
  <c r="D23" i="2"/>
  <c r="D24" i="2" s="1"/>
  <c r="C23" i="2"/>
  <c r="C24" i="2" s="1"/>
  <c r="H22" i="2"/>
  <c r="G22" i="2"/>
  <c r="F22" i="2"/>
  <c r="D22" i="2"/>
  <c r="C22" i="2"/>
  <c r="L43" i="2" l="1"/>
  <c r="M47" i="2"/>
  <c r="K43" i="2"/>
  <c r="AE16" i="1"/>
  <c r="L47" i="2" l="1"/>
  <c r="K47" i="2"/>
  <c r="W16" i="1"/>
  <c r="U16" i="1"/>
  <c r="AY16" i="1"/>
  <c r="E16" i="1" l="1"/>
  <c r="D16" i="1" s="1"/>
  <c r="V16" i="1"/>
  <c r="X16" i="1"/>
  <c r="AC16" i="1" s="1"/>
  <c r="Y16" i="1"/>
  <c r="AF16" i="1"/>
  <c r="AG16" i="1"/>
  <c r="AH16" i="1"/>
  <c r="AI16" i="1"/>
  <c r="AK16" i="1"/>
  <c r="AM16" i="1"/>
  <c r="AO16" i="1"/>
  <c r="AN16" i="1" s="1"/>
  <c r="AP16" i="1" s="1"/>
  <c r="AV16" i="1"/>
  <c r="AZ16" i="1"/>
  <c r="BB16" i="1"/>
  <c r="BA16" i="1" s="1"/>
  <c r="AA16" i="1" l="1"/>
  <c r="AB16" i="1"/>
  <c r="AD16" i="1"/>
  <c r="Z16" i="1"/>
  <c r="E37" i="1" l="1"/>
  <c r="D37" i="1" s="1"/>
  <c r="G37" i="1"/>
  <c r="F37" i="1" s="1"/>
  <c r="R37" i="1"/>
  <c r="Q37" i="1" s="1"/>
  <c r="S37" i="1" s="1"/>
  <c r="V37" i="1"/>
  <c r="X37" i="1" s="1"/>
  <c r="W37" i="1" s="1"/>
  <c r="AA37" i="1" s="1"/>
  <c r="AF37" i="1"/>
  <c r="AE37" i="1" s="1"/>
  <c r="AM37" i="1"/>
  <c r="AL37" i="1" s="1"/>
  <c r="AO37" i="1"/>
  <c r="AN37" i="1" s="1"/>
  <c r="AP37" i="1" s="1"/>
  <c r="AR37" i="1"/>
  <c r="AQ37" i="1" s="1"/>
  <c r="AV37" i="1"/>
  <c r="AU37" i="1" s="1"/>
  <c r="BB37" i="1"/>
  <c r="BA37" i="1" s="1"/>
  <c r="E40" i="1"/>
  <c r="D40" i="1" s="1"/>
  <c r="G40" i="1"/>
  <c r="R40" i="1"/>
  <c r="Q40" i="1" s="1"/>
  <c r="V40" i="1"/>
  <c r="U40" i="1" s="1"/>
  <c r="AF40" i="1"/>
  <c r="AE40" i="1" s="1"/>
  <c r="AH40" i="1" s="1"/>
  <c r="AM40" i="1"/>
  <c r="AL40" i="1" s="1"/>
  <c r="AO40" i="1"/>
  <c r="AN40" i="1" s="1"/>
  <c r="AP40" i="1" s="1"/>
  <c r="AR40" i="1"/>
  <c r="AQ40" i="1" s="1"/>
  <c r="AS40" i="1" s="1"/>
  <c r="AV40" i="1"/>
  <c r="AU40" i="1" s="1"/>
  <c r="BB40" i="1"/>
  <c r="BA40" i="1" s="1"/>
  <c r="E42" i="1"/>
  <c r="D42" i="1" s="1"/>
  <c r="G42" i="1"/>
  <c r="F42" i="1" s="1"/>
  <c r="R42" i="1"/>
  <c r="Q42" i="1" s="1"/>
  <c r="T42" i="1" s="1"/>
  <c r="V42" i="1"/>
  <c r="X42" i="1" s="1"/>
  <c r="W42" i="1" s="1"/>
  <c r="AF42" i="1"/>
  <c r="AE42" i="1" s="1"/>
  <c r="AH42" i="1" s="1"/>
  <c r="AM42" i="1"/>
  <c r="AL42" i="1" s="1"/>
  <c r="AO42" i="1"/>
  <c r="AN42" i="1" s="1"/>
  <c r="AP42" i="1" s="1"/>
  <c r="AR42" i="1"/>
  <c r="AQ42" i="1" s="1"/>
  <c r="AS42" i="1" s="1"/>
  <c r="AV42" i="1"/>
  <c r="AU42" i="1" s="1"/>
  <c r="BB42" i="1"/>
  <c r="BA42" i="1" s="1"/>
  <c r="E43" i="1"/>
  <c r="D43" i="1" s="1"/>
  <c r="G43" i="1"/>
  <c r="F43" i="1" s="1"/>
  <c r="R43" i="1"/>
  <c r="Q43" i="1" s="1"/>
  <c r="V43" i="1"/>
  <c r="AF43" i="1"/>
  <c r="AE43" i="1" s="1"/>
  <c r="AI43" i="1" s="1"/>
  <c r="AM43" i="1"/>
  <c r="AL43" i="1" s="1"/>
  <c r="AO43" i="1"/>
  <c r="AN43" i="1" s="1"/>
  <c r="AP43" i="1" s="1"/>
  <c r="AR43" i="1"/>
  <c r="AQ43" i="1" s="1"/>
  <c r="AS43" i="1" s="1"/>
  <c r="AV43" i="1"/>
  <c r="AU43" i="1" s="1"/>
  <c r="BB43" i="1"/>
  <c r="BA43" i="1" s="1"/>
  <c r="E48" i="1"/>
  <c r="D48" i="1" s="1"/>
  <c r="G48" i="1"/>
  <c r="F48" i="1" s="1"/>
  <c r="R48" i="1"/>
  <c r="Q48" i="1" s="1"/>
  <c r="S48" i="1" s="1"/>
  <c r="V48" i="1"/>
  <c r="U48" i="1" s="1"/>
  <c r="AF48" i="1"/>
  <c r="AE48" i="1" s="1"/>
  <c r="AM48" i="1"/>
  <c r="AL48" i="1" s="1"/>
  <c r="AO48" i="1"/>
  <c r="AN48" i="1" s="1"/>
  <c r="AP48" i="1" s="1"/>
  <c r="AR48" i="1"/>
  <c r="AQ48" i="1" s="1"/>
  <c r="AV48" i="1"/>
  <c r="AU48" i="1" s="1"/>
  <c r="BB48" i="1"/>
  <c r="BA48" i="1" s="1"/>
  <c r="E65" i="1"/>
  <c r="D65" i="1" s="1"/>
  <c r="G65" i="1"/>
  <c r="I65" i="1" s="1"/>
  <c r="M65" i="1" s="1"/>
  <c r="R65" i="1"/>
  <c r="Q65" i="1" s="1"/>
  <c r="T65" i="1" s="1"/>
  <c r="V65" i="1"/>
  <c r="U65" i="1" s="1"/>
  <c r="AF65" i="1"/>
  <c r="AE65" i="1" s="1"/>
  <c r="AG65" i="1" s="1"/>
  <c r="AM65" i="1"/>
  <c r="AL65" i="1" s="1"/>
  <c r="AO65" i="1"/>
  <c r="AN65" i="1" s="1"/>
  <c r="AP65" i="1" s="1"/>
  <c r="AR65" i="1"/>
  <c r="AQ65" i="1" s="1"/>
  <c r="AV65" i="1"/>
  <c r="AU65" i="1" s="1"/>
  <c r="BB65" i="1"/>
  <c r="BA65" i="1" s="1"/>
  <c r="E66" i="1"/>
  <c r="D66" i="1" s="1"/>
  <c r="G66" i="1"/>
  <c r="F66" i="1" s="1"/>
  <c r="R66" i="1"/>
  <c r="Q66" i="1" s="1"/>
  <c r="T66" i="1" s="1"/>
  <c r="V66" i="1"/>
  <c r="X66" i="1" s="1"/>
  <c r="W66" i="1" s="1"/>
  <c r="AF66" i="1"/>
  <c r="AE66" i="1" s="1"/>
  <c r="AI66" i="1" s="1"/>
  <c r="AM66" i="1"/>
  <c r="AL66" i="1" s="1"/>
  <c r="AO66" i="1"/>
  <c r="AN66" i="1" s="1"/>
  <c r="AP66" i="1" s="1"/>
  <c r="AR66" i="1"/>
  <c r="AQ66" i="1" s="1"/>
  <c r="AS66" i="1" s="1"/>
  <c r="AV66" i="1"/>
  <c r="AU66" i="1" s="1"/>
  <c r="BB66" i="1"/>
  <c r="BA66" i="1" s="1"/>
  <c r="E68" i="1"/>
  <c r="D68" i="1" s="1"/>
  <c r="G68" i="1"/>
  <c r="I68" i="1" s="1"/>
  <c r="R68" i="1"/>
  <c r="Q68" i="1" s="1"/>
  <c r="V68" i="1"/>
  <c r="U68" i="1" s="1"/>
  <c r="AF68" i="1"/>
  <c r="AE68" i="1" s="1"/>
  <c r="AI68" i="1" s="1"/>
  <c r="AM68" i="1"/>
  <c r="AL68" i="1" s="1"/>
  <c r="AO68" i="1"/>
  <c r="AN68" i="1" s="1"/>
  <c r="AP68" i="1" s="1"/>
  <c r="AR68" i="1"/>
  <c r="AQ68" i="1" s="1"/>
  <c r="AV68" i="1"/>
  <c r="AU68" i="1" s="1"/>
  <c r="BB68" i="1"/>
  <c r="BA68" i="1" s="1"/>
  <c r="E69" i="1"/>
  <c r="D69" i="1" s="1"/>
  <c r="G69" i="1"/>
  <c r="F69" i="1" s="1"/>
  <c r="R69" i="1"/>
  <c r="Q69" i="1" s="1"/>
  <c r="S69" i="1" s="1"/>
  <c r="V69" i="1"/>
  <c r="X69" i="1" s="1"/>
  <c r="W69" i="1" s="1"/>
  <c r="AF69" i="1"/>
  <c r="AE69" i="1" s="1"/>
  <c r="AH69" i="1" s="1"/>
  <c r="AM69" i="1"/>
  <c r="AL69" i="1" s="1"/>
  <c r="AO69" i="1"/>
  <c r="AN69" i="1" s="1"/>
  <c r="AP69" i="1" s="1"/>
  <c r="AR69" i="1"/>
  <c r="AQ69" i="1" s="1"/>
  <c r="AT69" i="1" s="1"/>
  <c r="AV69" i="1"/>
  <c r="AU69" i="1" s="1"/>
  <c r="BB69" i="1"/>
  <c r="BA69" i="1" s="1"/>
  <c r="E73" i="1"/>
  <c r="D73" i="1" s="1"/>
  <c r="G73" i="1"/>
  <c r="I73" i="1" s="1"/>
  <c r="M73" i="1" s="1"/>
  <c r="R73" i="1"/>
  <c r="Q73" i="1" s="1"/>
  <c r="T73" i="1" s="1"/>
  <c r="V73" i="1"/>
  <c r="U73" i="1" s="1"/>
  <c r="AF73" i="1"/>
  <c r="AE73" i="1" s="1"/>
  <c r="AM73" i="1"/>
  <c r="AL73" i="1" s="1"/>
  <c r="AO73" i="1"/>
  <c r="AN73" i="1" s="1"/>
  <c r="AP73" i="1" s="1"/>
  <c r="AR73" i="1"/>
  <c r="AQ73" i="1" s="1"/>
  <c r="AV73" i="1"/>
  <c r="AU73" i="1" s="1"/>
  <c r="BB73" i="1"/>
  <c r="BA73" i="1" s="1"/>
  <c r="E84" i="1"/>
  <c r="D84" i="1" s="1"/>
  <c r="G84" i="1"/>
  <c r="R84" i="1"/>
  <c r="Q84" i="1" s="1"/>
  <c r="T84" i="1" s="1"/>
  <c r="V84" i="1"/>
  <c r="AF84" i="1"/>
  <c r="AE84" i="1" s="1"/>
  <c r="AG84" i="1" s="1"/>
  <c r="AM84" i="1"/>
  <c r="AL84" i="1" s="1"/>
  <c r="AO84" i="1"/>
  <c r="AN84" i="1" s="1"/>
  <c r="AP84" i="1" s="1"/>
  <c r="AR84" i="1"/>
  <c r="AQ84" i="1" s="1"/>
  <c r="AS84" i="1" s="1"/>
  <c r="AV84" i="1"/>
  <c r="AU84" i="1" s="1"/>
  <c r="BB84" i="1"/>
  <c r="BA84" i="1" s="1"/>
  <c r="E88" i="1"/>
  <c r="D88" i="1" s="1"/>
  <c r="G88" i="1"/>
  <c r="F88" i="1" s="1"/>
  <c r="R88" i="1"/>
  <c r="Q88" i="1" s="1"/>
  <c r="V88" i="1"/>
  <c r="AF88" i="1"/>
  <c r="AE88" i="1" s="1"/>
  <c r="AI88" i="1" s="1"/>
  <c r="AM88" i="1"/>
  <c r="AL88" i="1" s="1"/>
  <c r="AO88" i="1"/>
  <c r="AN88" i="1" s="1"/>
  <c r="AP88" i="1" s="1"/>
  <c r="AR88" i="1"/>
  <c r="AQ88" i="1" s="1"/>
  <c r="AT88" i="1" s="1"/>
  <c r="AV88" i="1"/>
  <c r="AU88" i="1" s="1"/>
  <c r="BB88" i="1"/>
  <c r="BA88" i="1" s="1"/>
  <c r="E91" i="1"/>
  <c r="D91" i="1" s="1"/>
  <c r="G91" i="1"/>
  <c r="F91" i="1" s="1"/>
  <c r="R91" i="1"/>
  <c r="Q91" i="1" s="1"/>
  <c r="T91" i="1" s="1"/>
  <c r="V91" i="1"/>
  <c r="X91" i="1" s="1"/>
  <c r="W91" i="1" s="1"/>
  <c r="AF91" i="1"/>
  <c r="AE91" i="1" s="1"/>
  <c r="AH91" i="1" s="1"/>
  <c r="AM91" i="1"/>
  <c r="AL91" i="1" s="1"/>
  <c r="AO91" i="1"/>
  <c r="AN91" i="1" s="1"/>
  <c r="AP91" i="1" s="1"/>
  <c r="AR91" i="1"/>
  <c r="AQ91" i="1" s="1"/>
  <c r="AV91" i="1"/>
  <c r="AU91" i="1" s="1"/>
  <c r="BB91" i="1"/>
  <c r="BA91" i="1" s="1"/>
  <c r="E92" i="1"/>
  <c r="D92" i="1" s="1"/>
  <c r="G92" i="1"/>
  <c r="I92" i="1" s="1"/>
  <c r="R92" i="1"/>
  <c r="Q92" i="1" s="1"/>
  <c r="S92" i="1" s="1"/>
  <c r="V92" i="1"/>
  <c r="U92" i="1" s="1"/>
  <c r="AF92" i="1"/>
  <c r="AE92" i="1" s="1"/>
  <c r="AM92" i="1"/>
  <c r="AL92" i="1" s="1"/>
  <c r="AO92" i="1"/>
  <c r="AN92" i="1" s="1"/>
  <c r="AP92" i="1" s="1"/>
  <c r="AR92" i="1"/>
  <c r="AQ92" i="1" s="1"/>
  <c r="AV92" i="1"/>
  <c r="AU92" i="1" s="1"/>
  <c r="BB92" i="1"/>
  <c r="BA92" i="1" s="1"/>
  <c r="E95" i="1"/>
  <c r="D95" i="1" s="1"/>
  <c r="G95" i="1"/>
  <c r="R95" i="1"/>
  <c r="Q95" i="1" s="1"/>
  <c r="T95" i="1" s="1"/>
  <c r="V95" i="1"/>
  <c r="U95" i="1" s="1"/>
  <c r="AF95" i="1"/>
  <c r="AE95" i="1" s="1"/>
  <c r="AM95" i="1"/>
  <c r="AL95" i="1" s="1"/>
  <c r="AO95" i="1"/>
  <c r="AN95" i="1" s="1"/>
  <c r="AP95" i="1" s="1"/>
  <c r="AR95" i="1"/>
  <c r="AQ95" i="1" s="1"/>
  <c r="AV95" i="1"/>
  <c r="AU95" i="1" s="1"/>
  <c r="BB95" i="1"/>
  <c r="BA95" i="1" s="1"/>
  <c r="E112" i="1"/>
  <c r="D112" i="1" s="1"/>
  <c r="G112" i="1"/>
  <c r="I112" i="1" s="1"/>
  <c r="L112" i="1" s="1"/>
  <c r="R112" i="1"/>
  <c r="Q112" i="1" s="1"/>
  <c r="S112" i="1" s="1"/>
  <c r="V112" i="1"/>
  <c r="U112" i="1" s="1"/>
  <c r="AF112" i="1"/>
  <c r="AE112" i="1" s="1"/>
  <c r="AH112" i="1" s="1"/>
  <c r="AM112" i="1"/>
  <c r="AL112" i="1" s="1"/>
  <c r="AO112" i="1"/>
  <c r="AN112" i="1" s="1"/>
  <c r="AP112" i="1" s="1"/>
  <c r="AR112" i="1"/>
  <c r="AQ112" i="1" s="1"/>
  <c r="AS112" i="1" s="1"/>
  <c r="AV112" i="1"/>
  <c r="AU112" i="1" s="1"/>
  <c r="BB112" i="1"/>
  <c r="BA112" i="1" s="1"/>
  <c r="E113" i="1"/>
  <c r="D113" i="1" s="1"/>
  <c r="G113" i="1"/>
  <c r="F113" i="1" s="1"/>
  <c r="R113" i="1"/>
  <c r="Q113" i="1" s="1"/>
  <c r="T113" i="1" s="1"/>
  <c r="V113" i="1"/>
  <c r="X113" i="1" s="1"/>
  <c r="W113" i="1" s="1"/>
  <c r="AF113" i="1"/>
  <c r="AE113" i="1" s="1"/>
  <c r="AH113" i="1" s="1"/>
  <c r="AM113" i="1"/>
  <c r="AL113" i="1" s="1"/>
  <c r="AO113" i="1"/>
  <c r="AN113" i="1" s="1"/>
  <c r="AP113" i="1" s="1"/>
  <c r="AR113" i="1"/>
  <c r="AQ113" i="1" s="1"/>
  <c r="AT113" i="1" s="1"/>
  <c r="AV113" i="1"/>
  <c r="AU113" i="1" s="1"/>
  <c r="BB113" i="1"/>
  <c r="BA113" i="1" s="1"/>
  <c r="E116" i="1"/>
  <c r="D116" i="1" s="1"/>
  <c r="G116" i="1"/>
  <c r="I116" i="1" s="1"/>
  <c r="R116" i="1"/>
  <c r="Q116" i="1" s="1"/>
  <c r="S116" i="1" s="1"/>
  <c r="V116" i="1"/>
  <c r="U116" i="1" s="1"/>
  <c r="AF116" i="1"/>
  <c r="AE116" i="1" s="1"/>
  <c r="AM116" i="1"/>
  <c r="AL116" i="1" s="1"/>
  <c r="AO116" i="1"/>
  <c r="AN116" i="1" s="1"/>
  <c r="AP116" i="1" s="1"/>
  <c r="AR116" i="1"/>
  <c r="AQ116" i="1" s="1"/>
  <c r="AS116" i="1" s="1"/>
  <c r="AV116" i="1"/>
  <c r="AU116" i="1" s="1"/>
  <c r="BB116" i="1"/>
  <c r="BA116" i="1" s="1"/>
  <c r="E118" i="1"/>
  <c r="D118" i="1" s="1"/>
  <c r="G118" i="1"/>
  <c r="F118" i="1" s="1"/>
  <c r="R118" i="1"/>
  <c r="Q118" i="1" s="1"/>
  <c r="T118" i="1" s="1"/>
  <c r="V118" i="1"/>
  <c r="X118" i="1" s="1"/>
  <c r="W118" i="1" s="1"/>
  <c r="Y118" i="1" s="1"/>
  <c r="AF118" i="1"/>
  <c r="AE118" i="1" s="1"/>
  <c r="AM118" i="1"/>
  <c r="AL118" i="1" s="1"/>
  <c r="AO118" i="1"/>
  <c r="AN118" i="1" s="1"/>
  <c r="AP118" i="1" s="1"/>
  <c r="AR118" i="1"/>
  <c r="AQ118" i="1" s="1"/>
  <c r="AT118" i="1" s="1"/>
  <c r="AV118" i="1"/>
  <c r="AU118" i="1" s="1"/>
  <c r="BB118" i="1"/>
  <c r="BA118" i="1" s="1"/>
  <c r="E121" i="1"/>
  <c r="D121" i="1" s="1"/>
  <c r="G121" i="1"/>
  <c r="I121" i="1" s="1"/>
  <c r="H121" i="1" s="1"/>
  <c r="R121" i="1"/>
  <c r="Q121" i="1" s="1"/>
  <c r="S121" i="1" s="1"/>
  <c r="V121" i="1"/>
  <c r="U121" i="1" s="1"/>
  <c r="AF121" i="1"/>
  <c r="AE121" i="1" s="1"/>
  <c r="AH121" i="1" s="1"/>
  <c r="AM121" i="1"/>
  <c r="AL121" i="1" s="1"/>
  <c r="AO121" i="1"/>
  <c r="AN121" i="1" s="1"/>
  <c r="AP121" i="1" s="1"/>
  <c r="AR121" i="1"/>
  <c r="AQ121" i="1" s="1"/>
  <c r="AS121" i="1" s="1"/>
  <c r="AV121" i="1"/>
  <c r="AU121" i="1" s="1"/>
  <c r="BB121" i="1"/>
  <c r="BA121" i="1" s="1"/>
  <c r="E123" i="1"/>
  <c r="D123" i="1" s="1"/>
  <c r="G123" i="1"/>
  <c r="F123" i="1" s="1"/>
  <c r="R123" i="1"/>
  <c r="Q123" i="1" s="1"/>
  <c r="T123" i="1" s="1"/>
  <c r="V123" i="1"/>
  <c r="X123" i="1" s="1"/>
  <c r="W123" i="1" s="1"/>
  <c r="AF123" i="1"/>
  <c r="AE123" i="1" s="1"/>
  <c r="AG123" i="1" s="1"/>
  <c r="AM123" i="1"/>
  <c r="AL123" i="1" s="1"/>
  <c r="AO123" i="1"/>
  <c r="AN123" i="1" s="1"/>
  <c r="AP123" i="1" s="1"/>
  <c r="AR123" i="1"/>
  <c r="AQ123" i="1" s="1"/>
  <c r="AV123" i="1"/>
  <c r="AU123" i="1" s="1"/>
  <c r="BB123" i="1"/>
  <c r="BA123" i="1" s="1"/>
  <c r="E126" i="1"/>
  <c r="D126" i="1" s="1"/>
  <c r="G126" i="1"/>
  <c r="F126" i="1" s="1"/>
  <c r="R126" i="1"/>
  <c r="Q126" i="1" s="1"/>
  <c r="V126" i="1"/>
  <c r="U126" i="1" s="1"/>
  <c r="AF126" i="1"/>
  <c r="AE126" i="1" s="1"/>
  <c r="AM126" i="1"/>
  <c r="AL126" i="1" s="1"/>
  <c r="AO126" i="1"/>
  <c r="AN126" i="1" s="1"/>
  <c r="AP126" i="1" s="1"/>
  <c r="AR126" i="1"/>
  <c r="AQ126" i="1" s="1"/>
  <c r="AV126" i="1"/>
  <c r="AU126" i="1" s="1"/>
  <c r="BB126" i="1"/>
  <c r="BA126" i="1" s="1"/>
  <c r="E129" i="1"/>
  <c r="D129" i="1" s="1"/>
  <c r="G129" i="1"/>
  <c r="F129" i="1" s="1"/>
  <c r="R129" i="1"/>
  <c r="Q129" i="1" s="1"/>
  <c r="S129" i="1" s="1"/>
  <c r="V129" i="1"/>
  <c r="X129" i="1" s="1"/>
  <c r="W129" i="1" s="1"/>
  <c r="AF129" i="1"/>
  <c r="AE129" i="1" s="1"/>
  <c r="AM129" i="1"/>
  <c r="AL129" i="1" s="1"/>
  <c r="AO129" i="1"/>
  <c r="AN129" i="1" s="1"/>
  <c r="AP129" i="1" s="1"/>
  <c r="AR129" i="1"/>
  <c r="AQ129" i="1" s="1"/>
  <c r="AV129" i="1"/>
  <c r="AU129" i="1" s="1"/>
  <c r="BB129" i="1"/>
  <c r="BA129" i="1" s="1"/>
  <c r="E133" i="1"/>
  <c r="D133" i="1" s="1"/>
  <c r="G133" i="1"/>
  <c r="I133" i="1" s="1"/>
  <c r="R133" i="1"/>
  <c r="Q133" i="1" s="1"/>
  <c r="V133" i="1"/>
  <c r="U133" i="1" s="1"/>
  <c r="AF133" i="1"/>
  <c r="AE133" i="1" s="1"/>
  <c r="AM133" i="1"/>
  <c r="AL133" i="1" s="1"/>
  <c r="AO133" i="1"/>
  <c r="AN133" i="1" s="1"/>
  <c r="AP133" i="1" s="1"/>
  <c r="AR133" i="1"/>
  <c r="AQ133" i="1" s="1"/>
  <c r="AV133" i="1"/>
  <c r="AU133" i="1" s="1"/>
  <c r="BB133" i="1"/>
  <c r="BA133" i="1" s="1"/>
  <c r="E134" i="1"/>
  <c r="D134" i="1" s="1"/>
  <c r="G134" i="1"/>
  <c r="I134" i="1" s="1"/>
  <c r="R134" i="1"/>
  <c r="Q134" i="1" s="1"/>
  <c r="V134" i="1"/>
  <c r="X134" i="1" s="1"/>
  <c r="W134" i="1" s="1"/>
  <c r="AF134" i="1"/>
  <c r="AE134" i="1" s="1"/>
  <c r="AG134" i="1" s="1"/>
  <c r="AM134" i="1"/>
  <c r="AL134" i="1" s="1"/>
  <c r="AO134" i="1"/>
  <c r="AN134" i="1" s="1"/>
  <c r="AP134" i="1" s="1"/>
  <c r="AR134" i="1"/>
  <c r="AQ134" i="1" s="1"/>
  <c r="AS134" i="1" s="1"/>
  <c r="AV134" i="1"/>
  <c r="AU134" i="1" s="1"/>
  <c r="BB134" i="1"/>
  <c r="BA134" i="1" s="1"/>
  <c r="E136" i="1"/>
  <c r="D136" i="1" s="1"/>
  <c r="G136" i="1"/>
  <c r="I136" i="1" s="1"/>
  <c r="R136" i="1"/>
  <c r="Q136" i="1" s="1"/>
  <c r="V136" i="1"/>
  <c r="X136" i="1" s="1"/>
  <c r="W136" i="1" s="1"/>
  <c r="AF136" i="1"/>
  <c r="AE136" i="1" s="1"/>
  <c r="AM136" i="1"/>
  <c r="AL136" i="1" s="1"/>
  <c r="AO136" i="1"/>
  <c r="AN136" i="1" s="1"/>
  <c r="AP136" i="1" s="1"/>
  <c r="AR136" i="1"/>
  <c r="AQ136" i="1" s="1"/>
  <c r="AV136" i="1"/>
  <c r="AU136" i="1" s="1"/>
  <c r="BB136" i="1"/>
  <c r="BA136" i="1" s="1"/>
  <c r="E138" i="1"/>
  <c r="D138" i="1" s="1"/>
  <c r="G138" i="1"/>
  <c r="F138" i="1" s="1"/>
  <c r="R138" i="1"/>
  <c r="Q138" i="1" s="1"/>
  <c r="S138" i="1" s="1"/>
  <c r="V138" i="1"/>
  <c r="U138" i="1" s="1"/>
  <c r="AF138" i="1"/>
  <c r="AE138" i="1" s="1"/>
  <c r="AM138" i="1"/>
  <c r="AL138" i="1" s="1"/>
  <c r="AO138" i="1"/>
  <c r="AN138" i="1" s="1"/>
  <c r="AP138" i="1" s="1"/>
  <c r="AR138" i="1"/>
  <c r="AQ138" i="1" s="1"/>
  <c r="AV138" i="1"/>
  <c r="AU138" i="1" s="1"/>
  <c r="BB138" i="1"/>
  <c r="BA138" i="1" s="1"/>
  <c r="E139" i="1"/>
  <c r="D139" i="1" s="1"/>
  <c r="G139" i="1"/>
  <c r="I139" i="1" s="1"/>
  <c r="R139" i="1"/>
  <c r="Q139" i="1" s="1"/>
  <c r="V139" i="1"/>
  <c r="U139" i="1" s="1"/>
  <c r="AF139" i="1"/>
  <c r="AE139" i="1" s="1"/>
  <c r="AM139" i="1"/>
  <c r="AL139" i="1" s="1"/>
  <c r="AO139" i="1"/>
  <c r="AN139" i="1" s="1"/>
  <c r="AP139" i="1" s="1"/>
  <c r="AR139" i="1"/>
  <c r="AQ139" i="1" s="1"/>
  <c r="AV139" i="1"/>
  <c r="AU139" i="1" s="1"/>
  <c r="BB139" i="1"/>
  <c r="BA139" i="1" s="1"/>
  <c r="I48" i="1" l="1"/>
  <c r="O48" i="1" s="1"/>
  <c r="X138" i="1"/>
  <c r="W138" i="1" s="1"/>
  <c r="Z138" i="1" s="1"/>
  <c r="T92" i="1"/>
  <c r="X68" i="1"/>
  <c r="W68" i="1" s="1"/>
  <c r="AA68" i="1" s="1"/>
  <c r="F68" i="1"/>
  <c r="I91" i="1"/>
  <c r="J91" i="1" s="1"/>
  <c r="S84" i="1"/>
  <c r="I69" i="1"/>
  <c r="K69" i="1" s="1"/>
  <c r="H65" i="1"/>
  <c r="U118" i="1"/>
  <c r="F116" i="1"/>
  <c r="N121" i="1"/>
  <c r="X95" i="1"/>
  <c r="W95" i="1" s="1"/>
  <c r="AA95" i="1" s="1"/>
  <c r="N65" i="1"/>
  <c r="X48" i="1"/>
  <c r="W48" i="1" s="1"/>
  <c r="AB48" i="1" s="1"/>
  <c r="I43" i="1"/>
  <c r="J43" i="1" s="1"/>
  <c r="U37" i="1"/>
  <c r="K92" i="1"/>
  <c r="H92" i="1"/>
  <c r="N92" i="1"/>
  <c r="P92" i="1"/>
  <c r="J92" i="1"/>
  <c r="M92" i="1"/>
  <c r="K116" i="1"/>
  <c r="M116" i="1"/>
  <c r="H116" i="1"/>
  <c r="N116" i="1"/>
  <c r="P116" i="1"/>
  <c r="J116" i="1"/>
  <c r="K136" i="1"/>
  <c r="M136" i="1"/>
  <c r="F136" i="1"/>
  <c r="I126" i="1"/>
  <c r="L126" i="1" s="1"/>
  <c r="X121" i="1"/>
  <c r="W121" i="1" s="1"/>
  <c r="Z121" i="1" s="1"/>
  <c r="F92" i="1"/>
  <c r="P73" i="1"/>
  <c r="K73" i="1"/>
  <c r="F73" i="1"/>
  <c r="X133" i="1"/>
  <c r="W133" i="1" s="1"/>
  <c r="Z133" i="1" s="1"/>
  <c r="I129" i="1"/>
  <c r="J129" i="1" s="1"/>
  <c r="X126" i="1"/>
  <c r="W126" i="1" s="1"/>
  <c r="AD126" i="1" s="1"/>
  <c r="X92" i="1"/>
  <c r="W92" i="1" s="1"/>
  <c r="AB92" i="1" s="1"/>
  <c r="O73" i="1"/>
  <c r="J73" i="1"/>
  <c r="AH68" i="1"/>
  <c r="I42" i="1"/>
  <c r="N42" i="1" s="1"/>
  <c r="L73" i="1"/>
  <c r="I123" i="1"/>
  <c r="H123" i="1" s="1"/>
  <c r="AH88" i="1"/>
  <c r="S73" i="1"/>
  <c r="N73" i="1"/>
  <c r="H73" i="1"/>
  <c r="AB42" i="1"/>
  <c r="AD42" i="1"/>
  <c r="Y42" i="1"/>
  <c r="AT123" i="1"/>
  <c r="AS123" i="1"/>
  <c r="AH118" i="1"/>
  <c r="AG118" i="1"/>
  <c r="AA113" i="1"/>
  <c r="Y113" i="1"/>
  <c r="J68" i="1"/>
  <c r="N68" i="1"/>
  <c r="H68" i="1"/>
  <c r="M68" i="1"/>
  <c r="X139" i="1"/>
  <c r="W139" i="1" s="1"/>
  <c r="AA139" i="1" s="1"/>
  <c r="I138" i="1"/>
  <c r="J138" i="1" s="1"/>
  <c r="J136" i="1"/>
  <c r="U129" i="1"/>
  <c r="L121" i="1"/>
  <c r="F121" i="1"/>
  <c r="I118" i="1"/>
  <c r="O118" i="1" s="1"/>
  <c r="L116" i="1"/>
  <c r="U113" i="1"/>
  <c r="AT112" i="1"/>
  <c r="N112" i="1"/>
  <c r="L92" i="1"/>
  <c r="U91" i="1"/>
  <c r="I88" i="1"/>
  <c r="K88" i="1" s="1"/>
  <c r="X73" i="1"/>
  <c r="W73" i="1" s="1"/>
  <c r="Y73" i="1" s="1"/>
  <c r="U69" i="1"/>
  <c r="AT66" i="1"/>
  <c r="I66" i="1"/>
  <c r="H66" i="1" s="1"/>
  <c r="X65" i="1"/>
  <c r="W65" i="1" s="1"/>
  <c r="Z65" i="1" s="1"/>
  <c r="L65" i="1"/>
  <c r="J121" i="1"/>
  <c r="AC118" i="1"/>
  <c r="N136" i="1"/>
  <c r="P121" i="1"/>
  <c r="X116" i="1"/>
  <c r="W116" i="1" s="1"/>
  <c r="AA116" i="1" s="1"/>
  <c r="F112" i="1"/>
  <c r="U66" i="1"/>
  <c r="U42" i="1"/>
  <c r="AI42" i="1"/>
  <c r="S113" i="1"/>
  <c r="AG42" i="1"/>
  <c r="AC42" i="1"/>
  <c r="AI123" i="1"/>
  <c r="AT121" i="1"/>
  <c r="T121" i="1"/>
  <c r="AG113" i="1"/>
  <c r="S91" i="1"/>
  <c r="AI69" i="1"/>
  <c r="S66" i="1"/>
  <c r="Z42" i="1"/>
  <c r="AA118" i="1"/>
  <c r="AG88" i="1"/>
  <c r="AT84" i="1"/>
  <c r="AI84" i="1"/>
  <c r="AG68" i="1"/>
  <c r="AI65" i="1"/>
  <c r="T48" i="1"/>
  <c r="AT43" i="1"/>
  <c r="AS113" i="1"/>
  <c r="AG91" i="1"/>
  <c r="AH84" i="1"/>
  <c r="AH65" i="1"/>
  <c r="AS118" i="1"/>
  <c r="AT116" i="1"/>
  <c r="T116" i="1"/>
  <c r="T112" i="1"/>
  <c r="S95" i="1"/>
  <c r="AS88" i="1"/>
  <c r="T69" i="1"/>
  <c r="S65" i="1"/>
  <c r="AG43" i="1"/>
  <c r="AT40" i="1"/>
  <c r="AI136" i="1"/>
  <c r="AH136" i="1"/>
  <c r="AG136" i="1"/>
  <c r="AA136" i="1"/>
  <c r="Z136" i="1"/>
  <c r="AB136" i="1"/>
  <c r="AD136" i="1"/>
  <c r="Y136" i="1"/>
  <c r="AC136" i="1"/>
  <c r="AS133" i="1"/>
  <c r="AT133" i="1"/>
  <c r="S126" i="1"/>
  <c r="T126" i="1"/>
  <c r="AG139" i="1"/>
  <c r="AI139" i="1"/>
  <c r="AH139" i="1"/>
  <c r="H134" i="1"/>
  <c r="L134" i="1"/>
  <c r="P134" i="1"/>
  <c r="M134" i="1"/>
  <c r="K134" i="1"/>
  <c r="J134" i="1"/>
  <c r="N134" i="1"/>
  <c r="O134" i="1"/>
  <c r="AS139" i="1"/>
  <c r="AT139" i="1"/>
  <c r="S136" i="1"/>
  <c r="T136" i="1"/>
  <c r="AB134" i="1"/>
  <c r="Y134" i="1"/>
  <c r="AC134" i="1"/>
  <c r="Z134" i="1"/>
  <c r="AD134" i="1"/>
  <c r="AA134" i="1"/>
  <c r="T133" i="1"/>
  <c r="S133" i="1"/>
  <c r="AT129" i="1"/>
  <c r="AS129" i="1"/>
  <c r="AH129" i="1"/>
  <c r="AI129" i="1"/>
  <c r="AG129" i="1"/>
  <c r="AT126" i="1"/>
  <c r="AS126" i="1"/>
  <c r="M139" i="1"/>
  <c r="K139" i="1"/>
  <c r="J139" i="1"/>
  <c r="N139" i="1"/>
  <c r="H139" i="1"/>
  <c r="L139" i="1"/>
  <c r="P139" i="1"/>
  <c r="O139" i="1"/>
  <c r="S139" i="1"/>
  <c r="T139" i="1"/>
  <c r="AT138" i="1"/>
  <c r="AS138" i="1"/>
  <c r="AH138" i="1"/>
  <c r="AI138" i="1"/>
  <c r="AG138" i="1"/>
  <c r="AT136" i="1"/>
  <c r="AS136" i="1"/>
  <c r="T134" i="1"/>
  <c r="S134" i="1"/>
  <c r="AG133" i="1"/>
  <c r="AH133" i="1"/>
  <c r="AI133" i="1"/>
  <c r="M133" i="1"/>
  <c r="J133" i="1"/>
  <c r="N133" i="1"/>
  <c r="H133" i="1"/>
  <c r="L133" i="1"/>
  <c r="K133" i="1"/>
  <c r="O133" i="1"/>
  <c r="P133" i="1"/>
  <c r="Z129" i="1"/>
  <c r="AD129" i="1"/>
  <c r="AA129" i="1"/>
  <c r="AB129" i="1"/>
  <c r="Y129" i="1"/>
  <c r="AC129" i="1"/>
  <c r="AI126" i="1"/>
  <c r="AG126" i="1"/>
  <c r="AH126" i="1"/>
  <c r="AB123" i="1"/>
  <c r="AC123" i="1"/>
  <c r="AA123" i="1"/>
  <c r="Y123" i="1"/>
  <c r="AD123" i="1"/>
  <c r="Z123" i="1"/>
  <c r="I95" i="1"/>
  <c r="F95" i="1"/>
  <c r="AG73" i="1"/>
  <c r="AH73" i="1"/>
  <c r="AI73" i="1"/>
  <c r="T138" i="1"/>
  <c r="U136" i="1"/>
  <c r="AT134" i="1"/>
  <c r="AH134" i="1"/>
  <c r="F134" i="1"/>
  <c r="T129" i="1"/>
  <c r="U123" i="1"/>
  <c r="AG95" i="1"/>
  <c r="AH95" i="1"/>
  <c r="AS92" i="1"/>
  <c r="AT92" i="1"/>
  <c r="Z91" i="1"/>
  <c r="AD91" i="1"/>
  <c r="AC91" i="1"/>
  <c r="Y91" i="1"/>
  <c r="AA91" i="1"/>
  <c r="AI134" i="1"/>
  <c r="K112" i="1"/>
  <c r="O112" i="1"/>
  <c r="M112" i="1"/>
  <c r="Z69" i="1"/>
  <c r="AD69" i="1"/>
  <c r="Y69" i="1"/>
  <c r="AA69" i="1"/>
  <c r="AB69" i="1"/>
  <c r="AC69" i="1"/>
  <c r="AH48" i="1"/>
  <c r="AI48" i="1"/>
  <c r="AG48" i="1"/>
  <c r="F139" i="1"/>
  <c r="P136" i="1"/>
  <c r="L136" i="1"/>
  <c r="H136" i="1"/>
  <c r="U134" i="1"/>
  <c r="F133" i="1"/>
  <c r="AH123" i="1"/>
  <c r="S123" i="1"/>
  <c r="AI121" i="1"/>
  <c r="AG121" i="1"/>
  <c r="S118" i="1"/>
  <c r="Z113" i="1"/>
  <c r="AD113" i="1"/>
  <c r="AB113" i="1"/>
  <c r="J112" i="1"/>
  <c r="S88" i="1"/>
  <c r="T88" i="1"/>
  <c r="AS73" i="1"/>
  <c r="AT73" i="1"/>
  <c r="AB66" i="1"/>
  <c r="AA66" i="1"/>
  <c r="AC66" i="1"/>
  <c r="Y66" i="1"/>
  <c r="AD66" i="1"/>
  <c r="Z66" i="1"/>
  <c r="AS65" i="1"/>
  <c r="AT65" i="1"/>
  <c r="AG116" i="1"/>
  <c r="AI116" i="1"/>
  <c r="AG92" i="1"/>
  <c r="AH92" i="1"/>
  <c r="AI92" i="1"/>
  <c r="X88" i="1"/>
  <c r="W88" i="1" s="1"/>
  <c r="U88" i="1"/>
  <c r="I84" i="1"/>
  <c r="F84" i="1"/>
  <c r="O136" i="1"/>
  <c r="K121" i="1"/>
  <c r="O121" i="1"/>
  <c r="M121" i="1"/>
  <c r="AI118" i="1"/>
  <c r="AB118" i="1"/>
  <c r="Z118" i="1"/>
  <c r="AD118" i="1"/>
  <c r="AH116" i="1"/>
  <c r="AI113" i="1"/>
  <c r="AC113" i="1"/>
  <c r="I113" i="1"/>
  <c r="AI112" i="1"/>
  <c r="AG112" i="1"/>
  <c r="X112" i="1"/>
  <c r="W112" i="1" s="1"/>
  <c r="P112" i="1"/>
  <c r="H112" i="1"/>
  <c r="AS95" i="1"/>
  <c r="AT95" i="1"/>
  <c r="AI95" i="1"/>
  <c r="AT91" i="1"/>
  <c r="AS91" i="1"/>
  <c r="AB91" i="1"/>
  <c r="O116" i="1"/>
  <c r="O92" i="1"/>
  <c r="X84" i="1"/>
  <c r="W84" i="1" s="1"/>
  <c r="U84" i="1"/>
  <c r="AS69" i="1"/>
  <c r="AS68" i="1"/>
  <c r="AT68" i="1"/>
  <c r="X43" i="1"/>
  <c r="W43" i="1" s="1"/>
  <c r="U43" i="1"/>
  <c r="I40" i="1"/>
  <c r="F40" i="1"/>
  <c r="AT37" i="1"/>
  <c r="AS37" i="1"/>
  <c r="AH37" i="1"/>
  <c r="AG37" i="1"/>
  <c r="AI37" i="1"/>
  <c r="S68" i="1"/>
  <c r="T68" i="1"/>
  <c r="AG66" i="1"/>
  <c r="AH66" i="1"/>
  <c r="AT48" i="1"/>
  <c r="AS48" i="1"/>
  <c r="S42" i="1"/>
  <c r="AI91" i="1"/>
  <c r="J48" i="1"/>
  <c r="S43" i="1"/>
  <c r="T43" i="1"/>
  <c r="AG40" i="1"/>
  <c r="AI40" i="1"/>
  <c r="S40" i="1"/>
  <c r="T40" i="1"/>
  <c r="Z37" i="1"/>
  <c r="AD37" i="1"/>
  <c r="AB37" i="1"/>
  <c r="AC37" i="1"/>
  <c r="Y37" i="1"/>
  <c r="AG69" i="1"/>
  <c r="L68" i="1"/>
  <c r="P68" i="1"/>
  <c r="P65" i="1"/>
  <c r="K65" i="1"/>
  <c r="F65" i="1"/>
  <c r="AT42" i="1"/>
  <c r="AA42" i="1"/>
  <c r="T37" i="1"/>
  <c r="K68" i="1"/>
  <c r="O68" i="1"/>
  <c r="O65" i="1"/>
  <c r="J65" i="1"/>
  <c r="AH43" i="1"/>
  <c r="X40" i="1"/>
  <c r="W40" i="1" s="1"/>
  <c r="I37" i="1"/>
  <c r="L48" i="1" l="1"/>
  <c r="P48" i="1"/>
  <c r="M48" i="1"/>
  <c r="K48" i="1"/>
  <c r="H48" i="1"/>
  <c r="N48" i="1"/>
  <c r="AB138" i="1"/>
  <c r="AC133" i="1"/>
  <c r="J69" i="1"/>
  <c r="AC48" i="1"/>
  <c r="AA138" i="1"/>
  <c r="N43" i="1"/>
  <c r="K43" i="1"/>
  <c r="H69" i="1"/>
  <c r="N69" i="1"/>
  <c r="AB139" i="1"/>
  <c r="Z68" i="1"/>
  <c r="AC138" i="1"/>
  <c r="AD138" i="1"/>
  <c r="Z139" i="1"/>
  <c r="Y138" i="1"/>
  <c r="Y139" i="1"/>
  <c r="AD68" i="1"/>
  <c r="P123" i="1"/>
  <c r="H129" i="1"/>
  <c r="M43" i="1"/>
  <c r="M69" i="1"/>
  <c r="AC68" i="1"/>
  <c r="Y68" i="1"/>
  <c r="M123" i="1"/>
  <c r="L123" i="1"/>
  <c r="K129" i="1"/>
  <c r="L129" i="1"/>
  <c r="L69" i="1"/>
  <c r="J123" i="1"/>
  <c r="O43" i="1"/>
  <c r="AB68" i="1"/>
  <c r="N129" i="1"/>
  <c r="O129" i="1"/>
  <c r="P129" i="1"/>
  <c r="M129" i="1"/>
  <c r="J126" i="1"/>
  <c r="AC95" i="1"/>
  <c r="AD139" i="1"/>
  <c r="AC139" i="1"/>
  <c r="P43" i="1"/>
  <c r="O69" i="1"/>
  <c r="P69" i="1"/>
  <c r="AC65" i="1"/>
  <c r="L43" i="1"/>
  <c r="H43" i="1"/>
  <c r="H126" i="1"/>
  <c r="AA133" i="1"/>
  <c r="AD73" i="1"/>
  <c r="O138" i="1"/>
  <c r="Z92" i="1"/>
  <c r="H88" i="1"/>
  <c r="K42" i="1"/>
  <c r="AC116" i="1"/>
  <c r="L42" i="1"/>
  <c r="P91" i="1"/>
  <c r="O42" i="1"/>
  <c r="P88" i="1"/>
  <c r="AC92" i="1"/>
  <c r="AC121" i="1"/>
  <c r="M91" i="1"/>
  <c r="K91" i="1"/>
  <c r="Y116" i="1"/>
  <c r="M88" i="1"/>
  <c r="O88" i="1"/>
  <c r="J42" i="1"/>
  <c r="O91" i="1"/>
  <c r="AD121" i="1"/>
  <c r="AA92" i="1"/>
  <c r="Y92" i="1"/>
  <c r="Y121" i="1"/>
  <c r="H91" i="1"/>
  <c r="N91" i="1"/>
  <c r="AD116" i="1"/>
  <c r="H42" i="1"/>
  <c r="Z116" i="1"/>
  <c r="M42" i="1"/>
  <c r="P42" i="1"/>
  <c r="AD92" i="1"/>
  <c r="AB116" i="1"/>
  <c r="AA121" i="1"/>
  <c r="L91" i="1"/>
  <c r="AB121" i="1"/>
  <c r="AB73" i="1"/>
  <c r="AB133" i="1"/>
  <c r="Y133" i="1"/>
  <c r="AA48" i="1"/>
  <c r="Z48" i="1"/>
  <c r="AD133" i="1"/>
  <c r="AD48" i="1"/>
  <c r="Y48" i="1"/>
  <c r="L118" i="1"/>
  <c r="Y95" i="1"/>
  <c r="O126" i="1"/>
  <c r="P138" i="1"/>
  <c r="N126" i="1"/>
  <c r="AD95" i="1"/>
  <c r="AB95" i="1"/>
  <c r="Z95" i="1"/>
  <c r="AD65" i="1"/>
  <c r="AA126" i="1"/>
  <c r="AC126" i="1"/>
  <c r="M66" i="1"/>
  <c r="P66" i="1"/>
  <c r="P126" i="1"/>
  <c r="N138" i="1"/>
  <c r="K126" i="1"/>
  <c r="Z73" i="1"/>
  <c r="N118" i="1"/>
  <c r="H118" i="1"/>
  <c r="M126" i="1"/>
  <c r="Y126" i="1"/>
  <c r="N123" i="1"/>
  <c r="K123" i="1"/>
  <c r="O123" i="1"/>
  <c r="K66" i="1"/>
  <c r="L66" i="1"/>
  <c r="K118" i="1"/>
  <c r="Z126" i="1"/>
  <c r="M138" i="1"/>
  <c r="AC73" i="1"/>
  <c r="J118" i="1"/>
  <c r="H138" i="1"/>
  <c r="AA73" i="1"/>
  <c r="M118" i="1"/>
  <c r="AB126" i="1"/>
  <c r="K138" i="1"/>
  <c r="P118" i="1"/>
  <c r="L138" i="1"/>
  <c r="AB65" i="1"/>
  <c r="Y65" i="1"/>
  <c r="N66" i="1"/>
  <c r="O66" i="1"/>
  <c r="J66" i="1"/>
  <c r="AA65" i="1"/>
  <c r="J88" i="1"/>
  <c r="N88" i="1"/>
  <c r="L88" i="1"/>
  <c r="H95" i="1"/>
  <c r="L95" i="1"/>
  <c r="P95" i="1"/>
  <c r="M95" i="1"/>
  <c r="J95" i="1"/>
  <c r="N95" i="1"/>
  <c r="K95" i="1"/>
  <c r="O95" i="1"/>
  <c r="J37" i="1"/>
  <c r="N37" i="1"/>
  <c r="O37" i="1"/>
  <c r="K37" i="1"/>
  <c r="P37" i="1"/>
  <c r="L37" i="1"/>
  <c r="H37" i="1"/>
  <c r="M37" i="1"/>
  <c r="M40" i="1"/>
  <c r="H40" i="1"/>
  <c r="N40" i="1"/>
  <c r="J40" i="1"/>
  <c r="O40" i="1"/>
  <c r="K40" i="1"/>
  <c r="P40" i="1"/>
  <c r="L40" i="1"/>
  <c r="J113" i="1"/>
  <c r="N113" i="1"/>
  <c r="H113" i="1"/>
  <c r="L113" i="1"/>
  <c r="P113" i="1"/>
  <c r="O113" i="1"/>
  <c r="K113" i="1"/>
  <c r="M113" i="1"/>
  <c r="AA88" i="1"/>
  <c r="AC88" i="1"/>
  <c r="Y88" i="1"/>
  <c r="AD88" i="1"/>
  <c r="Z88" i="1"/>
  <c r="AB88" i="1"/>
  <c r="Y40" i="1"/>
  <c r="AC40" i="1"/>
  <c r="AD40" i="1"/>
  <c r="Z40" i="1"/>
  <c r="AA40" i="1"/>
  <c r="AB40" i="1"/>
  <c r="AA43" i="1"/>
  <c r="AC43" i="1"/>
  <c r="Y43" i="1"/>
  <c r="AD43" i="1"/>
  <c r="Z43" i="1"/>
  <c r="AB43" i="1"/>
  <c r="AA112" i="1"/>
  <c r="Y112" i="1"/>
  <c r="AC112" i="1"/>
  <c r="Z112" i="1"/>
  <c r="AD112" i="1"/>
  <c r="AB112" i="1"/>
  <c r="H84" i="1"/>
  <c r="L84" i="1"/>
  <c r="P84" i="1"/>
  <c r="M84" i="1"/>
  <c r="J84" i="1"/>
  <c r="K84" i="1"/>
  <c r="N84" i="1"/>
  <c r="O84" i="1"/>
  <c r="AB84" i="1"/>
  <c r="Y84" i="1"/>
  <c r="Z84" i="1"/>
  <c r="AA84" i="1"/>
  <c r="AC84" i="1"/>
  <c r="AD84" i="1"/>
  <c r="E27" i="1" l="1"/>
  <c r="D27" i="1" s="1"/>
  <c r="R27" i="1"/>
  <c r="S27" i="1"/>
  <c r="T27" i="1"/>
  <c r="V27" i="1"/>
  <c r="X27" i="1"/>
  <c r="AA27" i="1" s="1"/>
  <c r="Y27" i="1"/>
  <c r="AF27" i="1"/>
  <c r="AG27" i="1"/>
  <c r="AH27" i="1"/>
  <c r="AI27" i="1"/>
  <c r="AK27" i="1"/>
  <c r="AM27" i="1"/>
  <c r="AO27" i="1"/>
  <c r="AN27" i="1" s="1"/>
  <c r="AP27" i="1" s="1"/>
  <c r="AR27" i="1"/>
  <c r="AS27" i="1"/>
  <c r="AT27" i="1"/>
  <c r="AV27" i="1"/>
  <c r="AZ27" i="1"/>
  <c r="BB27" i="1"/>
  <c r="AC27" i="1" l="1"/>
  <c r="AB27" i="1"/>
  <c r="AZ40" i="1" l="1"/>
  <c r="AY40" i="1" s="1"/>
  <c r="AZ42" i="1"/>
  <c r="AY42" i="1" s="1"/>
  <c r="AZ43" i="1"/>
  <c r="AY43" i="1" s="1"/>
  <c r="AZ73" i="1"/>
  <c r="AY73" i="1" s="1"/>
  <c r="AZ48" i="1"/>
  <c r="AY48" i="1" s="1"/>
  <c r="AZ68" i="1"/>
  <c r="AY68" i="1" s="1"/>
  <c r="AZ84" i="1"/>
  <c r="AY84" i="1" s="1"/>
  <c r="AZ88" i="1"/>
  <c r="AY88" i="1" s="1"/>
  <c r="AZ95" i="1"/>
  <c r="AY95" i="1" s="1"/>
  <c r="AZ112" i="1"/>
  <c r="AY112" i="1" s="1"/>
  <c r="AZ113" i="1"/>
  <c r="AY113" i="1" s="1"/>
  <c r="AZ121" i="1"/>
  <c r="AY121" i="1" s="1"/>
  <c r="AZ92" i="1"/>
  <c r="AY92" i="1" s="1"/>
  <c r="AZ123" i="1"/>
  <c r="AY123" i="1" s="1"/>
  <c r="AZ126" i="1"/>
  <c r="AY126" i="1" s="1"/>
  <c r="AZ129" i="1"/>
  <c r="AY129" i="1" s="1"/>
  <c r="AZ133" i="1"/>
  <c r="AY133" i="1" s="1"/>
  <c r="AZ134" i="1"/>
  <c r="AY134" i="1" s="1"/>
  <c r="AZ136" i="1"/>
  <c r="AY136" i="1" s="1"/>
  <c r="AZ37" i="1"/>
  <c r="AY37" i="1" s="1"/>
  <c r="AZ65" i="1"/>
  <c r="AY65" i="1" s="1"/>
  <c r="AZ66" i="1"/>
  <c r="AY66" i="1" s="1"/>
  <c r="AZ69" i="1"/>
  <c r="AY69" i="1" s="1"/>
  <c r="AZ91" i="1"/>
  <c r="AY91" i="1" s="1"/>
  <c r="AZ116" i="1"/>
  <c r="AY116" i="1" s="1"/>
  <c r="AZ118" i="1"/>
  <c r="AY118" i="1" s="1"/>
  <c r="AZ138" i="1"/>
  <c r="AY138" i="1" s="1"/>
  <c r="AZ139" i="1"/>
  <c r="AY139" i="1" s="1"/>
  <c r="AK48" i="1"/>
  <c r="AJ48" i="1" s="1"/>
  <c r="AK68" i="1"/>
  <c r="AJ68" i="1" s="1"/>
  <c r="AK69" i="1"/>
  <c r="AJ69" i="1" s="1"/>
  <c r="AK91" i="1"/>
  <c r="AJ91" i="1" s="1"/>
  <c r="AK37" i="1"/>
  <c r="AJ37" i="1" s="1"/>
  <c r="AK65" i="1"/>
  <c r="AJ65" i="1" s="1"/>
  <c r="AK66" i="1"/>
  <c r="AJ66" i="1" s="1"/>
  <c r="AK116" i="1"/>
  <c r="AJ116" i="1" s="1"/>
  <c r="AK118" i="1"/>
  <c r="AJ118" i="1" s="1"/>
  <c r="AK121" i="1"/>
  <c r="AJ121" i="1" s="1"/>
  <c r="AK138" i="1"/>
  <c r="AJ138" i="1" s="1"/>
  <c r="AK139" i="1"/>
  <c r="AJ139" i="1" s="1"/>
  <c r="AK84" i="1"/>
  <c r="AJ84" i="1" s="1"/>
  <c r="AK129" i="1"/>
  <c r="AJ129" i="1" s="1"/>
  <c r="AK136" i="1"/>
  <c r="AJ136" i="1" s="1"/>
  <c r="AK95" i="1"/>
  <c r="AJ95" i="1" s="1"/>
  <c r="AK112" i="1"/>
  <c r="AJ112" i="1" s="1"/>
  <c r="AK113" i="1"/>
  <c r="AJ113" i="1" s="1"/>
  <c r="AK40" i="1"/>
  <c r="AJ40" i="1" s="1"/>
  <c r="AK42" i="1"/>
  <c r="AJ42" i="1" s="1"/>
  <c r="AK43" i="1"/>
  <c r="AJ43" i="1" s="1"/>
  <c r="AK73" i="1"/>
  <c r="AJ73" i="1" s="1"/>
  <c r="AK92" i="1"/>
  <c r="AJ92" i="1" s="1"/>
  <c r="AK123" i="1"/>
  <c r="AJ123" i="1" s="1"/>
  <c r="AK88" i="1"/>
  <c r="AJ88" i="1" s="1"/>
  <c r="AK126" i="1"/>
  <c r="AJ126" i="1" s="1"/>
  <c r="AK133" i="1"/>
  <c r="AJ133" i="1" s="1"/>
  <c r="AK134" i="1"/>
  <c r="AJ134" i="1" s="1"/>
  <c r="AM144" i="1" l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K144" i="1"/>
  <c r="AM36" i="1"/>
  <c r="AM38" i="1"/>
  <c r="AM39" i="1"/>
  <c r="AM41" i="1"/>
  <c r="AM44" i="1"/>
  <c r="AM45" i="1"/>
  <c r="AM46" i="1"/>
  <c r="AM47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7" i="1"/>
  <c r="AM70" i="1"/>
  <c r="AM71" i="1"/>
  <c r="AM72" i="1"/>
  <c r="AM74" i="1"/>
  <c r="AM75" i="1"/>
  <c r="AM76" i="1"/>
  <c r="AM77" i="1"/>
  <c r="AM78" i="1"/>
  <c r="AM79" i="1"/>
  <c r="AM80" i="1"/>
  <c r="AM81" i="1"/>
  <c r="AM82" i="1"/>
  <c r="AM83" i="1"/>
  <c r="AM85" i="1"/>
  <c r="AM86" i="1"/>
  <c r="AM87" i="1"/>
  <c r="AM89" i="1"/>
  <c r="AM90" i="1"/>
  <c r="AM93" i="1"/>
  <c r="AM94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4" i="1"/>
  <c r="AM115" i="1"/>
  <c r="AM117" i="1"/>
  <c r="AM119" i="1"/>
  <c r="AM120" i="1"/>
  <c r="AM122" i="1"/>
  <c r="AM124" i="1"/>
  <c r="AM125" i="1"/>
  <c r="AM127" i="1"/>
  <c r="AM128" i="1"/>
  <c r="AM140" i="1"/>
  <c r="AM130" i="1"/>
  <c r="AM131" i="1"/>
  <c r="AM132" i="1"/>
  <c r="AM135" i="1"/>
  <c r="AM137" i="1"/>
  <c r="AK38" i="1"/>
  <c r="AK39" i="1"/>
  <c r="AK41" i="1"/>
  <c r="AK44" i="1"/>
  <c r="AK45" i="1"/>
  <c r="AK46" i="1"/>
  <c r="AK47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7" i="1"/>
  <c r="AK70" i="1"/>
  <c r="AK71" i="1"/>
  <c r="AK72" i="1"/>
  <c r="AK74" i="1"/>
  <c r="AK75" i="1"/>
  <c r="AK76" i="1"/>
  <c r="AK77" i="1"/>
  <c r="AK78" i="1"/>
  <c r="AK79" i="1"/>
  <c r="AK80" i="1"/>
  <c r="AK81" i="1"/>
  <c r="AK82" i="1"/>
  <c r="AK83" i="1"/>
  <c r="AK85" i="1"/>
  <c r="AK86" i="1"/>
  <c r="AK87" i="1"/>
  <c r="AK89" i="1"/>
  <c r="AK90" i="1"/>
  <c r="AK93" i="1"/>
  <c r="AK94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4" i="1"/>
  <c r="AK115" i="1"/>
  <c r="AK117" i="1"/>
  <c r="AK119" i="1"/>
  <c r="AK120" i="1"/>
  <c r="AK122" i="1"/>
  <c r="AK124" i="1"/>
  <c r="AK125" i="1"/>
  <c r="AK127" i="1"/>
  <c r="AK128" i="1"/>
  <c r="AK140" i="1"/>
  <c r="AK130" i="1"/>
  <c r="AK131" i="1"/>
  <c r="AK132" i="1"/>
  <c r="AK135" i="1"/>
  <c r="AK137" i="1"/>
  <c r="AK36" i="1"/>
  <c r="K20" i="1" l="1"/>
  <c r="L20" i="1"/>
  <c r="M20" i="1"/>
  <c r="E147" i="1" l="1"/>
  <c r="D147" i="1" s="1"/>
  <c r="G147" i="1"/>
  <c r="F147" i="1" s="1"/>
  <c r="R147" i="1"/>
  <c r="Q147" i="1" s="1"/>
  <c r="V147" i="1"/>
  <c r="X147" i="1" s="1"/>
  <c r="W147" i="1" s="1"/>
  <c r="AF147" i="1"/>
  <c r="AE147" i="1" s="1"/>
  <c r="AK147" i="1"/>
  <c r="AJ147" i="1" s="1"/>
  <c r="AL147" i="1"/>
  <c r="AO147" i="1"/>
  <c r="AN147" i="1" s="1"/>
  <c r="AP147" i="1" s="1"/>
  <c r="AR147" i="1"/>
  <c r="AQ147" i="1" s="1"/>
  <c r="AT147" i="1" s="1"/>
  <c r="AV147" i="1"/>
  <c r="AU147" i="1" s="1"/>
  <c r="AZ147" i="1"/>
  <c r="AY147" i="1" s="1"/>
  <c r="BB147" i="1"/>
  <c r="BA147" i="1" s="1"/>
  <c r="E144" i="1"/>
  <c r="D144" i="1" s="1"/>
  <c r="G144" i="1"/>
  <c r="I144" i="1" s="1"/>
  <c r="R144" i="1"/>
  <c r="Q144" i="1" s="1"/>
  <c r="V144" i="1"/>
  <c r="X144" i="1" s="1"/>
  <c r="W144" i="1" s="1"/>
  <c r="AF144" i="1"/>
  <c r="AE144" i="1" s="1"/>
  <c r="AJ144" i="1"/>
  <c r="AL144" i="1"/>
  <c r="AO144" i="1"/>
  <c r="AN144" i="1" s="1"/>
  <c r="AP144" i="1" s="1"/>
  <c r="AR144" i="1"/>
  <c r="AQ144" i="1" s="1"/>
  <c r="AS144" i="1" s="1"/>
  <c r="AV144" i="1"/>
  <c r="AU144" i="1" s="1"/>
  <c r="AZ144" i="1"/>
  <c r="AY144" i="1" s="1"/>
  <c r="BB144" i="1"/>
  <c r="BA144" i="1" s="1"/>
  <c r="E146" i="1"/>
  <c r="D146" i="1" s="1"/>
  <c r="G146" i="1"/>
  <c r="I146" i="1" s="1"/>
  <c r="R146" i="1"/>
  <c r="Q146" i="1" s="1"/>
  <c r="V146" i="1"/>
  <c r="U146" i="1" s="1"/>
  <c r="AF146" i="1"/>
  <c r="AE146" i="1" s="1"/>
  <c r="AK146" i="1"/>
  <c r="AJ146" i="1" s="1"/>
  <c r="AL146" i="1"/>
  <c r="AO146" i="1"/>
  <c r="AN146" i="1" s="1"/>
  <c r="AP146" i="1" s="1"/>
  <c r="AR146" i="1"/>
  <c r="AQ146" i="1" s="1"/>
  <c r="AV146" i="1"/>
  <c r="AU146" i="1" s="1"/>
  <c r="AZ146" i="1"/>
  <c r="AY146" i="1" s="1"/>
  <c r="BB146" i="1"/>
  <c r="BA146" i="1" s="1"/>
  <c r="E148" i="1"/>
  <c r="D148" i="1" s="1"/>
  <c r="G148" i="1"/>
  <c r="I148" i="1" s="1"/>
  <c r="R148" i="1"/>
  <c r="Q148" i="1" s="1"/>
  <c r="V148" i="1"/>
  <c r="AF148" i="1"/>
  <c r="AE148" i="1" s="1"/>
  <c r="AH148" i="1" s="1"/>
  <c r="AK148" i="1"/>
  <c r="AJ148" i="1" s="1"/>
  <c r="AL148" i="1"/>
  <c r="AO148" i="1"/>
  <c r="AN148" i="1" s="1"/>
  <c r="AP148" i="1" s="1"/>
  <c r="AR148" i="1"/>
  <c r="AQ148" i="1" s="1"/>
  <c r="AT148" i="1" s="1"/>
  <c r="AV148" i="1"/>
  <c r="AU148" i="1" s="1"/>
  <c r="AZ148" i="1"/>
  <c r="AY148" i="1" s="1"/>
  <c r="BB148" i="1"/>
  <c r="BA148" i="1" s="1"/>
  <c r="E149" i="1"/>
  <c r="D149" i="1" s="1"/>
  <c r="G149" i="1"/>
  <c r="F149" i="1" s="1"/>
  <c r="R149" i="1"/>
  <c r="Q149" i="1" s="1"/>
  <c r="S149" i="1" s="1"/>
  <c r="V149" i="1"/>
  <c r="U149" i="1" s="1"/>
  <c r="AF149" i="1"/>
  <c r="AE149" i="1" s="1"/>
  <c r="AH149" i="1" s="1"/>
  <c r="AK149" i="1"/>
  <c r="AJ149" i="1" s="1"/>
  <c r="AL149" i="1"/>
  <c r="AO149" i="1"/>
  <c r="AN149" i="1" s="1"/>
  <c r="AP149" i="1" s="1"/>
  <c r="AR149" i="1"/>
  <c r="AQ149" i="1" s="1"/>
  <c r="AV149" i="1"/>
  <c r="AU149" i="1" s="1"/>
  <c r="AZ149" i="1"/>
  <c r="AY149" i="1" s="1"/>
  <c r="BB149" i="1"/>
  <c r="BA149" i="1" s="1"/>
  <c r="E150" i="1"/>
  <c r="D150" i="1" s="1"/>
  <c r="G150" i="1"/>
  <c r="I150" i="1" s="1"/>
  <c r="R150" i="1"/>
  <c r="Q150" i="1" s="1"/>
  <c r="S150" i="1" s="1"/>
  <c r="V150" i="1"/>
  <c r="U150" i="1" s="1"/>
  <c r="AF150" i="1"/>
  <c r="AE150" i="1" s="1"/>
  <c r="AH150" i="1" s="1"/>
  <c r="AK150" i="1"/>
  <c r="AJ150" i="1" s="1"/>
  <c r="AL150" i="1"/>
  <c r="AO150" i="1"/>
  <c r="AN150" i="1" s="1"/>
  <c r="AP150" i="1" s="1"/>
  <c r="AR150" i="1"/>
  <c r="AQ150" i="1" s="1"/>
  <c r="AT150" i="1" s="1"/>
  <c r="AV150" i="1"/>
  <c r="AU150" i="1" s="1"/>
  <c r="AZ150" i="1"/>
  <c r="AY150" i="1" s="1"/>
  <c r="BB150" i="1"/>
  <c r="BA150" i="1" s="1"/>
  <c r="E151" i="1"/>
  <c r="D151" i="1" s="1"/>
  <c r="G151" i="1"/>
  <c r="I151" i="1" s="1"/>
  <c r="R151" i="1"/>
  <c r="Q151" i="1" s="1"/>
  <c r="S151" i="1" s="1"/>
  <c r="V151" i="1"/>
  <c r="U151" i="1" s="1"/>
  <c r="AF151" i="1"/>
  <c r="AE151" i="1" s="1"/>
  <c r="AH151" i="1" s="1"/>
  <c r="AK151" i="1"/>
  <c r="AJ151" i="1" s="1"/>
  <c r="AL151" i="1"/>
  <c r="AO151" i="1"/>
  <c r="AN151" i="1" s="1"/>
  <c r="AP151" i="1" s="1"/>
  <c r="AR151" i="1"/>
  <c r="AQ151" i="1" s="1"/>
  <c r="AT151" i="1" s="1"/>
  <c r="AV151" i="1"/>
  <c r="AU151" i="1" s="1"/>
  <c r="AZ151" i="1"/>
  <c r="AY151" i="1" s="1"/>
  <c r="BB151" i="1"/>
  <c r="BA151" i="1" s="1"/>
  <c r="E152" i="1"/>
  <c r="D152" i="1" s="1"/>
  <c r="G152" i="1"/>
  <c r="I152" i="1" s="1"/>
  <c r="R152" i="1"/>
  <c r="Q152" i="1" s="1"/>
  <c r="S152" i="1" s="1"/>
  <c r="V152" i="1"/>
  <c r="U152" i="1" s="1"/>
  <c r="AF152" i="1"/>
  <c r="AE152" i="1" s="1"/>
  <c r="AH152" i="1" s="1"/>
  <c r="AK152" i="1"/>
  <c r="AJ152" i="1" s="1"/>
  <c r="AL152" i="1"/>
  <c r="AO152" i="1"/>
  <c r="AN152" i="1" s="1"/>
  <c r="AP152" i="1" s="1"/>
  <c r="AR152" i="1"/>
  <c r="AQ152" i="1" s="1"/>
  <c r="AT152" i="1" s="1"/>
  <c r="AV152" i="1"/>
  <c r="AU152" i="1" s="1"/>
  <c r="AZ152" i="1"/>
  <c r="AY152" i="1" s="1"/>
  <c r="BB152" i="1"/>
  <c r="BA152" i="1" s="1"/>
  <c r="E153" i="1"/>
  <c r="D153" i="1" s="1"/>
  <c r="G153" i="1"/>
  <c r="I153" i="1" s="1"/>
  <c r="R153" i="1"/>
  <c r="Q153" i="1" s="1"/>
  <c r="S153" i="1" s="1"/>
  <c r="V153" i="1"/>
  <c r="U153" i="1" s="1"/>
  <c r="AF153" i="1"/>
  <c r="AE153" i="1" s="1"/>
  <c r="AH153" i="1" s="1"/>
  <c r="AK153" i="1"/>
  <c r="AJ153" i="1" s="1"/>
  <c r="AL153" i="1"/>
  <c r="AO153" i="1"/>
  <c r="AN153" i="1" s="1"/>
  <c r="AP153" i="1" s="1"/>
  <c r="AR153" i="1"/>
  <c r="AQ153" i="1" s="1"/>
  <c r="AT153" i="1" s="1"/>
  <c r="AV153" i="1"/>
  <c r="AU153" i="1" s="1"/>
  <c r="AZ153" i="1"/>
  <c r="AY153" i="1" s="1"/>
  <c r="BB153" i="1"/>
  <c r="BA153" i="1" s="1"/>
  <c r="E154" i="1"/>
  <c r="D154" i="1" s="1"/>
  <c r="G154" i="1"/>
  <c r="I154" i="1" s="1"/>
  <c r="R154" i="1"/>
  <c r="Q154" i="1" s="1"/>
  <c r="V154" i="1"/>
  <c r="U154" i="1" s="1"/>
  <c r="AF154" i="1"/>
  <c r="AE154" i="1" s="1"/>
  <c r="AH154" i="1" s="1"/>
  <c r="AK154" i="1"/>
  <c r="AJ154" i="1" s="1"/>
  <c r="AL154" i="1"/>
  <c r="AO154" i="1"/>
  <c r="AN154" i="1" s="1"/>
  <c r="AP154" i="1" s="1"/>
  <c r="AR154" i="1"/>
  <c r="AQ154" i="1" s="1"/>
  <c r="AT154" i="1" s="1"/>
  <c r="AV154" i="1"/>
  <c r="AU154" i="1" s="1"/>
  <c r="AZ154" i="1"/>
  <c r="AY154" i="1" s="1"/>
  <c r="BB154" i="1"/>
  <c r="BA154" i="1" s="1"/>
  <c r="E155" i="1"/>
  <c r="D155" i="1" s="1"/>
  <c r="G155" i="1"/>
  <c r="F155" i="1" s="1"/>
  <c r="R155" i="1"/>
  <c r="Q155" i="1" s="1"/>
  <c r="S155" i="1" s="1"/>
  <c r="V155" i="1"/>
  <c r="U155" i="1" s="1"/>
  <c r="AF155" i="1"/>
  <c r="AE155" i="1" s="1"/>
  <c r="AK155" i="1"/>
  <c r="AJ155" i="1" s="1"/>
  <c r="AL155" i="1"/>
  <c r="AO155" i="1"/>
  <c r="AN155" i="1" s="1"/>
  <c r="AP155" i="1" s="1"/>
  <c r="AR155" i="1"/>
  <c r="AQ155" i="1" s="1"/>
  <c r="AS155" i="1" s="1"/>
  <c r="AV155" i="1"/>
  <c r="AU155" i="1" s="1"/>
  <c r="AZ155" i="1"/>
  <c r="AY155" i="1" s="1"/>
  <c r="BB155" i="1"/>
  <c r="BA155" i="1" s="1"/>
  <c r="E156" i="1"/>
  <c r="D156" i="1" s="1"/>
  <c r="G156" i="1"/>
  <c r="F156" i="1" s="1"/>
  <c r="R156" i="1"/>
  <c r="Q156" i="1" s="1"/>
  <c r="T156" i="1" s="1"/>
  <c r="V156" i="1"/>
  <c r="X156" i="1" s="1"/>
  <c r="W156" i="1" s="1"/>
  <c r="AF156" i="1"/>
  <c r="AE156" i="1" s="1"/>
  <c r="AH156" i="1" s="1"/>
  <c r="AK156" i="1"/>
  <c r="AJ156" i="1" s="1"/>
  <c r="AL156" i="1"/>
  <c r="AO156" i="1"/>
  <c r="AN156" i="1" s="1"/>
  <c r="AP156" i="1" s="1"/>
  <c r="AR156" i="1"/>
  <c r="AQ156" i="1" s="1"/>
  <c r="AS156" i="1" s="1"/>
  <c r="AV156" i="1"/>
  <c r="AU156" i="1" s="1"/>
  <c r="AZ156" i="1"/>
  <c r="AY156" i="1" s="1"/>
  <c r="BB156" i="1"/>
  <c r="BA156" i="1" s="1"/>
  <c r="E157" i="1"/>
  <c r="D157" i="1" s="1"/>
  <c r="G157" i="1"/>
  <c r="F157" i="1" s="1"/>
  <c r="R157" i="1"/>
  <c r="Q157" i="1" s="1"/>
  <c r="T157" i="1" s="1"/>
  <c r="V157" i="1"/>
  <c r="X157" i="1" s="1"/>
  <c r="W157" i="1" s="1"/>
  <c r="AF157" i="1"/>
  <c r="AE157" i="1" s="1"/>
  <c r="AK157" i="1"/>
  <c r="AJ157" i="1" s="1"/>
  <c r="AL157" i="1"/>
  <c r="AO157" i="1"/>
  <c r="AN157" i="1" s="1"/>
  <c r="AP157" i="1" s="1"/>
  <c r="AR157" i="1"/>
  <c r="AQ157" i="1" s="1"/>
  <c r="AS157" i="1" s="1"/>
  <c r="AV157" i="1"/>
  <c r="AU157" i="1" s="1"/>
  <c r="AZ157" i="1"/>
  <c r="AY157" i="1" s="1"/>
  <c r="BB157" i="1"/>
  <c r="BA157" i="1" s="1"/>
  <c r="E158" i="1"/>
  <c r="D158" i="1" s="1"/>
  <c r="G158" i="1"/>
  <c r="F158" i="1" s="1"/>
  <c r="R158" i="1"/>
  <c r="Q158" i="1" s="1"/>
  <c r="V158" i="1"/>
  <c r="X158" i="1" s="1"/>
  <c r="W158" i="1" s="1"/>
  <c r="Y158" i="1" s="1"/>
  <c r="AF158" i="1"/>
  <c r="AE158" i="1" s="1"/>
  <c r="AK158" i="1"/>
  <c r="AJ158" i="1" s="1"/>
  <c r="AL158" i="1"/>
  <c r="AO158" i="1"/>
  <c r="AN158" i="1" s="1"/>
  <c r="AP158" i="1" s="1"/>
  <c r="AR158" i="1"/>
  <c r="AQ158" i="1" s="1"/>
  <c r="AS158" i="1" s="1"/>
  <c r="AV158" i="1"/>
  <c r="AU158" i="1" s="1"/>
  <c r="AZ158" i="1"/>
  <c r="AY158" i="1" s="1"/>
  <c r="BB158" i="1"/>
  <c r="BA158" i="1" s="1"/>
  <c r="E159" i="1"/>
  <c r="D159" i="1" s="1"/>
  <c r="G159" i="1"/>
  <c r="F159" i="1" s="1"/>
  <c r="R159" i="1"/>
  <c r="Q159" i="1" s="1"/>
  <c r="V159" i="1"/>
  <c r="U159" i="1" s="1"/>
  <c r="AF159" i="1"/>
  <c r="AE159" i="1" s="1"/>
  <c r="AK159" i="1"/>
  <c r="AJ159" i="1" s="1"/>
  <c r="AL159" i="1"/>
  <c r="AO159" i="1"/>
  <c r="AN159" i="1" s="1"/>
  <c r="AP159" i="1" s="1"/>
  <c r="AR159" i="1"/>
  <c r="AQ159" i="1" s="1"/>
  <c r="AS159" i="1" s="1"/>
  <c r="AV159" i="1"/>
  <c r="AU159" i="1" s="1"/>
  <c r="AZ159" i="1"/>
  <c r="AY159" i="1" s="1"/>
  <c r="BB159" i="1"/>
  <c r="BA159" i="1" s="1"/>
  <c r="E160" i="1"/>
  <c r="D160" i="1" s="1"/>
  <c r="G160" i="1"/>
  <c r="F160" i="1" s="1"/>
  <c r="R160" i="1"/>
  <c r="Q160" i="1" s="1"/>
  <c r="V160" i="1"/>
  <c r="X160" i="1" s="1"/>
  <c r="W160" i="1" s="1"/>
  <c r="AF160" i="1"/>
  <c r="AE160" i="1" s="1"/>
  <c r="AK160" i="1"/>
  <c r="AJ160" i="1" s="1"/>
  <c r="AL160" i="1"/>
  <c r="AO160" i="1"/>
  <c r="AN160" i="1" s="1"/>
  <c r="AP160" i="1" s="1"/>
  <c r="AR160" i="1"/>
  <c r="AQ160" i="1" s="1"/>
  <c r="AS160" i="1" s="1"/>
  <c r="AV160" i="1"/>
  <c r="AU160" i="1" s="1"/>
  <c r="AZ160" i="1"/>
  <c r="AY160" i="1" s="1"/>
  <c r="BB160" i="1"/>
  <c r="BA160" i="1" s="1"/>
  <c r="E161" i="1"/>
  <c r="D161" i="1" s="1"/>
  <c r="G161" i="1"/>
  <c r="F161" i="1" s="1"/>
  <c r="R161" i="1"/>
  <c r="Q161" i="1" s="1"/>
  <c r="T161" i="1" s="1"/>
  <c r="V161" i="1"/>
  <c r="U161" i="1" s="1"/>
  <c r="AF161" i="1"/>
  <c r="AE161" i="1" s="1"/>
  <c r="AH161" i="1" s="1"/>
  <c r="AK161" i="1"/>
  <c r="AJ161" i="1" s="1"/>
  <c r="AL161" i="1"/>
  <c r="AO161" i="1"/>
  <c r="AN161" i="1" s="1"/>
  <c r="AP161" i="1" s="1"/>
  <c r="AR161" i="1"/>
  <c r="AQ161" i="1" s="1"/>
  <c r="AS161" i="1" s="1"/>
  <c r="AV161" i="1"/>
  <c r="AU161" i="1" s="1"/>
  <c r="AZ161" i="1"/>
  <c r="AY161" i="1" s="1"/>
  <c r="BB161" i="1"/>
  <c r="BA161" i="1" s="1"/>
  <c r="E162" i="1"/>
  <c r="D162" i="1" s="1"/>
  <c r="G162" i="1"/>
  <c r="R162" i="1"/>
  <c r="Q162" i="1" s="1"/>
  <c r="T162" i="1" s="1"/>
  <c r="V162" i="1"/>
  <c r="X162" i="1" s="1"/>
  <c r="W162" i="1" s="1"/>
  <c r="Y162" i="1" s="1"/>
  <c r="AF162" i="1"/>
  <c r="AE162" i="1" s="1"/>
  <c r="AH162" i="1" s="1"/>
  <c r="AK162" i="1"/>
  <c r="AJ162" i="1" s="1"/>
  <c r="AL162" i="1"/>
  <c r="AO162" i="1"/>
  <c r="AN162" i="1" s="1"/>
  <c r="AP162" i="1" s="1"/>
  <c r="AR162" i="1"/>
  <c r="AQ162" i="1" s="1"/>
  <c r="AS162" i="1" s="1"/>
  <c r="AV162" i="1"/>
  <c r="AU162" i="1" s="1"/>
  <c r="AZ162" i="1"/>
  <c r="AY162" i="1" s="1"/>
  <c r="BB162" i="1"/>
  <c r="BA162" i="1" s="1"/>
  <c r="E173" i="1"/>
  <c r="D173" i="1" s="1"/>
  <c r="G173" i="1"/>
  <c r="F173" i="1" s="1"/>
  <c r="R173" i="1"/>
  <c r="Q173" i="1" s="1"/>
  <c r="V173" i="1"/>
  <c r="X173" i="1" s="1"/>
  <c r="W173" i="1" s="1"/>
  <c r="AF173" i="1"/>
  <c r="AE173" i="1" s="1"/>
  <c r="AK173" i="1"/>
  <c r="AJ173" i="1" s="1"/>
  <c r="AL173" i="1"/>
  <c r="AO173" i="1"/>
  <c r="AN173" i="1" s="1"/>
  <c r="AP173" i="1" s="1"/>
  <c r="AR173" i="1"/>
  <c r="AQ173" i="1" s="1"/>
  <c r="AS173" i="1" s="1"/>
  <c r="AV173" i="1"/>
  <c r="AU173" i="1" s="1"/>
  <c r="AZ173" i="1"/>
  <c r="AY173" i="1" s="1"/>
  <c r="BB173" i="1"/>
  <c r="BA173" i="1" s="1"/>
  <c r="E174" i="1"/>
  <c r="D174" i="1" s="1"/>
  <c r="G174" i="1"/>
  <c r="F174" i="1" s="1"/>
  <c r="R174" i="1"/>
  <c r="Q174" i="1" s="1"/>
  <c r="V174" i="1"/>
  <c r="U174" i="1" s="1"/>
  <c r="AF174" i="1"/>
  <c r="AE174" i="1" s="1"/>
  <c r="AK174" i="1"/>
  <c r="AJ174" i="1" s="1"/>
  <c r="AL174" i="1"/>
  <c r="AO174" i="1"/>
  <c r="AN174" i="1" s="1"/>
  <c r="AP174" i="1" s="1"/>
  <c r="AR174" i="1"/>
  <c r="AQ174" i="1" s="1"/>
  <c r="AV174" i="1"/>
  <c r="AU174" i="1" s="1"/>
  <c r="AZ174" i="1"/>
  <c r="AY174" i="1" s="1"/>
  <c r="BB174" i="1"/>
  <c r="BA174" i="1" s="1"/>
  <c r="E163" i="1"/>
  <c r="D163" i="1" s="1"/>
  <c r="G163" i="1"/>
  <c r="R163" i="1"/>
  <c r="Q163" i="1" s="1"/>
  <c r="V163" i="1"/>
  <c r="AF163" i="1"/>
  <c r="AE163" i="1" s="1"/>
  <c r="AK163" i="1"/>
  <c r="AJ163" i="1" s="1"/>
  <c r="AL163" i="1"/>
  <c r="AO163" i="1"/>
  <c r="AN163" i="1" s="1"/>
  <c r="AP163" i="1" s="1"/>
  <c r="AR163" i="1"/>
  <c r="AQ163" i="1" s="1"/>
  <c r="AV163" i="1"/>
  <c r="AU163" i="1" s="1"/>
  <c r="AZ163" i="1"/>
  <c r="AY163" i="1" s="1"/>
  <c r="BB163" i="1"/>
  <c r="BA163" i="1" s="1"/>
  <c r="E164" i="1"/>
  <c r="D164" i="1" s="1"/>
  <c r="G164" i="1"/>
  <c r="I164" i="1" s="1"/>
  <c r="R164" i="1"/>
  <c r="Q164" i="1" s="1"/>
  <c r="V164" i="1"/>
  <c r="X164" i="1" s="1"/>
  <c r="W164" i="1" s="1"/>
  <c r="AF164" i="1"/>
  <c r="AE164" i="1" s="1"/>
  <c r="AK164" i="1"/>
  <c r="AJ164" i="1" s="1"/>
  <c r="AL164" i="1"/>
  <c r="AO164" i="1"/>
  <c r="AN164" i="1" s="1"/>
  <c r="AP164" i="1" s="1"/>
  <c r="AR164" i="1"/>
  <c r="AQ164" i="1" s="1"/>
  <c r="AS164" i="1" s="1"/>
  <c r="AV164" i="1"/>
  <c r="AU164" i="1" s="1"/>
  <c r="AZ164" i="1"/>
  <c r="AY164" i="1" s="1"/>
  <c r="BB164" i="1"/>
  <c r="BA164" i="1" s="1"/>
  <c r="E165" i="1"/>
  <c r="D165" i="1" s="1"/>
  <c r="G165" i="1"/>
  <c r="F165" i="1" s="1"/>
  <c r="R165" i="1"/>
  <c r="Q165" i="1" s="1"/>
  <c r="V165" i="1"/>
  <c r="AF165" i="1"/>
  <c r="AE165" i="1" s="1"/>
  <c r="AK165" i="1"/>
  <c r="AJ165" i="1" s="1"/>
  <c r="AL165" i="1"/>
  <c r="AO165" i="1"/>
  <c r="AN165" i="1" s="1"/>
  <c r="AP165" i="1" s="1"/>
  <c r="AR165" i="1"/>
  <c r="AQ165" i="1" s="1"/>
  <c r="AV165" i="1"/>
  <c r="AU165" i="1" s="1"/>
  <c r="AZ165" i="1"/>
  <c r="AY165" i="1" s="1"/>
  <c r="BB165" i="1"/>
  <c r="BA165" i="1" s="1"/>
  <c r="E166" i="1"/>
  <c r="D166" i="1" s="1"/>
  <c r="G166" i="1"/>
  <c r="I166" i="1" s="1"/>
  <c r="R166" i="1"/>
  <c r="Q166" i="1" s="1"/>
  <c r="V166" i="1"/>
  <c r="X166" i="1" s="1"/>
  <c r="W166" i="1" s="1"/>
  <c r="AF166" i="1"/>
  <c r="AE166" i="1" s="1"/>
  <c r="AK166" i="1"/>
  <c r="AJ166" i="1" s="1"/>
  <c r="AL166" i="1"/>
  <c r="AO166" i="1"/>
  <c r="AN166" i="1" s="1"/>
  <c r="AP166" i="1" s="1"/>
  <c r="AR166" i="1"/>
  <c r="AQ166" i="1" s="1"/>
  <c r="AS166" i="1" s="1"/>
  <c r="AV166" i="1"/>
  <c r="AU166" i="1" s="1"/>
  <c r="AZ166" i="1"/>
  <c r="AY166" i="1" s="1"/>
  <c r="BB166" i="1"/>
  <c r="BA166" i="1" s="1"/>
  <c r="E167" i="1"/>
  <c r="D167" i="1" s="1"/>
  <c r="G167" i="1"/>
  <c r="R167" i="1"/>
  <c r="Q167" i="1" s="1"/>
  <c r="V167" i="1"/>
  <c r="AF167" i="1"/>
  <c r="AE167" i="1" s="1"/>
  <c r="AK167" i="1"/>
  <c r="AJ167" i="1" s="1"/>
  <c r="AL167" i="1"/>
  <c r="AO167" i="1"/>
  <c r="AN167" i="1" s="1"/>
  <c r="AP167" i="1" s="1"/>
  <c r="AR167" i="1"/>
  <c r="AQ167" i="1" s="1"/>
  <c r="AV167" i="1"/>
  <c r="AU167" i="1" s="1"/>
  <c r="AZ167" i="1"/>
  <c r="AY167" i="1" s="1"/>
  <c r="BB167" i="1"/>
  <c r="BA167" i="1" s="1"/>
  <c r="E168" i="1"/>
  <c r="D168" i="1" s="1"/>
  <c r="G168" i="1"/>
  <c r="I168" i="1" s="1"/>
  <c r="R168" i="1"/>
  <c r="Q168" i="1" s="1"/>
  <c r="V168" i="1"/>
  <c r="X168" i="1" s="1"/>
  <c r="W168" i="1" s="1"/>
  <c r="AF168" i="1"/>
  <c r="AE168" i="1" s="1"/>
  <c r="AK168" i="1"/>
  <c r="AJ168" i="1" s="1"/>
  <c r="AL168" i="1"/>
  <c r="AO168" i="1"/>
  <c r="AN168" i="1" s="1"/>
  <c r="AP168" i="1" s="1"/>
  <c r="AR168" i="1"/>
  <c r="AQ168" i="1" s="1"/>
  <c r="AS168" i="1" s="1"/>
  <c r="AV168" i="1"/>
  <c r="AU168" i="1" s="1"/>
  <c r="AZ168" i="1"/>
  <c r="AY168" i="1" s="1"/>
  <c r="BB168" i="1"/>
  <c r="BA168" i="1" s="1"/>
  <c r="E169" i="1"/>
  <c r="D169" i="1" s="1"/>
  <c r="G169" i="1"/>
  <c r="F169" i="1" s="1"/>
  <c r="R169" i="1"/>
  <c r="Q169" i="1" s="1"/>
  <c r="V169" i="1"/>
  <c r="AF169" i="1"/>
  <c r="AE169" i="1" s="1"/>
  <c r="AK169" i="1"/>
  <c r="AJ169" i="1" s="1"/>
  <c r="AL169" i="1"/>
  <c r="AO169" i="1"/>
  <c r="AN169" i="1" s="1"/>
  <c r="AP169" i="1" s="1"/>
  <c r="AR169" i="1"/>
  <c r="AQ169" i="1" s="1"/>
  <c r="AT169" i="1" s="1"/>
  <c r="AV169" i="1"/>
  <c r="AU169" i="1" s="1"/>
  <c r="AZ169" i="1"/>
  <c r="AY169" i="1" s="1"/>
  <c r="BB169" i="1"/>
  <c r="BA169" i="1" s="1"/>
  <c r="E170" i="1"/>
  <c r="D170" i="1" s="1"/>
  <c r="G170" i="1"/>
  <c r="I170" i="1" s="1"/>
  <c r="R170" i="1"/>
  <c r="Q170" i="1" s="1"/>
  <c r="V170" i="1"/>
  <c r="X170" i="1" s="1"/>
  <c r="W170" i="1" s="1"/>
  <c r="AF170" i="1"/>
  <c r="AE170" i="1" s="1"/>
  <c r="AK170" i="1"/>
  <c r="AJ170" i="1" s="1"/>
  <c r="AL170" i="1"/>
  <c r="AO170" i="1"/>
  <c r="AN170" i="1" s="1"/>
  <c r="AP170" i="1" s="1"/>
  <c r="AR170" i="1"/>
  <c r="AQ170" i="1" s="1"/>
  <c r="AS170" i="1" s="1"/>
  <c r="AV170" i="1"/>
  <c r="AU170" i="1" s="1"/>
  <c r="AZ170" i="1"/>
  <c r="AY170" i="1" s="1"/>
  <c r="BB170" i="1"/>
  <c r="BA170" i="1" s="1"/>
  <c r="E171" i="1"/>
  <c r="D171" i="1" s="1"/>
  <c r="G171" i="1"/>
  <c r="R171" i="1"/>
  <c r="Q171" i="1" s="1"/>
  <c r="V171" i="1"/>
  <c r="U171" i="1" s="1"/>
  <c r="AF171" i="1"/>
  <c r="AE171" i="1" s="1"/>
  <c r="AK171" i="1"/>
  <c r="AJ171" i="1" s="1"/>
  <c r="AL171" i="1"/>
  <c r="AO171" i="1"/>
  <c r="AN171" i="1" s="1"/>
  <c r="AP171" i="1" s="1"/>
  <c r="AR171" i="1"/>
  <c r="AQ171" i="1" s="1"/>
  <c r="AV171" i="1"/>
  <c r="AU171" i="1" s="1"/>
  <c r="AZ171" i="1"/>
  <c r="AY171" i="1" s="1"/>
  <c r="BB171" i="1"/>
  <c r="BA171" i="1" s="1"/>
  <c r="E172" i="1"/>
  <c r="D172" i="1" s="1"/>
  <c r="G172" i="1"/>
  <c r="R172" i="1"/>
  <c r="Q172" i="1" s="1"/>
  <c r="V172" i="1"/>
  <c r="U172" i="1" s="1"/>
  <c r="AF172" i="1"/>
  <c r="AE172" i="1" s="1"/>
  <c r="AK172" i="1"/>
  <c r="AJ172" i="1" s="1"/>
  <c r="AL172" i="1"/>
  <c r="AO172" i="1"/>
  <c r="AN172" i="1" s="1"/>
  <c r="AP172" i="1" s="1"/>
  <c r="AR172" i="1"/>
  <c r="AQ172" i="1" s="1"/>
  <c r="AT172" i="1" s="1"/>
  <c r="AV172" i="1"/>
  <c r="AU172" i="1" s="1"/>
  <c r="AZ172" i="1"/>
  <c r="AY172" i="1" s="1"/>
  <c r="BB172" i="1"/>
  <c r="BA172" i="1" s="1"/>
  <c r="BB145" i="1"/>
  <c r="BA145" i="1" s="1"/>
  <c r="AZ145" i="1"/>
  <c r="AY145" i="1" s="1"/>
  <c r="AV145" i="1"/>
  <c r="AU145" i="1" s="1"/>
  <c r="AR145" i="1"/>
  <c r="AQ145" i="1" s="1"/>
  <c r="AO145" i="1"/>
  <c r="AN145" i="1" s="1"/>
  <c r="AP145" i="1" s="1"/>
  <c r="AL145" i="1"/>
  <c r="AK145" i="1"/>
  <c r="AJ145" i="1" s="1"/>
  <c r="AF145" i="1"/>
  <c r="AE145" i="1" s="1"/>
  <c r="AI145" i="1" s="1"/>
  <c r="V145" i="1"/>
  <c r="R145" i="1"/>
  <c r="Q145" i="1" s="1"/>
  <c r="G145" i="1"/>
  <c r="E145" i="1"/>
  <c r="D145" i="1" s="1"/>
  <c r="G38" i="1"/>
  <c r="I38" i="1" s="1"/>
  <c r="R38" i="1"/>
  <c r="Q38" i="1" s="1"/>
  <c r="V38" i="1"/>
  <c r="U38" i="1" s="1"/>
  <c r="AF38" i="1"/>
  <c r="AE38" i="1" s="1"/>
  <c r="AJ38" i="1"/>
  <c r="AL38" i="1"/>
  <c r="AO38" i="1"/>
  <c r="AN38" i="1" s="1"/>
  <c r="AP38" i="1" s="1"/>
  <c r="AR38" i="1"/>
  <c r="AQ38" i="1" s="1"/>
  <c r="AT38" i="1" s="1"/>
  <c r="AV38" i="1"/>
  <c r="AU38" i="1" s="1"/>
  <c r="AZ38" i="1"/>
  <c r="AY38" i="1" s="1"/>
  <c r="BB38" i="1"/>
  <c r="BA38" i="1" s="1"/>
  <c r="G39" i="1"/>
  <c r="I39" i="1" s="1"/>
  <c r="R39" i="1"/>
  <c r="Q39" i="1" s="1"/>
  <c r="V39" i="1"/>
  <c r="AF39" i="1"/>
  <c r="AE39" i="1" s="1"/>
  <c r="AJ39" i="1"/>
  <c r="AL39" i="1"/>
  <c r="AO39" i="1"/>
  <c r="AN39" i="1" s="1"/>
  <c r="AP39" i="1" s="1"/>
  <c r="AR39" i="1"/>
  <c r="AQ39" i="1" s="1"/>
  <c r="AT39" i="1" s="1"/>
  <c r="AV39" i="1"/>
  <c r="AU39" i="1" s="1"/>
  <c r="AZ39" i="1"/>
  <c r="AY39" i="1" s="1"/>
  <c r="BB39" i="1"/>
  <c r="BA39" i="1" s="1"/>
  <c r="G41" i="1"/>
  <c r="R41" i="1"/>
  <c r="Q41" i="1" s="1"/>
  <c r="V41" i="1"/>
  <c r="U41" i="1" s="1"/>
  <c r="AF41" i="1"/>
  <c r="AE41" i="1" s="1"/>
  <c r="AJ41" i="1"/>
  <c r="AL41" i="1"/>
  <c r="AO41" i="1"/>
  <c r="AN41" i="1" s="1"/>
  <c r="AP41" i="1" s="1"/>
  <c r="AR41" i="1"/>
  <c r="AQ41" i="1" s="1"/>
  <c r="AV41" i="1"/>
  <c r="AU41" i="1" s="1"/>
  <c r="AZ41" i="1"/>
  <c r="AY41" i="1" s="1"/>
  <c r="BB41" i="1"/>
  <c r="BA41" i="1" s="1"/>
  <c r="G44" i="1"/>
  <c r="I44" i="1" s="1"/>
  <c r="R44" i="1"/>
  <c r="Q44" i="1" s="1"/>
  <c r="V44" i="1"/>
  <c r="U44" i="1" s="1"/>
  <c r="AF44" i="1"/>
  <c r="AE44" i="1" s="1"/>
  <c r="AH44" i="1" s="1"/>
  <c r="AJ44" i="1"/>
  <c r="AL44" i="1"/>
  <c r="AO44" i="1"/>
  <c r="AN44" i="1" s="1"/>
  <c r="AP44" i="1" s="1"/>
  <c r="AR44" i="1"/>
  <c r="AQ44" i="1" s="1"/>
  <c r="AT44" i="1" s="1"/>
  <c r="AV44" i="1"/>
  <c r="AU44" i="1" s="1"/>
  <c r="AZ44" i="1"/>
  <c r="AY44" i="1" s="1"/>
  <c r="BB44" i="1"/>
  <c r="BA44" i="1" s="1"/>
  <c r="G45" i="1"/>
  <c r="I45" i="1" s="1"/>
  <c r="R45" i="1"/>
  <c r="Q45" i="1" s="1"/>
  <c r="S45" i="1" s="1"/>
  <c r="V45" i="1"/>
  <c r="U45" i="1" s="1"/>
  <c r="AF45" i="1"/>
  <c r="AE45" i="1" s="1"/>
  <c r="AH45" i="1" s="1"/>
  <c r="AJ45" i="1"/>
  <c r="AL45" i="1"/>
  <c r="AO45" i="1"/>
  <c r="AN45" i="1" s="1"/>
  <c r="AP45" i="1" s="1"/>
  <c r="AR45" i="1"/>
  <c r="AQ45" i="1" s="1"/>
  <c r="AV45" i="1"/>
  <c r="AU45" i="1" s="1"/>
  <c r="AZ45" i="1"/>
  <c r="AY45" i="1" s="1"/>
  <c r="BB45" i="1"/>
  <c r="BA45" i="1" s="1"/>
  <c r="G46" i="1"/>
  <c r="I46" i="1" s="1"/>
  <c r="R46" i="1"/>
  <c r="Q46" i="1" s="1"/>
  <c r="S46" i="1" s="1"/>
  <c r="V46" i="1"/>
  <c r="U46" i="1" s="1"/>
  <c r="AF46" i="1"/>
  <c r="AE46" i="1" s="1"/>
  <c r="AH46" i="1" s="1"/>
  <c r="AJ46" i="1"/>
  <c r="AL46" i="1"/>
  <c r="AO46" i="1"/>
  <c r="AN46" i="1" s="1"/>
  <c r="AP46" i="1" s="1"/>
  <c r="AR46" i="1"/>
  <c r="AQ46" i="1" s="1"/>
  <c r="AT46" i="1" s="1"/>
  <c r="AV46" i="1"/>
  <c r="AU46" i="1" s="1"/>
  <c r="AZ46" i="1"/>
  <c r="AY46" i="1" s="1"/>
  <c r="BB46" i="1"/>
  <c r="BA46" i="1" s="1"/>
  <c r="G47" i="1"/>
  <c r="F47" i="1" s="1"/>
  <c r="R47" i="1"/>
  <c r="Q47" i="1" s="1"/>
  <c r="S47" i="1" s="1"/>
  <c r="V47" i="1"/>
  <c r="U47" i="1" s="1"/>
  <c r="AF47" i="1"/>
  <c r="AE47" i="1" s="1"/>
  <c r="AH47" i="1" s="1"/>
  <c r="AJ47" i="1"/>
  <c r="AL47" i="1"/>
  <c r="AO47" i="1"/>
  <c r="AN47" i="1" s="1"/>
  <c r="AP47" i="1" s="1"/>
  <c r="AR47" i="1"/>
  <c r="AQ47" i="1" s="1"/>
  <c r="AV47" i="1"/>
  <c r="AU47" i="1" s="1"/>
  <c r="AZ47" i="1"/>
  <c r="AY47" i="1" s="1"/>
  <c r="BB47" i="1"/>
  <c r="BA47" i="1" s="1"/>
  <c r="G49" i="1"/>
  <c r="I49" i="1" s="1"/>
  <c r="R49" i="1"/>
  <c r="Q49" i="1" s="1"/>
  <c r="S49" i="1" s="1"/>
  <c r="V49" i="1"/>
  <c r="U49" i="1" s="1"/>
  <c r="AF49" i="1"/>
  <c r="AE49" i="1" s="1"/>
  <c r="AH49" i="1" s="1"/>
  <c r="AJ49" i="1"/>
  <c r="AL49" i="1"/>
  <c r="AO49" i="1"/>
  <c r="AN49" i="1" s="1"/>
  <c r="AP49" i="1" s="1"/>
  <c r="AR49" i="1"/>
  <c r="AQ49" i="1" s="1"/>
  <c r="AT49" i="1" s="1"/>
  <c r="AV49" i="1"/>
  <c r="AU49" i="1" s="1"/>
  <c r="AZ49" i="1"/>
  <c r="AY49" i="1" s="1"/>
  <c r="BB49" i="1"/>
  <c r="BA49" i="1" s="1"/>
  <c r="G50" i="1"/>
  <c r="I50" i="1" s="1"/>
  <c r="R50" i="1"/>
  <c r="Q50" i="1" s="1"/>
  <c r="V50" i="1"/>
  <c r="AF50" i="1"/>
  <c r="AE50" i="1" s="1"/>
  <c r="AJ50" i="1"/>
  <c r="AL50" i="1"/>
  <c r="AO50" i="1"/>
  <c r="AN50" i="1" s="1"/>
  <c r="AP50" i="1" s="1"/>
  <c r="AR50" i="1"/>
  <c r="AQ50" i="1" s="1"/>
  <c r="AV50" i="1"/>
  <c r="AU50" i="1" s="1"/>
  <c r="AZ50" i="1"/>
  <c r="AY50" i="1" s="1"/>
  <c r="BB50" i="1"/>
  <c r="BA50" i="1" s="1"/>
  <c r="G51" i="1"/>
  <c r="F51" i="1" s="1"/>
  <c r="R51" i="1"/>
  <c r="Q51" i="1" s="1"/>
  <c r="S51" i="1" s="1"/>
  <c r="V51" i="1"/>
  <c r="AF51" i="1"/>
  <c r="AE51" i="1" s="1"/>
  <c r="AJ51" i="1"/>
  <c r="AL51" i="1"/>
  <c r="AO51" i="1"/>
  <c r="AN51" i="1" s="1"/>
  <c r="AP51" i="1" s="1"/>
  <c r="AR51" i="1"/>
  <c r="AQ51" i="1" s="1"/>
  <c r="AV51" i="1"/>
  <c r="AU51" i="1" s="1"/>
  <c r="AZ51" i="1"/>
  <c r="AY51" i="1" s="1"/>
  <c r="BB51" i="1"/>
  <c r="BA51" i="1" s="1"/>
  <c r="G52" i="1"/>
  <c r="R52" i="1"/>
  <c r="Q52" i="1" s="1"/>
  <c r="S52" i="1" s="1"/>
  <c r="V52" i="1"/>
  <c r="AF52" i="1"/>
  <c r="AE52" i="1" s="1"/>
  <c r="AJ52" i="1"/>
  <c r="AL52" i="1"/>
  <c r="AO52" i="1"/>
  <c r="AN52" i="1" s="1"/>
  <c r="AP52" i="1" s="1"/>
  <c r="AR52" i="1"/>
  <c r="AQ52" i="1" s="1"/>
  <c r="AV52" i="1"/>
  <c r="AU52" i="1" s="1"/>
  <c r="AZ52" i="1"/>
  <c r="AY52" i="1" s="1"/>
  <c r="BB52" i="1"/>
  <c r="BA52" i="1" s="1"/>
  <c r="G53" i="1"/>
  <c r="F53" i="1" s="1"/>
  <c r="R53" i="1"/>
  <c r="Q53" i="1" s="1"/>
  <c r="V53" i="1"/>
  <c r="AF53" i="1"/>
  <c r="AE53" i="1" s="1"/>
  <c r="AJ53" i="1"/>
  <c r="AL53" i="1"/>
  <c r="AO53" i="1"/>
  <c r="AN53" i="1" s="1"/>
  <c r="AP53" i="1" s="1"/>
  <c r="AR53" i="1"/>
  <c r="AQ53" i="1" s="1"/>
  <c r="AT53" i="1" s="1"/>
  <c r="AV53" i="1"/>
  <c r="AU53" i="1" s="1"/>
  <c r="AZ53" i="1"/>
  <c r="AY53" i="1" s="1"/>
  <c r="BB53" i="1"/>
  <c r="BA53" i="1" s="1"/>
  <c r="G54" i="1"/>
  <c r="F54" i="1" s="1"/>
  <c r="R54" i="1"/>
  <c r="Q54" i="1" s="1"/>
  <c r="V54" i="1"/>
  <c r="U54" i="1" s="1"/>
  <c r="AF54" i="1"/>
  <c r="AE54" i="1" s="1"/>
  <c r="AJ54" i="1"/>
  <c r="AL54" i="1"/>
  <c r="AO54" i="1"/>
  <c r="AN54" i="1" s="1"/>
  <c r="AP54" i="1" s="1"/>
  <c r="AR54" i="1"/>
  <c r="AQ54" i="1" s="1"/>
  <c r="AV54" i="1"/>
  <c r="AU54" i="1" s="1"/>
  <c r="AZ54" i="1"/>
  <c r="AY54" i="1" s="1"/>
  <c r="BB54" i="1"/>
  <c r="BA54" i="1" s="1"/>
  <c r="G55" i="1"/>
  <c r="F55" i="1" s="1"/>
  <c r="R55" i="1"/>
  <c r="Q55" i="1" s="1"/>
  <c r="V55" i="1"/>
  <c r="U55" i="1" s="1"/>
  <c r="AF55" i="1"/>
  <c r="AE55" i="1" s="1"/>
  <c r="AJ55" i="1"/>
  <c r="AL55" i="1"/>
  <c r="AO55" i="1"/>
  <c r="AN55" i="1" s="1"/>
  <c r="AP55" i="1" s="1"/>
  <c r="AR55" i="1"/>
  <c r="AQ55" i="1" s="1"/>
  <c r="AT55" i="1" s="1"/>
  <c r="AV55" i="1"/>
  <c r="AU55" i="1" s="1"/>
  <c r="AZ55" i="1"/>
  <c r="AY55" i="1" s="1"/>
  <c r="BB55" i="1"/>
  <c r="BA55" i="1" s="1"/>
  <c r="G56" i="1"/>
  <c r="F56" i="1" s="1"/>
  <c r="R56" i="1"/>
  <c r="Q56" i="1" s="1"/>
  <c r="V56" i="1"/>
  <c r="U56" i="1" s="1"/>
  <c r="AF56" i="1"/>
  <c r="AE56" i="1" s="1"/>
  <c r="AJ56" i="1"/>
  <c r="AL56" i="1"/>
  <c r="AO56" i="1"/>
  <c r="AN56" i="1" s="1"/>
  <c r="AP56" i="1" s="1"/>
  <c r="AR56" i="1"/>
  <c r="AQ56" i="1" s="1"/>
  <c r="AT56" i="1" s="1"/>
  <c r="AV56" i="1"/>
  <c r="AU56" i="1" s="1"/>
  <c r="AZ56" i="1"/>
  <c r="AY56" i="1" s="1"/>
  <c r="BB56" i="1"/>
  <c r="BA56" i="1" s="1"/>
  <c r="G57" i="1"/>
  <c r="F57" i="1" s="1"/>
  <c r="R57" i="1"/>
  <c r="Q57" i="1" s="1"/>
  <c r="V57" i="1"/>
  <c r="U57" i="1" s="1"/>
  <c r="AF57" i="1"/>
  <c r="AE57" i="1" s="1"/>
  <c r="AJ57" i="1"/>
  <c r="AL57" i="1"/>
  <c r="AO57" i="1"/>
  <c r="AN57" i="1" s="1"/>
  <c r="AP57" i="1" s="1"/>
  <c r="AR57" i="1"/>
  <c r="AQ57" i="1" s="1"/>
  <c r="AT57" i="1" s="1"/>
  <c r="AV57" i="1"/>
  <c r="AU57" i="1" s="1"/>
  <c r="AZ57" i="1"/>
  <c r="AY57" i="1" s="1"/>
  <c r="BB57" i="1"/>
  <c r="BA57" i="1" s="1"/>
  <c r="G58" i="1"/>
  <c r="F58" i="1" s="1"/>
  <c r="R58" i="1"/>
  <c r="Q58" i="1" s="1"/>
  <c r="V58" i="1"/>
  <c r="AF58" i="1"/>
  <c r="AE58" i="1" s="1"/>
  <c r="AJ58" i="1"/>
  <c r="AL58" i="1"/>
  <c r="AO58" i="1"/>
  <c r="AN58" i="1" s="1"/>
  <c r="AP58" i="1" s="1"/>
  <c r="AR58" i="1"/>
  <c r="AQ58" i="1" s="1"/>
  <c r="AV58" i="1"/>
  <c r="AU58" i="1" s="1"/>
  <c r="AZ58" i="1"/>
  <c r="AY58" i="1" s="1"/>
  <c r="BB58" i="1"/>
  <c r="BA58" i="1" s="1"/>
  <c r="G59" i="1"/>
  <c r="R59" i="1"/>
  <c r="Q59" i="1" s="1"/>
  <c r="V59" i="1"/>
  <c r="AF59" i="1"/>
  <c r="AE59" i="1" s="1"/>
  <c r="AJ59" i="1"/>
  <c r="AL59" i="1"/>
  <c r="AO59" i="1"/>
  <c r="AN59" i="1" s="1"/>
  <c r="AP59" i="1" s="1"/>
  <c r="AR59" i="1"/>
  <c r="AQ59" i="1" s="1"/>
  <c r="AV59" i="1"/>
  <c r="AU59" i="1" s="1"/>
  <c r="AZ59" i="1"/>
  <c r="AY59" i="1" s="1"/>
  <c r="BB59" i="1"/>
  <c r="BA59" i="1" s="1"/>
  <c r="G60" i="1"/>
  <c r="R60" i="1"/>
  <c r="Q60" i="1" s="1"/>
  <c r="V60" i="1"/>
  <c r="U60" i="1" s="1"/>
  <c r="AF60" i="1"/>
  <c r="AE60" i="1" s="1"/>
  <c r="AJ60" i="1"/>
  <c r="AL60" i="1"/>
  <c r="AO60" i="1"/>
  <c r="AN60" i="1" s="1"/>
  <c r="AP60" i="1" s="1"/>
  <c r="AR60" i="1"/>
  <c r="AQ60" i="1" s="1"/>
  <c r="AV60" i="1"/>
  <c r="AU60" i="1" s="1"/>
  <c r="AZ60" i="1"/>
  <c r="AY60" i="1" s="1"/>
  <c r="BB60" i="1"/>
  <c r="BA60" i="1" s="1"/>
  <c r="G61" i="1"/>
  <c r="F61" i="1" s="1"/>
  <c r="R61" i="1"/>
  <c r="Q61" i="1" s="1"/>
  <c r="T61" i="1" s="1"/>
  <c r="V61" i="1"/>
  <c r="U61" i="1" s="1"/>
  <c r="AF61" i="1"/>
  <c r="AE61" i="1" s="1"/>
  <c r="AI61" i="1" s="1"/>
  <c r="AJ61" i="1"/>
  <c r="AL61" i="1"/>
  <c r="AO61" i="1"/>
  <c r="AN61" i="1" s="1"/>
  <c r="AP61" i="1" s="1"/>
  <c r="AR61" i="1"/>
  <c r="AQ61" i="1" s="1"/>
  <c r="AV61" i="1"/>
  <c r="AU61" i="1" s="1"/>
  <c r="AZ61" i="1"/>
  <c r="AY61" i="1" s="1"/>
  <c r="BB61" i="1"/>
  <c r="BA61" i="1" s="1"/>
  <c r="G62" i="1"/>
  <c r="R62" i="1"/>
  <c r="Q62" i="1" s="1"/>
  <c r="T62" i="1" s="1"/>
  <c r="V62" i="1"/>
  <c r="U62" i="1" s="1"/>
  <c r="AF62" i="1"/>
  <c r="AE62" i="1" s="1"/>
  <c r="AI62" i="1" s="1"/>
  <c r="AJ62" i="1"/>
  <c r="AL62" i="1"/>
  <c r="AO62" i="1"/>
  <c r="AN62" i="1" s="1"/>
  <c r="AP62" i="1" s="1"/>
  <c r="AR62" i="1"/>
  <c r="AQ62" i="1" s="1"/>
  <c r="AV62" i="1"/>
  <c r="AU62" i="1" s="1"/>
  <c r="AZ62" i="1"/>
  <c r="AY62" i="1" s="1"/>
  <c r="BB62" i="1"/>
  <c r="BA62" i="1" s="1"/>
  <c r="G63" i="1"/>
  <c r="F63" i="1" s="1"/>
  <c r="R63" i="1"/>
  <c r="Q63" i="1" s="1"/>
  <c r="S63" i="1" s="1"/>
  <c r="V63" i="1"/>
  <c r="U63" i="1" s="1"/>
  <c r="AF63" i="1"/>
  <c r="AE63" i="1" s="1"/>
  <c r="AI63" i="1" s="1"/>
  <c r="AJ63" i="1"/>
  <c r="AL63" i="1"/>
  <c r="AO63" i="1"/>
  <c r="AN63" i="1" s="1"/>
  <c r="AP63" i="1" s="1"/>
  <c r="AR63" i="1"/>
  <c r="AQ63" i="1" s="1"/>
  <c r="AT63" i="1" s="1"/>
  <c r="AV63" i="1"/>
  <c r="AU63" i="1" s="1"/>
  <c r="AZ63" i="1"/>
  <c r="AY63" i="1" s="1"/>
  <c r="BB63" i="1"/>
  <c r="BA63" i="1" s="1"/>
  <c r="G64" i="1"/>
  <c r="I64" i="1" s="1"/>
  <c r="R64" i="1"/>
  <c r="Q64" i="1" s="1"/>
  <c r="S64" i="1" s="1"/>
  <c r="V64" i="1"/>
  <c r="U64" i="1" s="1"/>
  <c r="AF64" i="1"/>
  <c r="AE64" i="1" s="1"/>
  <c r="AI64" i="1" s="1"/>
  <c r="AJ64" i="1"/>
  <c r="AL64" i="1"/>
  <c r="AO64" i="1"/>
  <c r="AN64" i="1" s="1"/>
  <c r="AP64" i="1" s="1"/>
  <c r="AR64" i="1"/>
  <c r="AQ64" i="1" s="1"/>
  <c r="AT64" i="1" s="1"/>
  <c r="AV64" i="1"/>
  <c r="AU64" i="1" s="1"/>
  <c r="AZ64" i="1"/>
  <c r="AY64" i="1" s="1"/>
  <c r="BB64" i="1"/>
  <c r="BA64" i="1" s="1"/>
  <c r="G67" i="1"/>
  <c r="R67" i="1"/>
  <c r="Q67" i="1" s="1"/>
  <c r="S67" i="1" s="1"/>
  <c r="V67" i="1"/>
  <c r="U67" i="1" s="1"/>
  <c r="AF67" i="1"/>
  <c r="AE67" i="1" s="1"/>
  <c r="AI67" i="1" s="1"/>
  <c r="AJ67" i="1"/>
  <c r="AL67" i="1"/>
  <c r="AO67" i="1"/>
  <c r="AN67" i="1" s="1"/>
  <c r="AP67" i="1" s="1"/>
  <c r="AR67" i="1"/>
  <c r="AQ67" i="1" s="1"/>
  <c r="AT67" i="1" s="1"/>
  <c r="AV67" i="1"/>
  <c r="AU67" i="1" s="1"/>
  <c r="AZ67" i="1"/>
  <c r="AY67" i="1" s="1"/>
  <c r="BB67" i="1"/>
  <c r="BA67" i="1" s="1"/>
  <c r="G70" i="1"/>
  <c r="I70" i="1" s="1"/>
  <c r="R70" i="1"/>
  <c r="Q70" i="1" s="1"/>
  <c r="S70" i="1" s="1"/>
  <c r="V70" i="1"/>
  <c r="AF70" i="1"/>
  <c r="AE70" i="1" s="1"/>
  <c r="AJ70" i="1"/>
  <c r="AL70" i="1"/>
  <c r="AO70" i="1"/>
  <c r="AN70" i="1" s="1"/>
  <c r="AP70" i="1" s="1"/>
  <c r="AR70" i="1"/>
  <c r="AQ70" i="1" s="1"/>
  <c r="AV70" i="1"/>
  <c r="AU70" i="1" s="1"/>
  <c r="AZ70" i="1"/>
  <c r="AY70" i="1" s="1"/>
  <c r="BB70" i="1"/>
  <c r="BA70" i="1" s="1"/>
  <c r="G71" i="1"/>
  <c r="R71" i="1"/>
  <c r="Q71" i="1" s="1"/>
  <c r="T71" i="1" s="1"/>
  <c r="V71" i="1"/>
  <c r="AF71" i="1"/>
  <c r="AE71" i="1" s="1"/>
  <c r="AG71" i="1" s="1"/>
  <c r="AJ71" i="1"/>
  <c r="AL71" i="1"/>
  <c r="AO71" i="1"/>
  <c r="AN71" i="1" s="1"/>
  <c r="AP71" i="1" s="1"/>
  <c r="AR71" i="1"/>
  <c r="AQ71" i="1" s="1"/>
  <c r="AV71" i="1"/>
  <c r="AU71" i="1" s="1"/>
  <c r="AZ71" i="1"/>
  <c r="AY71" i="1" s="1"/>
  <c r="BB71" i="1"/>
  <c r="BA71" i="1" s="1"/>
  <c r="G72" i="1"/>
  <c r="R72" i="1"/>
  <c r="Q72" i="1" s="1"/>
  <c r="S72" i="1" s="1"/>
  <c r="V72" i="1"/>
  <c r="U72" i="1" s="1"/>
  <c r="AF72" i="1"/>
  <c r="AE72" i="1" s="1"/>
  <c r="AG72" i="1" s="1"/>
  <c r="AJ72" i="1"/>
  <c r="AL72" i="1"/>
  <c r="AO72" i="1"/>
  <c r="AN72" i="1" s="1"/>
  <c r="AP72" i="1" s="1"/>
  <c r="AR72" i="1"/>
  <c r="AQ72" i="1" s="1"/>
  <c r="AV72" i="1"/>
  <c r="AU72" i="1" s="1"/>
  <c r="AZ72" i="1"/>
  <c r="AY72" i="1" s="1"/>
  <c r="BB72" i="1"/>
  <c r="BA72" i="1" s="1"/>
  <c r="G74" i="1"/>
  <c r="I74" i="1" s="1"/>
  <c r="R74" i="1"/>
  <c r="Q74" i="1" s="1"/>
  <c r="T74" i="1" s="1"/>
  <c r="V74" i="1"/>
  <c r="AF74" i="1"/>
  <c r="AE74" i="1" s="1"/>
  <c r="AG74" i="1" s="1"/>
  <c r="AJ74" i="1"/>
  <c r="AL74" i="1"/>
  <c r="AO74" i="1"/>
  <c r="AN74" i="1" s="1"/>
  <c r="AP74" i="1" s="1"/>
  <c r="AR74" i="1"/>
  <c r="AQ74" i="1" s="1"/>
  <c r="AV74" i="1"/>
  <c r="AU74" i="1" s="1"/>
  <c r="AZ74" i="1"/>
  <c r="AY74" i="1" s="1"/>
  <c r="BB74" i="1"/>
  <c r="BA74" i="1" s="1"/>
  <c r="G75" i="1"/>
  <c r="F75" i="1" s="1"/>
  <c r="R75" i="1"/>
  <c r="Q75" i="1" s="1"/>
  <c r="S75" i="1" s="1"/>
  <c r="V75" i="1"/>
  <c r="AF75" i="1"/>
  <c r="AE75" i="1" s="1"/>
  <c r="AG75" i="1" s="1"/>
  <c r="AJ75" i="1"/>
  <c r="AL75" i="1"/>
  <c r="AO75" i="1"/>
  <c r="AN75" i="1" s="1"/>
  <c r="AP75" i="1" s="1"/>
  <c r="AR75" i="1"/>
  <c r="AQ75" i="1" s="1"/>
  <c r="AV75" i="1"/>
  <c r="AU75" i="1" s="1"/>
  <c r="AZ75" i="1"/>
  <c r="AY75" i="1" s="1"/>
  <c r="BB75" i="1"/>
  <c r="BA75" i="1" s="1"/>
  <c r="G76" i="1"/>
  <c r="F76" i="1" s="1"/>
  <c r="R76" i="1"/>
  <c r="Q76" i="1" s="1"/>
  <c r="T76" i="1" s="1"/>
  <c r="V76" i="1"/>
  <c r="U76" i="1" s="1"/>
  <c r="AF76" i="1"/>
  <c r="AE76" i="1" s="1"/>
  <c r="AG76" i="1" s="1"/>
  <c r="AJ76" i="1"/>
  <c r="AL76" i="1"/>
  <c r="AO76" i="1"/>
  <c r="AN76" i="1" s="1"/>
  <c r="AP76" i="1" s="1"/>
  <c r="AR76" i="1"/>
  <c r="AQ76" i="1" s="1"/>
  <c r="AV76" i="1"/>
  <c r="AU76" i="1" s="1"/>
  <c r="AZ76" i="1"/>
  <c r="AY76" i="1" s="1"/>
  <c r="BB76" i="1"/>
  <c r="BA76" i="1" s="1"/>
  <c r="G77" i="1"/>
  <c r="I77" i="1" s="1"/>
  <c r="R77" i="1"/>
  <c r="Q77" i="1" s="1"/>
  <c r="S77" i="1" s="1"/>
  <c r="V77" i="1"/>
  <c r="U77" i="1" s="1"/>
  <c r="AF77" i="1"/>
  <c r="AE77" i="1" s="1"/>
  <c r="AG77" i="1" s="1"/>
  <c r="AJ77" i="1"/>
  <c r="AL77" i="1"/>
  <c r="AO77" i="1"/>
  <c r="AN77" i="1" s="1"/>
  <c r="AP77" i="1" s="1"/>
  <c r="AR77" i="1"/>
  <c r="AQ77" i="1" s="1"/>
  <c r="AV77" i="1"/>
  <c r="AU77" i="1" s="1"/>
  <c r="AZ77" i="1"/>
  <c r="AY77" i="1" s="1"/>
  <c r="BB77" i="1"/>
  <c r="BA77" i="1" s="1"/>
  <c r="G78" i="1"/>
  <c r="I78" i="1" s="1"/>
  <c r="R78" i="1"/>
  <c r="Q78" i="1" s="1"/>
  <c r="S78" i="1" s="1"/>
  <c r="V78" i="1"/>
  <c r="U78" i="1" s="1"/>
  <c r="AF78" i="1"/>
  <c r="AE78" i="1" s="1"/>
  <c r="AG78" i="1" s="1"/>
  <c r="AJ78" i="1"/>
  <c r="AL78" i="1"/>
  <c r="AO78" i="1"/>
  <c r="AN78" i="1" s="1"/>
  <c r="AP78" i="1" s="1"/>
  <c r="AR78" i="1"/>
  <c r="AQ78" i="1" s="1"/>
  <c r="AT78" i="1" s="1"/>
  <c r="AV78" i="1"/>
  <c r="AU78" i="1" s="1"/>
  <c r="AZ78" i="1"/>
  <c r="AY78" i="1" s="1"/>
  <c r="BB78" i="1"/>
  <c r="BA78" i="1" s="1"/>
  <c r="G79" i="1"/>
  <c r="F79" i="1" s="1"/>
  <c r="R79" i="1"/>
  <c r="Q79" i="1" s="1"/>
  <c r="S79" i="1" s="1"/>
  <c r="V79" i="1"/>
  <c r="AF79" i="1"/>
  <c r="AE79" i="1" s="1"/>
  <c r="AJ79" i="1"/>
  <c r="AL79" i="1"/>
  <c r="AO79" i="1"/>
  <c r="AN79" i="1" s="1"/>
  <c r="AP79" i="1" s="1"/>
  <c r="AR79" i="1"/>
  <c r="AQ79" i="1" s="1"/>
  <c r="AV79" i="1"/>
  <c r="AU79" i="1" s="1"/>
  <c r="AZ79" i="1"/>
  <c r="AY79" i="1" s="1"/>
  <c r="BB79" i="1"/>
  <c r="BA79" i="1" s="1"/>
  <c r="G80" i="1"/>
  <c r="F80" i="1" s="1"/>
  <c r="R80" i="1"/>
  <c r="Q80" i="1" s="1"/>
  <c r="T80" i="1" s="1"/>
  <c r="V80" i="1"/>
  <c r="U80" i="1" s="1"/>
  <c r="AF80" i="1"/>
  <c r="AE80" i="1" s="1"/>
  <c r="AJ80" i="1"/>
  <c r="AL80" i="1"/>
  <c r="AO80" i="1"/>
  <c r="AN80" i="1" s="1"/>
  <c r="AP80" i="1" s="1"/>
  <c r="AR80" i="1"/>
  <c r="AQ80" i="1" s="1"/>
  <c r="AT80" i="1" s="1"/>
  <c r="AV80" i="1"/>
  <c r="AU80" i="1" s="1"/>
  <c r="AZ80" i="1"/>
  <c r="AY80" i="1" s="1"/>
  <c r="BB80" i="1"/>
  <c r="BA80" i="1" s="1"/>
  <c r="G81" i="1"/>
  <c r="I81" i="1" s="1"/>
  <c r="R81" i="1"/>
  <c r="Q81" i="1" s="1"/>
  <c r="S81" i="1" s="1"/>
  <c r="V81" i="1"/>
  <c r="U81" i="1" s="1"/>
  <c r="AF81" i="1"/>
  <c r="AE81" i="1" s="1"/>
  <c r="AJ81" i="1"/>
  <c r="AL81" i="1"/>
  <c r="AO81" i="1"/>
  <c r="AN81" i="1" s="1"/>
  <c r="AP81" i="1" s="1"/>
  <c r="AR81" i="1"/>
  <c r="AQ81" i="1" s="1"/>
  <c r="AT81" i="1" s="1"/>
  <c r="AV81" i="1"/>
  <c r="AU81" i="1" s="1"/>
  <c r="AZ81" i="1"/>
  <c r="AY81" i="1" s="1"/>
  <c r="BB81" i="1"/>
  <c r="BA81" i="1" s="1"/>
  <c r="G82" i="1"/>
  <c r="I82" i="1" s="1"/>
  <c r="R82" i="1"/>
  <c r="Q82" i="1" s="1"/>
  <c r="S82" i="1" s="1"/>
  <c r="V82" i="1"/>
  <c r="U82" i="1" s="1"/>
  <c r="AF82" i="1"/>
  <c r="AE82" i="1" s="1"/>
  <c r="AG82" i="1" s="1"/>
  <c r="AJ82" i="1"/>
  <c r="AL82" i="1"/>
  <c r="AO82" i="1"/>
  <c r="AN82" i="1" s="1"/>
  <c r="AP82" i="1" s="1"/>
  <c r="AR82" i="1"/>
  <c r="AQ82" i="1" s="1"/>
  <c r="AV82" i="1"/>
  <c r="AU82" i="1" s="1"/>
  <c r="AZ82" i="1"/>
  <c r="AY82" i="1" s="1"/>
  <c r="BB82" i="1"/>
  <c r="BA82" i="1" s="1"/>
  <c r="G83" i="1"/>
  <c r="R83" i="1"/>
  <c r="Q83" i="1" s="1"/>
  <c r="V83" i="1"/>
  <c r="X83" i="1" s="1"/>
  <c r="W83" i="1" s="1"/>
  <c r="AC83" i="1" s="1"/>
  <c r="AF83" i="1"/>
  <c r="AE83" i="1" s="1"/>
  <c r="AG83" i="1" s="1"/>
  <c r="AJ83" i="1"/>
  <c r="AL83" i="1"/>
  <c r="AO83" i="1"/>
  <c r="AN83" i="1" s="1"/>
  <c r="AP83" i="1" s="1"/>
  <c r="AR83" i="1"/>
  <c r="AQ83" i="1" s="1"/>
  <c r="AV83" i="1"/>
  <c r="AU83" i="1" s="1"/>
  <c r="AZ83" i="1"/>
  <c r="AY83" i="1" s="1"/>
  <c r="BB83" i="1"/>
  <c r="BA83" i="1" s="1"/>
  <c r="G85" i="1"/>
  <c r="R85" i="1"/>
  <c r="Q85" i="1" s="1"/>
  <c r="V85" i="1"/>
  <c r="X85" i="1" s="1"/>
  <c r="W85" i="1" s="1"/>
  <c r="Y85" i="1" s="1"/>
  <c r="AF85" i="1"/>
  <c r="AE85" i="1" s="1"/>
  <c r="AI85" i="1" s="1"/>
  <c r="AJ85" i="1"/>
  <c r="AL85" i="1"/>
  <c r="AO85" i="1"/>
  <c r="AN85" i="1" s="1"/>
  <c r="AP85" i="1" s="1"/>
  <c r="AR85" i="1"/>
  <c r="AQ85" i="1" s="1"/>
  <c r="AS85" i="1" s="1"/>
  <c r="AV85" i="1"/>
  <c r="AU85" i="1" s="1"/>
  <c r="AZ85" i="1"/>
  <c r="AY85" i="1" s="1"/>
  <c r="BB85" i="1"/>
  <c r="BA85" i="1" s="1"/>
  <c r="G86" i="1"/>
  <c r="R86" i="1"/>
  <c r="Q86" i="1" s="1"/>
  <c r="V86" i="1"/>
  <c r="X86" i="1" s="1"/>
  <c r="W86" i="1" s="1"/>
  <c r="AF86" i="1"/>
  <c r="AE86" i="1" s="1"/>
  <c r="AI86" i="1" s="1"/>
  <c r="AJ86" i="1"/>
  <c r="AL86" i="1"/>
  <c r="AO86" i="1"/>
  <c r="AN86" i="1" s="1"/>
  <c r="AP86" i="1" s="1"/>
  <c r="AR86" i="1"/>
  <c r="AQ86" i="1" s="1"/>
  <c r="AS86" i="1" s="1"/>
  <c r="AV86" i="1"/>
  <c r="AU86" i="1" s="1"/>
  <c r="AZ86" i="1"/>
  <c r="AY86" i="1" s="1"/>
  <c r="BB86" i="1"/>
  <c r="BA86" i="1" s="1"/>
  <c r="G87" i="1"/>
  <c r="R87" i="1"/>
  <c r="Q87" i="1" s="1"/>
  <c r="V87" i="1"/>
  <c r="X87" i="1" s="1"/>
  <c r="W87" i="1" s="1"/>
  <c r="Y87" i="1" s="1"/>
  <c r="AF87" i="1"/>
  <c r="AE87" i="1" s="1"/>
  <c r="AI87" i="1" s="1"/>
  <c r="AJ87" i="1"/>
  <c r="AL87" i="1"/>
  <c r="AO87" i="1"/>
  <c r="AN87" i="1" s="1"/>
  <c r="AP87" i="1" s="1"/>
  <c r="AR87" i="1"/>
  <c r="AQ87" i="1" s="1"/>
  <c r="AV87" i="1"/>
  <c r="AU87" i="1" s="1"/>
  <c r="AZ87" i="1"/>
  <c r="AY87" i="1" s="1"/>
  <c r="BB87" i="1"/>
  <c r="BA87" i="1" s="1"/>
  <c r="G89" i="1"/>
  <c r="R89" i="1"/>
  <c r="Q89" i="1" s="1"/>
  <c r="V89" i="1"/>
  <c r="X89" i="1" s="1"/>
  <c r="W89" i="1" s="1"/>
  <c r="AF89" i="1"/>
  <c r="AE89" i="1" s="1"/>
  <c r="AH89" i="1" s="1"/>
  <c r="AJ89" i="1"/>
  <c r="AL89" i="1"/>
  <c r="AO89" i="1"/>
  <c r="AN89" i="1" s="1"/>
  <c r="AP89" i="1" s="1"/>
  <c r="AR89" i="1"/>
  <c r="AQ89" i="1" s="1"/>
  <c r="AV89" i="1"/>
  <c r="AU89" i="1" s="1"/>
  <c r="AZ89" i="1"/>
  <c r="AY89" i="1" s="1"/>
  <c r="BB89" i="1"/>
  <c r="BA89" i="1" s="1"/>
  <c r="G90" i="1"/>
  <c r="I90" i="1" s="1"/>
  <c r="R90" i="1"/>
  <c r="Q90" i="1" s="1"/>
  <c r="V90" i="1"/>
  <c r="AF90" i="1"/>
  <c r="AE90" i="1" s="1"/>
  <c r="AG90" i="1" s="1"/>
  <c r="AJ90" i="1"/>
  <c r="AL90" i="1"/>
  <c r="AO90" i="1"/>
  <c r="AN90" i="1" s="1"/>
  <c r="AP90" i="1" s="1"/>
  <c r="AR90" i="1"/>
  <c r="AQ90" i="1" s="1"/>
  <c r="AV90" i="1"/>
  <c r="AU90" i="1" s="1"/>
  <c r="AZ90" i="1"/>
  <c r="AY90" i="1" s="1"/>
  <c r="BB90" i="1"/>
  <c r="BA90" i="1" s="1"/>
  <c r="G93" i="1"/>
  <c r="I93" i="1" s="1"/>
  <c r="R93" i="1"/>
  <c r="Q93" i="1" s="1"/>
  <c r="V93" i="1"/>
  <c r="X93" i="1" s="1"/>
  <c r="W93" i="1" s="1"/>
  <c r="AB93" i="1" s="1"/>
  <c r="AF93" i="1"/>
  <c r="AE93" i="1" s="1"/>
  <c r="AG93" i="1" s="1"/>
  <c r="AJ93" i="1"/>
  <c r="AL93" i="1"/>
  <c r="AO93" i="1"/>
  <c r="AN93" i="1" s="1"/>
  <c r="AP93" i="1" s="1"/>
  <c r="AR93" i="1"/>
  <c r="AQ93" i="1" s="1"/>
  <c r="AV93" i="1"/>
  <c r="AU93" i="1" s="1"/>
  <c r="AZ93" i="1"/>
  <c r="AY93" i="1" s="1"/>
  <c r="BB93" i="1"/>
  <c r="BA93" i="1" s="1"/>
  <c r="G94" i="1"/>
  <c r="I94" i="1" s="1"/>
  <c r="R94" i="1"/>
  <c r="Q94" i="1" s="1"/>
  <c r="V94" i="1"/>
  <c r="X94" i="1" s="1"/>
  <c r="W94" i="1" s="1"/>
  <c r="AB94" i="1" s="1"/>
  <c r="AF94" i="1"/>
  <c r="AE94" i="1" s="1"/>
  <c r="AG94" i="1" s="1"/>
  <c r="AJ94" i="1"/>
  <c r="AL94" i="1"/>
  <c r="AO94" i="1"/>
  <c r="AN94" i="1" s="1"/>
  <c r="AP94" i="1" s="1"/>
  <c r="AR94" i="1"/>
  <c r="AQ94" i="1" s="1"/>
  <c r="AV94" i="1"/>
  <c r="AU94" i="1" s="1"/>
  <c r="AZ94" i="1"/>
  <c r="AY94" i="1" s="1"/>
  <c r="BB94" i="1"/>
  <c r="BA94" i="1" s="1"/>
  <c r="G96" i="1"/>
  <c r="I96" i="1" s="1"/>
  <c r="R96" i="1"/>
  <c r="Q96" i="1" s="1"/>
  <c r="S96" i="1" s="1"/>
  <c r="V96" i="1"/>
  <c r="X96" i="1" s="1"/>
  <c r="W96" i="1" s="1"/>
  <c r="AF96" i="1"/>
  <c r="AE96" i="1" s="1"/>
  <c r="AG96" i="1" s="1"/>
  <c r="AJ96" i="1"/>
  <c r="AL96" i="1"/>
  <c r="AO96" i="1"/>
  <c r="AN96" i="1" s="1"/>
  <c r="AP96" i="1" s="1"/>
  <c r="AR96" i="1"/>
  <c r="AQ96" i="1" s="1"/>
  <c r="AS96" i="1" s="1"/>
  <c r="AV96" i="1"/>
  <c r="AU96" i="1" s="1"/>
  <c r="AZ96" i="1"/>
  <c r="AY96" i="1" s="1"/>
  <c r="BB96" i="1"/>
  <c r="BA96" i="1" s="1"/>
  <c r="G97" i="1"/>
  <c r="R97" i="1"/>
  <c r="Q97" i="1" s="1"/>
  <c r="S97" i="1" s="1"/>
  <c r="V97" i="1"/>
  <c r="AF97" i="1"/>
  <c r="AE97" i="1" s="1"/>
  <c r="AG97" i="1" s="1"/>
  <c r="AJ97" i="1"/>
  <c r="AL97" i="1"/>
  <c r="AO97" i="1"/>
  <c r="AN97" i="1" s="1"/>
  <c r="AP97" i="1" s="1"/>
  <c r="AR97" i="1"/>
  <c r="AQ97" i="1" s="1"/>
  <c r="AS97" i="1" s="1"/>
  <c r="AV97" i="1"/>
  <c r="AU97" i="1" s="1"/>
  <c r="AZ97" i="1"/>
  <c r="AY97" i="1" s="1"/>
  <c r="BB97" i="1"/>
  <c r="BA97" i="1" s="1"/>
  <c r="G98" i="1"/>
  <c r="R98" i="1"/>
  <c r="Q98" i="1" s="1"/>
  <c r="S98" i="1" s="1"/>
  <c r="V98" i="1"/>
  <c r="X98" i="1" s="1"/>
  <c r="W98" i="1" s="1"/>
  <c r="Y98" i="1" s="1"/>
  <c r="AF98" i="1"/>
  <c r="AE98" i="1" s="1"/>
  <c r="AG98" i="1" s="1"/>
  <c r="AJ98" i="1"/>
  <c r="AL98" i="1"/>
  <c r="AO98" i="1"/>
  <c r="AN98" i="1" s="1"/>
  <c r="AP98" i="1" s="1"/>
  <c r="AR98" i="1"/>
  <c r="AQ98" i="1" s="1"/>
  <c r="AV98" i="1"/>
  <c r="AU98" i="1" s="1"/>
  <c r="AZ98" i="1"/>
  <c r="AY98" i="1" s="1"/>
  <c r="BB98" i="1"/>
  <c r="BA98" i="1" s="1"/>
  <c r="G99" i="1"/>
  <c r="R99" i="1"/>
  <c r="Q99" i="1" s="1"/>
  <c r="S99" i="1" s="1"/>
  <c r="V99" i="1"/>
  <c r="X99" i="1" s="1"/>
  <c r="W99" i="1" s="1"/>
  <c r="Z99" i="1" s="1"/>
  <c r="AF99" i="1"/>
  <c r="AE99" i="1" s="1"/>
  <c r="AG99" i="1" s="1"/>
  <c r="AJ99" i="1"/>
  <c r="AL99" i="1"/>
  <c r="AO99" i="1"/>
  <c r="AN99" i="1" s="1"/>
  <c r="AP99" i="1" s="1"/>
  <c r="AR99" i="1"/>
  <c r="AQ99" i="1" s="1"/>
  <c r="AV99" i="1"/>
  <c r="AU99" i="1" s="1"/>
  <c r="AZ99" i="1"/>
  <c r="AY99" i="1" s="1"/>
  <c r="BB99" i="1"/>
  <c r="BA99" i="1" s="1"/>
  <c r="G100" i="1"/>
  <c r="R100" i="1"/>
  <c r="Q100" i="1" s="1"/>
  <c r="S100" i="1" s="1"/>
  <c r="V100" i="1"/>
  <c r="X100" i="1" s="1"/>
  <c r="W100" i="1" s="1"/>
  <c r="Y100" i="1" s="1"/>
  <c r="AF100" i="1"/>
  <c r="AE100" i="1" s="1"/>
  <c r="AH100" i="1" s="1"/>
  <c r="AJ100" i="1"/>
  <c r="AL100" i="1"/>
  <c r="AO100" i="1"/>
  <c r="AN100" i="1" s="1"/>
  <c r="AP100" i="1" s="1"/>
  <c r="AR100" i="1"/>
  <c r="AQ100" i="1" s="1"/>
  <c r="AV100" i="1"/>
  <c r="AU100" i="1" s="1"/>
  <c r="AZ100" i="1"/>
  <c r="AY100" i="1" s="1"/>
  <c r="BB100" i="1"/>
  <c r="BA100" i="1" s="1"/>
  <c r="G101" i="1"/>
  <c r="I101" i="1" s="1"/>
  <c r="R101" i="1"/>
  <c r="Q101" i="1" s="1"/>
  <c r="S101" i="1" s="1"/>
  <c r="V101" i="1"/>
  <c r="X101" i="1" s="1"/>
  <c r="W101" i="1" s="1"/>
  <c r="AF101" i="1"/>
  <c r="AE101" i="1" s="1"/>
  <c r="AH101" i="1" s="1"/>
  <c r="AJ101" i="1"/>
  <c r="AL101" i="1"/>
  <c r="AO101" i="1"/>
  <c r="AN101" i="1" s="1"/>
  <c r="AP101" i="1" s="1"/>
  <c r="AR101" i="1"/>
  <c r="AQ101" i="1" s="1"/>
  <c r="AS101" i="1" s="1"/>
  <c r="AV101" i="1"/>
  <c r="AU101" i="1" s="1"/>
  <c r="AZ101" i="1"/>
  <c r="AY101" i="1" s="1"/>
  <c r="BB101" i="1"/>
  <c r="BA101" i="1" s="1"/>
  <c r="G102" i="1"/>
  <c r="R102" i="1"/>
  <c r="Q102" i="1" s="1"/>
  <c r="S102" i="1" s="1"/>
  <c r="V102" i="1"/>
  <c r="U102" i="1" s="1"/>
  <c r="AF102" i="1"/>
  <c r="AE102" i="1" s="1"/>
  <c r="AJ102" i="1"/>
  <c r="AL102" i="1"/>
  <c r="AO102" i="1"/>
  <c r="AN102" i="1" s="1"/>
  <c r="AP102" i="1" s="1"/>
  <c r="AR102" i="1"/>
  <c r="AQ102" i="1" s="1"/>
  <c r="AV102" i="1"/>
  <c r="AU102" i="1" s="1"/>
  <c r="AZ102" i="1"/>
  <c r="AY102" i="1" s="1"/>
  <c r="BB102" i="1"/>
  <c r="BA102" i="1" s="1"/>
  <c r="G103" i="1"/>
  <c r="I103" i="1" s="1"/>
  <c r="R103" i="1"/>
  <c r="Q103" i="1" s="1"/>
  <c r="V103" i="1"/>
  <c r="X103" i="1" s="1"/>
  <c r="W103" i="1" s="1"/>
  <c r="AF103" i="1"/>
  <c r="AE103" i="1" s="1"/>
  <c r="AJ103" i="1"/>
  <c r="AL103" i="1"/>
  <c r="AO103" i="1"/>
  <c r="AN103" i="1" s="1"/>
  <c r="AP103" i="1" s="1"/>
  <c r="AR103" i="1"/>
  <c r="AQ103" i="1" s="1"/>
  <c r="AT103" i="1" s="1"/>
  <c r="AV103" i="1"/>
  <c r="AU103" i="1" s="1"/>
  <c r="AZ103" i="1"/>
  <c r="AY103" i="1" s="1"/>
  <c r="BB103" i="1"/>
  <c r="BA103" i="1" s="1"/>
  <c r="G104" i="1"/>
  <c r="R104" i="1"/>
  <c r="Q104" i="1" s="1"/>
  <c r="V104" i="1"/>
  <c r="X104" i="1" s="1"/>
  <c r="W104" i="1" s="1"/>
  <c r="AF104" i="1"/>
  <c r="AE104" i="1" s="1"/>
  <c r="AJ104" i="1"/>
  <c r="AL104" i="1"/>
  <c r="AO104" i="1"/>
  <c r="AN104" i="1" s="1"/>
  <c r="AP104" i="1" s="1"/>
  <c r="AR104" i="1"/>
  <c r="AQ104" i="1" s="1"/>
  <c r="AV104" i="1"/>
  <c r="AU104" i="1" s="1"/>
  <c r="AZ104" i="1"/>
  <c r="AY104" i="1" s="1"/>
  <c r="BB104" i="1"/>
  <c r="BA104" i="1" s="1"/>
  <c r="G105" i="1"/>
  <c r="I105" i="1" s="1"/>
  <c r="R105" i="1"/>
  <c r="Q105" i="1" s="1"/>
  <c r="V105" i="1"/>
  <c r="AF105" i="1"/>
  <c r="AE105" i="1" s="1"/>
  <c r="AJ105" i="1"/>
  <c r="AL105" i="1"/>
  <c r="AO105" i="1"/>
  <c r="AN105" i="1" s="1"/>
  <c r="AP105" i="1" s="1"/>
  <c r="AR105" i="1"/>
  <c r="AQ105" i="1" s="1"/>
  <c r="AS105" i="1" s="1"/>
  <c r="AV105" i="1"/>
  <c r="AU105" i="1" s="1"/>
  <c r="AZ105" i="1"/>
  <c r="AY105" i="1" s="1"/>
  <c r="BB105" i="1"/>
  <c r="BA105" i="1" s="1"/>
  <c r="G106" i="1"/>
  <c r="R106" i="1"/>
  <c r="Q106" i="1" s="1"/>
  <c r="S106" i="1" s="1"/>
  <c r="V106" i="1"/>
  <c r="U106" i="1" s="1"/>
  <c r="AF106" i="1"/>
  <c r="AE106" i="1" s="1"/>
  <c r="AJ106" i="1"/>
  <c r="AL106" i="1"/>
  <c r="AO106" i="1"/>
  <c r="AN106" i="1" s="1"/>
  <c r="AP106" i="1" s="1"/>
  <c r="AR106" i="1"/>
  <c r="AQ106" i="1" s="1"/>
  <c r="AV106" i="1"/>
  <c r="AU106" i="1" s="1"/>
  <c r="AZ106" i="1"/>
  <c r="AY106" i="1" s="1"/>
  <c r="BB106" i="1"/>
  <c r="BA106" i="1" s="1"/>
  <c r="G107" i="1"/>
  <c r="I107" i="1" s="1"/>
  <c r="R107" i="1"/>
  <c r="Q107" i="1" s="1"/>
  <c r="V107" i="1"/>
  <c r="X107" i="1" s="1"/>
  <c r="W107" i="1" s="1"/>
  <c r="AF107" i="1"/>
  <c r="AE107" i="1" s="1"/>
  <c r="AJ107" i="1"/>
  <c r="AL107" i="1"/>
  <c r="AO107" i="1"/>
  <c r="AN107" i="1" s="1"/>
  <c r="AP107" i="1" s="1"/>
  <c r="AR107" i="1"/>
  <c r="AQ107" i="1" s="1"/>
  <c r="AT107" i="1" s="1"/>
  <c r="AV107" i="1"/>
  <c r="AU107" i="1" s="1"/>
  <c r="AZ107" i="1"/>
  <c r="AY107" i="1" s="1"/>
  <c r="BB107" i="1"/>
  <c r="BA107" i="1" s="1"/>
  <c r="G108" i="1"/>
  <c r="R108" i="1"/>
  <c r="Q108" i="1" s="1"/>
  <c r="V108" i="1"/>
  <c r="X108" i="1" s="1"/>
  <c r="W108" i="1" s="1"/>
  <c r="AF108" i="1"/>
  <c r="AE108" i="1" s="1"/>
  <c r="AJ108" i="1"/>
  <c r="AL108" i="1"/>
  <c r="AO108" i="1"/>
  <c r="AN108" i="1" s="1"/>
  <c r="AP108" i="1" s="1"/>
  <c r="AR108" i="1"/>
  <c r="AQ108" i="1" s="1"/>
  <c r="AV108" i="1"/>
  <c r="AU108" i="1" s="1"/>
  <c r="AZ108" i="1"/>
  <c r="AY108" i="1" s="1"/>
  <c r="BB108" i="1"/>
  <c r="BA108" i="1" s="1"/>
  <c r="G109" i="1"/>
  <c r="I109" i="1" s="1"/>
  <c r="R109" i="1"/>
  <c r="Q109" i="1" s="1"/>
  <c r="V109" i="1"/>
  <c r="AF109" i="1"/>
  <c r="AE109" i="1" s="1"/>
  <c r="AJ109" i="1"/>
  <c r="AL109" i="1"/>
  <c r="AO109" i="1"/>
  <c r="AN109" i="1" s="1"/>
  <c r="AP109" i="1" s="1"/>
  <c r="AR109" i="1"/>
  <c r="AQ109" i="1" s="1"/>
  <c r="AS109" i="1" s="1"/>
  <c r="AV109" i="1"/>
  <c r="AU109" i="1" s="1"/>
  <c r="AZ109" i="1"/>
  <c r="AY109" i="1" s="1"/>
  <c r="BB109" i="1"/>
  <c r="BA109" i="1" s="1"/>
  <c r="G110" i="1"/>
  <c r="I110" i="1" s="1"/>
  <c r="R110" i="1"/>
  <c r="Q110" i="1" s="1"/>
  <c r="S110" i="1" s="1"/>
  <c r="V110" i="1"/>
  <c r="U110" i="1" s="1"/>
  <c r="AF110" i="1"/>
  <c r="AE110" i="1" s="1"/>
  <c r="AJ110" i="1"/>
  <c r="AL110" i="1"/>
  <c r="AO110" i="1"/>
  <c r="AN110" i="1" s="1"/>
  <c r="AP110" i="1" s="1"/>
  <c r="AR110" i="1"/>
  <c r="AQ110" i="1" s="1"/>
  <c r="AV110" i="1"/>
  <c r="AU110" i="1" s="1"/>
  <c r="AZ110" i="1"/>
  <c r="AY110" i="1" s="1"/>
  <c r="BB110" i="1"/>
  <c r="BA110" i="1" s="1"/>
  <c r="G111" i="1"/>
  <c r="I111" i="1" s="1"/>
  <c r="R111" i="1"/>
  <c r="Q111" i="1" s="1"/>
  <c r="V111" i="1"/>
  <c r="X111" i="1" s="1"/>
  <c r="W111" i="1" s="1"/>
  <c r="AF111" i="1"/>
  <c r="AE111" i="1" s="1"/>
  <c r="AJ111" i="1"/>
  <c r="AL111" i="1"/>
  <c r="AO111" i="1"/>
  <c r="AN111" i="1" s="1"/>
  <c r="AP111" i="1" s="1"/>
  <c r="AR111" i="1"/>
  <c r="AQ111" i="1" s="1"/>
  <c r="AT111" i="1" s="1"/>
  <c r="AV111" i="1"/>
  <c r="AU111" i="1" s="1"/>
  <c r="AZ111" i="1"/>
  <c r="AY111" i="1" s="1"/>
  <c r="BB111" i="1"/>
  <c r="BA111" i="1" s="1"/>
  <c r="G114" i="1"/>
  <c r="I114" i="1" s="1"/>
  <c r="R114" i="1"/>
  <c r="Q114" i="1" s="1"/>
  <c r="V114" i="1"/>
  <c r="X114" i="1" s="1"/>
  <c r="W114" i="1" s="1"/>
  <c r="AF114" i="1"/>
  <c r="AE114" i="1" s="1"/>
  <c r="AJ114" i="1"/>
  <c r="AL114" i="1"/>
  <c r="AO114" i="1"/>
  <c r="AN114" i="1" s="1"/>
  <c r="AP114" i="1" s="1"/>
  <c r="AR114" i="1"/>
  <c r="AQ114" i="1" s="1"/>
  <c r="AV114" i="1"/>
  <c r="AU114" i="1" s="1"/>
  <c r="AZ114" i="1"/>
  <c r="AY114" i="1" s="1"/>
  <c r="BB114" i="1"/>
  <c r="BA114" i="1" s="1"/>
  <c r="G115" i="1"/>
  <c r="I115" i="1" s="1"/>
  <c r="R115" i="1"/>
  <c r="Q115" i="1" s="1"/>
  <c r="V115" i="1"/>
  <c r="U115" i="1" s="1"/>
  <c r="AF115" i="1"/>
  <c r="AE115" i="1" s="1"/>
  <c r="AJ115" i="1"/>
  <c r="AL115" i="1"/>
  <c r="AO115" i="1"/>
  <c r="AN115" i="1" s="1"/>
  <c r="AP115" i="1" s="1"/>
  <c r="AR115" i="1"/>
  <c r="AQ115" i="1" s="1"/>
  <c r="AS115" i="1" s="1"/>
  <c r="AV115" i="1"/>
  <c r="AU115" i="1" s="1"/>
  <c r="AZ115" i="1"/>
  <c r="AY115" i="1" s="1"/>
  <c r="BB115" i="1"/>
  <c r="BA115" i="1" s="1"/>
  <c r="G117" i="1"/>
  <c r="I117" i="1" s="1"/>
  <c r="R117" i="1"/>
  <c r="Q117" i="1" s="1"/>
  <c r="S117" i="1" s="1"/>
  <c r="V117" i="1"/>
  <c r="U117" i="1" s="1"/>
  <c r="AF117" i="1"/>
  <c r="AE117" i="1" s="1"/>
  <c r="AJ117" i="1"/>
  <c r="AL117" i="1"/>
  <c r="AO117" i="1"/>
  <c r="AN117" i="1" s="1"/>
  <c r="AP117" i="1" s="1"/>
  <c r="AR117" i="1"/>
  <c r="AQ117" i="1" s="1"/>
  <c r="AV117" i="1"/>
  <c r="AU117" i="1" s="1"/>
  <c r="AZ117" i="1"/>
  <c r="AY117" i="1" s="1"/>
  <c r="BB117" i="1"/>
  <c r="BA117" i="1" s="1"/>
  <c r="G119" i="1"/>
  <c r="I119" i="1" s="1"/>
  <c r="R119" i="1"/>
  <c r="Q119" i="1" s="1"/>
  <c r="V119" i="1"/>
  <c r="X119" i="1" s="1"/>
  <c r="W119" i="1" s="1"/>
  <c r="AF119" i="1"/>
  <c r="AE119" i="1" s="1"/>
  <c r="AJ119" i="1"/>
  <c r="AL119" i="1"/>
  <c r="AO119" i="1"/>
  <c r="AN119" i="1" s="1"/>
  <c r="AP119" i="1" s="1"/>
  <c r="AR119" i="1"/>
  <c r="AQ119" i="1" s="1"/>
  <c r="AV119" i="1"/>
  <c r="AU119" i="1" s="1"/>
  <c r="AZ119" i="1"/>
  <c r="AY119" i="1" s="1"/>
  <c r="BB119" i="1"/>
  <c r="BA119" i="1" s="1"/>
  <c r="G120" i="1"/>
  <c r="F120" i="1" s="1"/>
  <c r="R120" i="1"/>
  <c r="Q120" i="1" s="1"/>
  <c r="T120" i="1" s="1"/>
  <c r="V120" i="1"/>
  <c r="X120" i="1" s="1"/>
  <c r="W120" i="1" s="1"/>
  <c r="AF120" i="1"/>
  <c r="AE120" i="1" s="1"/>
  <c r="AJ120" i="1"/>
  <c r="AL120" i="1"/>
  <c r="AO120" i="1"/>
  <c r="AN120" i="1" s="1"/>
  <c r="AP120" i="1" s="1"/>
  <c r="AR120" i="1"/>
  <c r="AQ120" i="1" s="1"/>
  <c r="AS120" i="1" s="1"/>
  <c r="AV120" i="1"/>
  <c r="AU120" i="1" s="1"/>
  <c r="AZ120" i="1"/>
  <c r="AY120" i="1" s="1"/>
  <c r="BB120" i="1"/>
  <c r="BA120" i="1" s="1"/>
  <c r="G122" i="1"/>
  <c r="I122" i="1" s="1"/>
  <c r="R122" i="1"/>
  <c r="Q122" i="1" s="1"/>
  <c r="T122" i="1" s="1"/>
  <c r="V122" i="1"/>
  <c r="X122" i="1" s="1"/>
  <c r="W122" i="1" s="1"/>
  <c r="AF122" i="1"/>
  <c r="AE122" i="1" s="1"/>
  <c r="AJ122" i="1"/>
  <c r="AL122" i="1"/>
  <c r="AO122" i="1"/>
  <c r="AN122" i="1" s="1"/>
  <c r="AP122" i="1" s="1"/>
  <c r="AR122" i="1"/>
  <c r="AQ122" i="1" s="1"/>
  <c r="AV122" i="1"/>
  <c r="AU122" i="1" s="1"/>
  <c r="AZ122" i="1"/>
  <c r="AY122" i="1" s="1"/>
  <c r="BB122" i="1"/>
  <c r="BA122" i="1" s="1"/>
  <c r="G124" i="1"/>
  <c r="I124" i="1" s="1"/>
  <c r="R124" i="1"/>
  <c r="Q124" i="1" s="1"/>
  <c r="S124" i="1" s="1"/>
  <c r="V124" i="1"/>
  <c r="U124" i="1" s="1"/>
  <c r="AF124" i="1"/>
  <c r="AE124" i="1" s="1"/>
  <c r="AJ124" i="1"/>
  <c r="AL124" i="1"/>
  <c r="AO124" i="1"/>
  <c r="AN124" i="1" s="1"/>
  <c r="AP124" i="1" s="1"/>
  <c r="AR124" i="1"/>
  <c r="AQ124" i="1" s="1"/>
  <c r="AV124" i="1"/>
  <c r="AU124" i="1" s="1"/>
  <c r="AZ124" i="1"/>
  <c r="AY124" i="1" s="1"/>
  <c r="BB124" i="1"/>
  <c r="BA124" i="1" s="1"/>
  <c r="G125" i="1"/>
  <c r="I125" i="1" s="1"/>
  <c r="R125" i="1"/>
  <c r="Q125" i="1" s="1"/>
  <c r="S125" i="1" s="1"/>
  <c r="V125" i="1"/>
  <c r="X125" i="1" s="1"/>
  <c r="W125" i="1" s="1"/>
  <c r="AF125" i="1"/>
  <c r="AE125" i="1" s="1"/>
  <c r="AJ125" i="1"/>
  <c r="AL125" i="1"/>
  <c r="AO125" i="1"/>
  <c r="AN125" i="1" s="1"/>
  <c r="AP125" i="1" s="1"/>
  <c r="AR125" i="1"/>
  <c r="AQ125" i="1" s="1"/>
  <c r="AV125" i="1"/>
  <c r="AU125" i="1" s="1"/>
  <c r="AZ125" i="1"/>
  <c r="AY125" i="1" s="1"/>
  <c r="BB125" i="1"/>
  <c r="BA125" i="1" s="1"/>
  <c r="G127" i="1"/>
  <c r="I127" i="1" s="1"/>
  <c r="R127" i="1"/>
  <c r="Q127" i="1" s="1"/>
  <c r="T127" i="1" s="1"/>
  <c r="V127" i="1"/>
  <c r="X127" i="1" s="1"/>
  <c r="W127" i="1" s="1"/>
  <c r="AF127" i="1"/>
  <c r="AE127" i="1" s="1"/>
  <c r="AJ127" i="1"/>
  <c r="AL127" i="1"/>
  <c r="AO127" i="1"/>
  <c r="AN127" i="1" s="1"/>
  <c r="AP127" i="1" s="1"/>
  <c r="AR127" i="1"/>
  <c r="AQ127" i="1" s="1"/>
  <c r="AS127" i="1" s="1"/>
  <c r="AV127" i="1"/>
  <c r="AU127" i="1" s="1"/>
  <c r="AZ127" i="1"/>
  <c r="AY127" i="1" s="1"/>
  <c r="BB127" i="1"/>
  <c r="BA127" i="1" s="1"/>
  <c r="G128" i="1"/>
  <c r="I128" i="1" s="1"/>
  <c r="R128" i="1"/>
  <c r="Q128" i="1" s="1"/>
  <c r="T128" i="1" s="1"/>
  <c r="V128" i="1"/>
  <c r="X128" i="1" s="1"/>
  <c r="W128" i="1" s="1"/>
  <c r="AF128" i="1"/>
  <c r="AE128" i="1" s="1"/>
  <c r="AJ128" i="1"/>
  <c r="AL128" i="1"/>
  <c r="AO128" i="1"/>
  <c r="AN128" i="1" s="1"/>
  <c r="AP128" i="1" s="1"/>
  <c r="AR128" i="1"/>
  <c r="AQ128" i="1" s="1"/>
  <c r="AV128" i="1"/>
  <c r="AU128" i="1" s="1"/>
  <c r="AZ128" i="1"/>
  <c r="AY128" i="1" s="1"/>
  <c r="BB128" i="1"/>
  <c r="BA128" i="1" s="1"/>
  <c r="G140" i="1"/>
  <c r="I140" i="1" s="1"/>
  <c r="R140" i="1"/>
  <c r="Q140" i="1" s="1"/>
  <c r="T140" i="1" s="1"/>
  <c r="V140" i="1"/>
  <c r="U140" i="1" s="1"/>
  <c r="AF140" i="1"/>
  <c r="AE140" i="1" s="1"/>
  <c r="AJ140" i="1"/>
  <c r="AL140" i="1"/>
  <c r="AO140" i="1"/>
  <c r="AN140" i="1" s="1"/>
  <c r="AP140" i="1" s="1"/>
  <c r="AR140" i="1"/>
  <c r="AQ140" i="1" s="1"/>
  <c r="AT140" i="1" s="1"/>
  <c r="AV140" i="1"/>
  <c r="AU140" i="1" s="1"/>
  <c r="AZ140" i="1"/>
  <c r="AY140" i="1" s="1"/>
  <c r="BB140" i="1"/>
  <c r="BA140" i="1" s="1"/>
  <c r="G130" i="1"/>
  <c r="F130" i="1" s="1"/>
  <c r="R130" i="1"/>
  <c r="Q130" i="1" s="1"/>
  <c r="T130" i="1" s="1"/>
  <c r="V130" i="1"/>
  <c r="U130" i="1" s="1"/>
  <c r="AF130" i="1"/>
  <c r="AE130" i="1" s="1"/>
  <c r="AJ130" i="1"/>
  <c r="AL130" i="1"/>
  <c r="AO130" i="1"/>
  <c r="AN130" i="1" s="1"/>
  <c r="AP130" i="1" s="1"/>
  <c r="AR130" i="1"/>
  <c r="AQ130" i="1" s="1"/>
  <c r="AV130" i="1"/>
  <c r="AU130" i="1" s="1"/>
  <c r="AZ130" i="1"/>
  <c r="AY130" i="1" s="1"/>
  <c r="BB130" i="1"/>
  <c r="BA130" i="1" s="1"/>
  <c r="G131" i="1"/>
  <c r="I131" i="1" s="1"/>
  <c r="R131" i="1"/>
  <c r="Q131" i="1" s="1"/>
  <c r="S131" i="1" s="1"/>
  <c r="V131" i="1"/>
  <c r="X131" i="1" s="1"/>
  <c r="W131" i="1" s="1"/>
  <c r="AF131" i="1"/>
  <c r="AE131" i="1" s="1"/>
  <c r="AJ131" i="1"/>
  <c r="AL131" i="1"/>
  <c r="AO131" i="1"/>
  <c r="AN131" i="1" s="1"/>
  <c r="AP131" i="1" s="1"/>
  <c r="AR131" i="1"/>
  <c r="AQ131" i="1" s="1"/>
  <c r="AS131" i="1" s="1"/>
  <c r="AV131" i="1"/>
  <c r="AU131" i="1" s="1"/>
  <c r="AZ131" i="1"/>
  <c r="AY131" i="1" s="1"/>
  <c r="BB131" i="1"/>
  <c r="BA131" i="1" s="1"/>
  <c r="G132" i="1"/>
  <c r="F132" i="1" s="1"/>
  <c r="R132" i="1"/>
  <c r="Q132" i="1" s="1"/>
  <c r="S132" i="1" s="1"/>
  <c r="V132" i="1"/>
  <c r="U132" i="1" s="1"/>
  <c r="AF132" i="1"/>
  <c r="AE132" i="1" s="1"/>
  <c r="AJ132" i="1"/>
  <c r="AL132" i="1"/>
  <c r="AO132" i="1"/>
  <c r="AN132" i="1" s="1"/>
  <c r="AP132" i="1" s="1"/>
  <c r="AR132" i="1"/>
  <c r="AQ132" i="1" s="1"/>
  <c r="AV132" i="1"/>
  <c r="AU132" i="1" s="1"/>
  <c r="AZ132" i="1"/>
  <c r="AY132" i="1" s="1"/>
  <c r="BB132" i="1"/>
  <c r="BA132" i="1" s="1"/>
  <c r="G135" i="1"/>
  <c r="F135" i="1" s="1"/>
  <c r="R135" i="1"/>
  <c r="Q135" i="1" s="1"/>
  <c r="T135" i="1" s="1"/>
  <c r="V135" i="1"/>
  <c r="U135" i="1" s="1"/>
  <c r="AF135" i="1"/>
  <c r="AE135" i="1" s="1"/>
  <c r="AJ135" i="1"/>
  <c r="AL135" i="1"/>
  <c r="AO135" i="1"/>
  <c r="AN135" i="1" s="1"/>
  <c r="AP135" i="1" s="1"/>
  <c r="AR135" i="1"/>
  <c r="AQ135" i="1" s="1"/>
  <c r="AS135" i="1" s="1"/>
  <c r="AV135" i="1"/>
  <c r="AU135" i="1" s="1"/>
  <c r="AZ135" i="1"/>
  <c r="AY135" i="1" s="1"/>
  <c r="BB135" i="1"/>
  <c r="BA135" i="1" s="1"/>
  <c r="G137" i="1"/>
  <c r="F137" i="1" s="1"/>
  <c r="R137" i="1"/>
  <c r="Q137" i="1" s="1"/>
  <c r="S137" i="1" s="1"/>
  <c r="V137" i="1"/>
  <c r="X137" i="1" s="1"/>
  <c r="W137" i="1" s="1"/>
  <c r="AF137" i="1"/>
  <c r="AE137" i="1" s="1"/>
  <c r="AJ137" i="1"/>
  <c r="AL137" i="1"/>
  <c r="AO137" i="1"/>
  <c r="AN137" i="1" s="1"/>
  <c r="AP137" i="1" s="1"/>
  <c r="AR137" i="1"/>
  <c r="AQ137" i="1" s="1"/>
  <c r="AV137" i="1"/>
  <c r="AU137" i="1" s="1"/>
  <c r="AZ137" i="1"/>
  <c r="AY137" i="1" s="1"/>
  <c r="BB137" i="1"/>
  <c r="BA137" i="1" s="1"/>
  <c r="AR36" i="1"/>
  <c r="AQ36" i="1" s="1"/>
  <c r="AT36" i="1" s="1"/>
  <c r="BB36" i="1"/>
  <c r="BA36" i="1" s="1"/>
  <c r="AZ36" i="1"/>
  <c r="AY36" i="1" s="1"/>
  <c r="AV36" i="1"/>
  <c r="AU36" i="1" s="1"/>
  <c r="AO36" i="1"/>
  <c r="AN36" i="1" s="1"/>
  <c r="AP36" i="1" s="1"/>
  <c r="AJ36" i="1"/>
  <c r="AF36" i="1"/>
  <c r="AE36" i="1" s="1"/>
  <c r="Y28" i="1"/>
  <c r="V36" i="1"/>
  <c r="X36" i="1" s="1"/>
  <c r="W36" i="1" s="1"/>
  <c r="AD36" i="1" s="1"/>
  <c r="R36" i="1"/>
  <c r="Q36" i="1" s="1"/>
  <c r="S36" i="1" s="1"/>
  <c r="G36" i="1"/>
  <c r="F36" i="1" s="1"/>
  <c r="AL36" i="1"/>
  <c r="BB22" i="1"/>
  <c r="BB23" i="1"/>
  <c r="BB24" i="1"/>
  <c r="BB25" i="1"/>
  <c r="BB26" i="1"/>
  <c r="BB21" i="1"/>
  <c r="BB28" i="1"/>
  <c r="BA28" i="1" s="1"/>
  <c r="BB12" i="1"/>
  <c r="BA12" i="1" s="1"/>
  <c r="BB13" i="1"/>
  <c r="BA13" i="1" s="1"/>
  <c r="BB14" i="1"/>
  <c r="BA14" i="1" s="1"/>
  <c r="BB15" i="1"/>
  <c r="BA15" i="1" s="1"/>
  <c r="BB17" i="1"/>
  <c r="BA17" i="1" s="1"/>
  <c r="BB18" i="1"/>
  <c r="BA18" i="1" s="1"/>
  <c r="BB19" i="1"/>
  <c r="BA19" i="1" s="1"/>
  <c r="BB20" i="1"/>
  <c r="BA20" i="1" s="1"/>
  <c r="BB11" i="1"/>
  <c r="BA11" i="1" s="1"/>
  <c r="AZ12" i="1"/>
  <c r="AZ13" i="1"/>
  <c r="AZ14" i="1"/>
  <c r="AZ15" i="1"/>
  <c r="AZ17" i="1"/>
  <c r="AZ18" i="1"/>
  <c r="AZ19" i="1"/>
  <c r="AZ21" i="1"/>
  <c r="AZ22" i="1"/>
  <c r="AZ23" i="1"/>
  <c r="AZ24" i="1"/>
  <c r="AZ25" i="1"/>
  <c r="AZ26" i="1"/>
  <c r="AZ28" i="1"/>
  <c r="AZ11" i="1"/>
  <c r="AV12" i="1"/>
  <c r="AV13" i="1"/>
  <c r="AV14" i="1"/>
  <c r="AV15" i="1"/>
  <c r="AV17" i="1"/>
  <c r="AV18" i="1"/>
  <c r="AV19" i="1"/>
  <c r="AV21" i="1"/>
  <c r="AV22" i="1"/>
  <c r="AV23" i="1"/>
  <c r="AV24" i="1"/>
  <c r="AV25" i="1"/>
  <c r="AV26" i="1"/>
  <c r="AV11" i="1"/>
  <c r="AV28" i="1" s="1"/>
  <c r="AS12" i="1"/>
  <c r="AT12" i="1"/>
  <c r="AS13" i="1"/>
  <c r="AT13" i="1"/>
  <c r="AS14" i="1"/>
  <c r="AT14" i="1"/>
  <c r="AS15" i="1"/>
  <c r="AT15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8" i="1"/>
  <c r="AT28" i="1"/>
  <c r="AT11" i="1"/>
  <c r="AS11" i="1"/>
  <c r="AR12" i="1"/>
  <c r="AR13" i="1"/>
  <c r="AR14" i="1"/>
  <c r="AR15" i="1"/>
  <c r="AR21" i="1"/>
  <c r="AR22" i="1"/>
  <c r="AR23" i="1"/>
  <c r="AR24" i="1"/>
  <c r="AR25" i="1"/>
  <c r="AR26" i="1"/>
  <c r="AR28" i="1"/>
  <c r="AR11" i="1"/>
  <c r="AO12" i="1"/>
  <c r="AN12" i="1" s="1"/>
  <c r="AP12" i="1" s="1"/>
  <c r="AO13" i="1"/>
  <c r="AN13" i="1" s="1"/>
  <c r="AP13" i="1" s="1"/>
  <c r="AO14" i="1"/>
  <c r="AN14" i="1" s="1"/>
  <c r="AP14" i="1" s="1"/>
  <c r="AO15" i="1"/>
  <c r="AN15" i="1" s="1"/>
  <c r="AP15" i="1" s="1"/>
  <c r="AO17" i="1"/>
  <c r="AN17" i="1" s="1"/>
  <c r="AP17" i="1" s="1"/>
  <c r="AO18" i="1"/>
  <c r="AN18" i="1" s="1"/>
  <c r="AP18" i="1" s="1"/>
  <c r="AO19" i="1"/>
  <c r="AN19" i="1" s="1"/>
  <c r="AP19" i="1" s="1"/>
  <c r="AO20" i="1"/>
  <c r="AN20" i="1" s="1"/>
  <c r="AP20" i="1" s="1"/>
  <c r="AO21" i="1"/>
  <c r="AN21" i="1" s="1"/>
  <c r="AP21" i="1" s="1"/>
  <c r="AO22" i="1"/>
  <c r="AN22" i="1" s="1"/>
  <c r="AP22" i="1" s="1"/>
  <c r="AO23" i="1"/>
  <c r="AN23" i="1" s="1"/>
  <c r="AP23" i="1" s="1"/>
  <c r="AO24" i="1"/>
  <c r="AN24" i="1" s="1"/>
  <c r="AP24" i="1" s="1"/>
  <c r="AO25" i="1"/>
  <c r="AN25" i="1" s="1"/>
  <c r="AP25" i="1" s="1"/>
  <c r="AO26" i="1"/>
  <c r="AN26" i="1" s="1"/>
  <c r="AP26" i="1" s="1"/>
  <c r="AO28" i="1"/>
  <c r="AN28" i="1" s="1"/>
  <c r="AP28" i="1" s="1"/>
  <c r="AO11" i="1"/>
  <c r="AN11" i="1" s="1"/>
  <c r="AP11" i="1" s="1"/>
  <c r="AM12" i="1"/>
  <c r="AM13" i="1"/>
  <c r="AM14" i="1"/>
  <c r="AM15" i="1"/>
  <c r="AM17" i="1"/>
  <c r="AM18" i="1"/>
  <c r="AM19" i="1"/>
  <c r="AM21" i="1"/>
  <c r="AM22" i="1"/>
  <c r="AM23" i="1"/>
  <c r="AM24" i="1"/>
  <c r="AM25" i="1"/>
  <c r="AM26" i="1"/>
  <c r="AM28" i="1"/>
  <c r="AM11" i="1"/>
  <c r="AK12" i="1"/>
  <c r="AK13" i="1"/>
  <c r="AK14" i="1"/>
  <c r="AK15" i="1"/>
  <c r="AK17" i="1"/>
  <c r="AK18" i="1"/>
  <c r="AK19" i="1"/>
  <c r="AK21" i="1"/>
  <c r="AK22" i="1"/>
  <c r="AK23" i="1"/>
  <c r="AK24" i="1"/>
  <c r="AK25" i="1"/>
  <c r="AK26" i="1"/>
  <c r="AK28" i="1"/>
  <c r="AK11" i="1"/>
  <c r="AF12" i="1"/>
  <c r="AF13" i="1"/>
  <c r="AF14" i="1"/>
  <c r="AF15" i="1"/>
  <c r="AF21" i="1"/>
  <c r="AF22" i="1"/>
  <c r="AF23" i="1"/>
  <c r="AF24" i="1"/>
  <c r="AF25" i="1"/>
  <c r="AF26" i="1"/>
  <c r="AF28" i="1"/>
  <c r="AF11" i="1"/>
  <c r="AF17" i="1" s="1"/>
  <c r="V12" i="1"/>
  <c r="Y12" i="1"/>
  <c r="V13" i="1"/>
  <c r="Y13" i="1"/>
  <c r="V14" i="1"/>
  <c r="Y14" i="1"/>
  <c r="V15" i="1"/>
  <c r="Y15" i="1"/>
  <c r="V17" i="1"/>
  <c r="Y17" i="1"/>
  <c r="V18" i="1"/>
  <c r="Y18" i="1"/>
  <c r="V19" i="1"/>
  <c r="Y19" i="1"/>
  <c r="Y20" i="1"/>
  <c r="V21" i="1"/>
  <c r="Y21" i="1"/>
  <c r="V22" i="1"/>
  <c r="Y22" i="1"/>
  <c r="V23" i="1"/>
  <c r="Y23" i="1"/>
  <c r="V24" i="1"/>
  <c r="Y24" i="1"/>
  <c r="V25" i="1"/>
  <c r="Y25" i="1"/>
  <c r="V26" i="1"/>
  <c r="Y26" i="1"/>
  <c r="V28" i="1"/>
  <c r="Y11" i="1"/>
  <c r="V11" i="1"/>
  <c r="S12" i="1"/>
  <c r="T12" i="1"/>
  <c r="S13" i="1"/>
  <c r="T13" i="1"/>
  <c r="S14" i="1"/>
  <c r="T14" i="1"/>
  <c r="S15" i="1"/>
  <c r="T15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8" i="1"/>
  <c r="T28" i="1"/>
  <c r="T11" i="1"/>
  <c r="S11" i="1"/>
  <c r="R12" i="1"/>
  <c r="R13" i="1"/>
  <c r="R14" i="1"/>
  <c r="R15" i="1"/>
  <c r="R21" i="1"/>
  <c r="R22" i="1"/>
  <c r="R23" i="1"/>
  <c r="R24" i="1"/>
  <c r="R25" i="1"/>
  <c r="R26" i="1"/>
  <c r="R28" i="1"/>
  <c r="R11" i="1"/>
  <c r="G12" i="1"/>
  <c r="G13" i="1"/>
  <c r="G14" i="1"/>
  <c r="G15" i="1"/>
  <c r="G17" i="1"/>
  <c r="G18" i="1"/>
  <c r="G19" i="1"/>
  <c r="G21" i="1"/>
  <c r="G22" i="1"/>
  <c r="G23" i="1"/>
  <c r="G24" i="1"/>
  <c r="G25" i="1"/>
  <c r="G26" i="1"/>
  <c r="G28" i="1"/>
  <c r="G11" i="1"/>
  <c r="E137" i="1"/>
  <c r="E135" i="1"/>
  <c r="E132" i="1"/>
  <c r="E131" i="1"/>
  <c r="E130" i="1"/>
  <c r="E128" i="1"/>
  <c r="E127" i="1"/>
  <c r="E125" i="1"/>
  <c r="E124" i="1"/>
  <c r="E122" i="1"/>
  <c r="E120" i="1"/>
  <c r="E119" i="1"/>
  <c r="E117" i="1"/>
  <c r="E115" i="1"/>
  <c r="E114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4" i="1"/>
  <c r="E93" i="1"/>
  <c r="E90" i="1"/>
  <c r="E89" i="1"/>
  <c r="E87" i="1"/>
  <c r="E86" i="1"/>
  <c r="E85" i="1"/>
  <c r="E83" i="1"/>
  <c r="E82" i="1"/>
  <c r="E81" i="1"/>
  <c r="E80" i="1"/>
  <c r="E79" i="1"/>
  <c r="E78" i="1"/>
  <c r="E77" i="1"/>
  <c r="E76" i="1"/>
  <c r="E75" i="1"/>
  <c r="E74" i="1"/>
  <c r="E72" i="1"/>
  <c r="E71" i="1"/>
  <c r="E70" i="1"/>
  <c r="E67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7" i="1"/>
  <c r="E46" i="1"/>
  <c r="E45" i="1"/>
  <c r="E44" i="1"/>
  <c r="E41" i="1"/>
  <c r="E39" i="1"/>
  <c r="E38" i="1"/>
  <c r="E36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8" i="1"/>
  <c r="E11" i="1"/>
  <c r="AR18" i="1" l="1"/>
  <c r="AQ16" i="1" s="1"/>
  <c r="AR19" i="1"/>
  <c r="AT19" i="1" s="1"/>
  <c r="AR17" i="1"/>
  <c r="AT17" i="1" s="1"/>
  <c r="R19" i="1"/>
  <c r="Q19" i="1" s="1"/>
  <c r="S19" i="1" s="1"/>
  <c r="R17" i="1"/>
  <c r="Q17" i="1" s="1"/>
  <c r="R18" i="1"/>
  <c r="Q18" i="1" s="1"/>
  <c r="R16" i="1"/>
  <c r="E140" i="1"/>
  <c r="K140" i="1"/>
  <c r="L140" i="1"/>
  <c r="K124" i="1"/>
  <c r="L124" i="1"/>
  <c r="K110" i="1"/>
  <c r="L110" i="1"/>
  <c r="K81" i="1"/>
  <c r="L81" i="1"/>
  <c r="K77" i="1"/>
  <c r="L77" i="1"/>
  <c r="K39" i="1"/>
  <c r="L39" i="1"/>
  <c r="K125" i="1"/>
  <c r="L125" i="1"/>
  <c r="K119" i="1"/>
  <c r="L119" i="1"/>
  <c r="K111" i="1"/>
  <c r="L111" i="1"/>
  <c r="K107" i="1"/>
  <c r="L107" i="1"/>
  <c r="K103" i="1"/>
  <c r="L103" i="1"/>
  <c r="O94" i="1"/>
  <c r="K94" i="1"/>
  <c r="L94" i="1"/>
  <c r="K78" i="1"/>
  <c r="L78" i="1"/>
  <c r="K74" i="1"/>
  <c r="L74" i="1"/>
  <c r="K131" i="1"/>
  <c r="L131" i="1"/>
  <c r="K127" i="1"/>
  <c r="L127" i="1"/>
  <c r="K114" i="1"/>
  <c r="L114" i="1"/>
  <c r="P96" i="1"/>
  <c r="K96" i="1"/>
  <c r="L96" i="1"/>
  <c r="K49" i="1"/>
  <c r="L49" i="1"/>
  <c r="K44" i="1"/>
  <c r="L44" i="1"/>
  <c r="K170" i="1"/>
  <c r="L170" i="1"/>
  <c r="K168" i="1"/>
  <c r="L168" i="1"/>
  <c r="K166" i="1"/>
  <c r="L166" i="1"/>
  <c r="K164" i="1"/>
  <c r="L164" i="1"/>
  <c r="O154" i="1"/>
  <c r="K154" i="1"/>
  <c r="L154" i="1"/>
  <c r="K153" i="1"/>
  <c r="L153" i="1"/>
  <c r="H152" i="1"/>
  <c r="K152" i="1"/>
  <c r="L152" i="1"/>
  <c r="K151" i="1"/>
  <c r="L151" i="1"/>
  <c r="J150" i="1"/>
  <c r="K150" i="1"/>
  <c r="L150" i="1"/>
  <c r="H148" i="1"/>
  <c r="K148" i="1"/>
  <c r="L148" i="1"/>
  <c r="K146" i="1"/>
  <c r="L146" i="1"/>
  <c r="K144" i="1"/>
  <c r="L144" i="1"/>
  <c r="K117" i="1"/>
  <c r="L117" i="1"/>
  <c r="P93" i="1"/>
  <c r="K93" i="1"/>
  <c r="L93" i="1"/>
  <c r="J46" i="1"/>
  <c r="K46" i="1"/>
  <c r="L46" i="1"/>
  <c r="K82" i="1"/>
  <c r="L82" i="1"/>
  <c r="K64" i="1"/>
  <c r="L64" i="1"/>
  <c r="K128" i="1"/>
  <c r="L128" i="1"/>
  <c r="K122" i="1"/>
  <c r="L122" i="1"/>
  <c r="K115" i="1"/>
  <c r="L115" i="1"/>
  <c r="K109" i="1"/>
  <c r="L109" i="1"/>
  <c r="K105" i="1"/>
  <c r="L105" i="1"/>
  <c r="K101" i="1"/>
  <c r="L101" i="1"/>
  <c r="O90" i="1"/>
  <c r="K90" i="1"/>
  <c r="L90" i="1"/>
  <c r="K70" i="1"/>
  <c r="L70" i="1"/>
  <c r="K50" i="1"/>
  <c r="L50" i="1"/>
  <c r="K45" i="1"/>
  <c r="L45" i="1"/>
  <c r="K38" i="1"/>
  <c r="L38" i="1"/>
  <c r="P90" i="1"/>
  <c r="X115" i="1"/>
  <c r="W115" i="1" s="1"/>
  <c r="AC115" i="1" s="1"/>
  <c r="F74" i="1"/>
  <c r="T78" i="1"/>
  <c r="I169" i="1"/>
  <c r="J169" i="1" s="1"/>
  <c r="Z94" i="1"/>
  <c r="H94" i="1"/>
  <c r="X72" i="1"/>
  <c r="W72" i="1" s="1"/>
  <c r="Y72" i="1" s="1"/>
  <c r="AS55" i="1"/>
  <c r="U94" i="1"/>
  <c r="T36" i="1"/>
  <c r="F117" i="1"/>
  <c r="U107" i="1"/>
  <c r="F38" i="1"/>
  <c r="F170" i="1"/>
  <c r="U125" i="1"/>
  <c r="P94" i="1"/>
  <c r="H90" i="1"/>
  <c r="T81" i="1"/>
  <c r="F49" i="1"/>
  <c r="F46" i="1"/>
  <c r="F44" i="1"/>
  <c r="U160" i="1"/>
  <c r="F114" i="1"/>
  <c r="U103" i="1"/>
  <c r="F148" i="1"/>
  <c r="N94" i="1"/>
  <c r="I79" i="1"/>
  <c r="J79" i="1" s="1"/>
  <c r="H150" i="1"/>
  <c r="AH53" i="1"/>
  <c r="AG53" i="1"/>
  <c r="AT76" i="1"/>
  <c r="AS76" i="1"/>
  <c r="M74" i="1"/>
  <c r="H74" i="1"/>
  <c r="N74" i="1"/>
  <c r="AT71" i="1"/>
  <c r="AS71" i="1"/>
  <c r="AH57" i="1"/>
  <c r="AG57" i="1"/>
  <c r="X130" i="1"/>
  <c r="W130" i="1" s="1"/>
  <c r="AD130" i="1" s="1"/>
  <c r="U111" i="1"/>
  <c r="J94" i="1"/>
  <c r="Y83" i="1"/>
  <c r="F78" i="1"/>
  <c r="X77" i="1"/>
  <c r="W77" i="1" s="1"/>
  <c r="AC77" i="1" s="1"/>
  <c r="I76" i="1"/>
  <c r="S71" i="1"/>
  <c r="F70" i="1"/>
  <c r="F64" i="1"/>
  <c r="X62" i="1"/>
  <c r="W62" i="1" s="1"/>
  <c r="AA62" i="1" s="1"/>
  <c r="X61" i="1"/>
  <c r="W61" i="1" s="1"/>
  <c r="AA61" i="1" s="1"/>
  <c r="F152" i="1"/>
  <c r="I147" i="1"/>
  <c r="J147" i="1" s="1"/>
  <c r="U122" i="1"/>
  <c r="U119" i="1"/>
  <c r="AS107" i="1"/>
  <c r="AS53" i="1"/>
  <c r="X132" i="1"/>
  <c r="W132" i="1" s="1"/>
  <c r="Y132" i="1" s="1"/>
  <c r="U128" i="1"/>
  <c r="F110" i="1"/>
  <c r="AD99" i="1"/>
  <c r="AH85" i="1"/>
  <c r="U83" i="1"/>
  <c r="S80" i="1"/>
  <c r="T77" i="1"/>
  <c r="S76" i="1"/>
  <c r="AS57" i="1"/>
  <c r="I51" i="1"/>
  <c r="X44" i="1"/>
  <c r="W44" i="1" s="1"/>
  <c r="AB44" i="1" s="1"/>
  <c r="X38" i="1"/>
  <c r="W38" i="1" s="1"/>
  <c r="AB38" i="1" s="1"/>
  <c r="AT157" i="1"/>
  <c r="AT124" i="1"/>
  <c r="AS124" i="1"/>
  <c r="S114" i="1"/>
  <c r="T114" i="1"/>
  <c r="I108" i="1"/>
  <c r="P108" i="1" s="1"/>
  <c r="F108" i="1"/>
  <c r="X105" i="1"/>
  <c r="W105" i="1" s="1"/>
  <c r="Z105" i="1" s="1"/>
  <c r="U105" i="1"/>
  <c r="I102" i="1"/>
  <c r="H102" i="1" s="1"/>
  <c r="F102" i="1"/>
  <c r="U79" i="1"/>
  <c r="X79" i="1"/>
  <c r="W79" i="1" s="1"/>
  <c r="Z79" i="1" s="1"/>
  <c r="U70" i="1"/>
  <c r="X70" i="1"/>
  <c r="W70" i="1" s="1"/>
  <c r="AA70" i="1" s="1"/>
  <c r="AC36" i="1"/>
  <c r="AT135" i="1"/>
  <c r="I104" i="1"/>
  <c r="H104" i="1" s="1"/>
  <c r="F104" i="1"/>
  <c r="AS103" i="1"/>
  <c r="Z86" i="1"/>
  <c r="Y86" i="1"/>
  <c r="AS80" i="1"/>
  <c r="U75" i="1"/>
  <c r="X75" i="1"/>
  <c r="W75" i="1" s="1"/>
  <c r="Z75" i="1" s="1"/>
  <c r="F72" i="1"/>
  <c r="I72" i="1"/>
  <c r="M72" i="1" s="1"/>
  <c r="AH56" i="1"/>
  <c r="AG56" i="1"/>
  <c r="AT54" i="1"/>
  <c r="AS54" i="1"/>
  <c r="U53" i="1"/>
  <c r="X53" i="1"/>
  <c r="W53" i="1" s="1"/>
  <c r="AA53" i="1" s="1"/>
  <c r="S50" i="1"/>
  <c r="T50" i="1"/>
  <c r="F41" i="1"/>
  <c r="I41" i="1"/>
  <c r="AT165" i="1"/>
  <c r="AS165" i="1"/>
  <c r="AB36" i="1"/>
  <c r="S104" i="1"/>
  <c r="T104" i="1"/>
  <c r="Y89" i="1"/>
  <c r="AD89" i="1"/>
  <c r="X59" i="1"/>
  <c r="W59" i="1" s="1"/>
  <c r="Z59" i="1" s="1"/>
  <c r="U59" i="1"/>
  <c r="Y36" i="1"/>
  <c r="AS140" i="1"/>
  <c r="AS111" i="1"/>
  <c r="X97" i="1"/>
  <c r="W97" i="1" s="1"/>
  <c r="AA97" i="1" s="1"/>
  <c r="U97" i="1"/>
  <c r="O96" i="1"/>
  <c r="J96" i="1"/>
  <c r="X90" i="1"/>
  <c r="W90" i="1" s="1"/>
  <c r="AC90" i="1" s="1"/>
  <c r="U90" i="1"/>
  <c r="AS83" i="1"/>
  <c r="AT83" i="1"/>
  <c r="T82" i="1"/>
  <c r="I80" i="1"/>
  <c r="I71" i="1"/>
  <c r="F71" i="1"/>
  <c r="AT58" i="1"/>
  <c r="AS58" i="1"/>
  <c r="AH55" i="1"/>
  <c r="AG55" i="1"/>
  <c r="AH54" i="1"/>
  <c r="AG54" i="1"/>
  <c r="M46" i="1"/>
  <c r="O46" i="1"/>
  <c r="H46" i="1"/>
  <c r="P46" i="1"/>
  <c r="U39" i="1"/>
  <c r="X39" i="1"/>
  <c r="W39" i="1" s="1"/>
  <c r="AB39" i="1" s="1"/>
  <c r="U169" i="1"/>
  <c r="X169" i="1"/>
  <c r="W169" i="1" s="1"/>
  <c r="Z169" i="1" s="1"/>
  <c r="U165" i="1"/>
  <c r="X165" i="1"/>
  <c r="W165" i="1" s="1"/>
  <c r="AB165" i="1" s="1"/>
  <c r="AA36" i="1"/>
  <c r="X109" i="1"/>
  <c r="W109" i="1" s="1"/>
  <c r="Y109" i="1" s="1"/>
  <c r="U109" i="1"/>
  <c r="S108" i="1"/>
  <c r="T108" i="1"/>
  <c r="I106" i="1"/>
  <c r="H106" i="1" s="1"/>
  <c r="F106" i="1"/>
  <c r="AS100" i="1"/>
  <c r="AT100" i="1"/>
  <c r="Y96" i="1"/>
  <c r="AD96" i="1"/>
  <c r="O93" i="1"/>
  <c r="J93" i="1"/>
  <c r="AI89" i="1"/>
  <c r="AG89" i="1"/>
  <c r="AT74" i="1"/>
  <c r="AS74" i="1"/>
  <c r="I67" i="1"/>
  <c r="M67" i="1" s="1"/>
  <c r="F67" i="1"/>
  <c r="I60" i="1"/>
  <c r="O60" i="1" s="1"/>
  <c r="F60" i="1"/>
  <c r="AH58" i="1"/>
  <c r="AG58" i="1"/>
  <c r="AT52" i="1"/>
  <c r="AS52" i="1"/>
  <c r="I52" i="1"/>
  <c r="F52" i="1"/>
  <c r="F162" i="1"/>
  <c r="I162" i="1"/>
  <c r="N90" i="1"/>
  <c r="T75" i="1"/>
  <c r="S74" i="1"/>
  <c r="I63" i="1"/>
  <c r="O63" i="1" s="1"/>
  <c r="I61" i="1"/>
  <c r="P61" i="1" s="1"/>
  <c r="AS56" i="1"/>
  <c r="T51" i="1"/>
  <c r="I47" i="1"/>
  <c r="O47" i="1" s="1"/>
  <c r="X171" i="1"/>
  <c r="W171" i="1" s="1"/>
  <c r="Z171" i="1" s="1"/>
  <c r="P152" i="1"/>
  <c r="X146" i="1"/>
  <c r="W146" i="1" s="1"/>
  <c r="AA146" i="1" s="1"/>
  <c r="N152" i="1"/>
  <c r="P74" i="1"/>
  <c r="F39" i="1"/>
  <c r="T160" i="1"/>
  <c r="S160" i="1"/>
  <c r="M153" i="1"/>
  <c r="J153" i="1"/>
  <c r="P153" i="1"/>
  <c r="I165" i="1"/>
  <c r="H165" i="1" s="1"/>
  <c r="I174" i="1"/>
  <c r="X159" i="1"/>
  <c r="W159" i="1" s="1"/>
  <c r="AA159" i="1" s="1"/>
  <c r="I159" i="1"/>
  <c r="H159" i="1" s="1"/>
  <c r="U157" i="1"/>
  <c r="T155" i="1"/>
  <c r="F153" i="1"/>
  <c r="P150" i="1"/>
  <c r="F166" i="1"/>
  <c r="N154" i="1"/>
  <c r="AS152" i="1"/>
  <c r="AS132" i="1"/>
  <c r="AT132" i="1"/>
  <c r="AS130" i="1"/>
  <c r="AT130" i="1"/>
  <c r="AS128" i="1"/>
  <c r="AT128" i="1"/>
  <c r="AS125" i="1"/>
  <c r="AT125" i="1"/>
  <c r="S115" i="1"/>
  <c r="T115" i="1"/>
  <c r="S109" i="1"/>
  <c r="T109" i="1"/>
  <c r="S105" i="1"/>
  <c r="T105" i="1"/>
  <c r="M77" i="1"/>
  <c r="O77" i="1"/>
  <c r="H77" i="1"/>
  <c r="P77" i="1"/>
  <c r="N77" i="1"/>
  <c r="AT75" i="1"/>
  <c r="AS75" i="1"/>
  <c r="AT122" i="1"/>
  <c r="AS122" i="1"/>
  <c r="AS119" i="1"/>
  <c r="AT119" i="1"/>
  <c r="S119" i="1"/>
  <c r="T119" i="1"/>
  <c r="AS114" i="1"/>
  <c r="AT114" i="1"/>
  <c r="S111" i="1"/>
  <c r="T111" i="1"/>
  <c r="AS108" i="1"/>
  <c r="AT108" i="1"/>
  <c r="S107" i="1"/>
  <c r="T107" i="1"/>
  <c r="AS104" i="1"/>
  <c r="AT104" i="1"/>
  <c r="S103" i="1"/>
  <c r="T103" i="1"/>
  <c r="AS87" i="1"/>
  <c r="AT87" i="1"/>
  <c r="M82" i="1"/>
  <c r="P82" i="1"/>
  <c r="H82" i="1"/>
  <c r="O82" i="1"/>
  <c r="AS137" i="1"/>
  <c r="AT137" i="1"/>
  <c r="AS18" i="1"/>
  <c r="AT18" i="1"/>
  <c r="AT117" i="1"/>
  <c r="AS117" i="1"/>
  <c r="AT110" i="1"/>
  <c r="AS110" i="1"/>
  <c r="AT106" i="1"/>
  <c r="AS106" i="1"/>
  <c r="AT102" i="1"/>
  <c r="AS102" i="1"/>
  <c r="AC101" i="1"/>
  <c r="Y101" i="1"/>
  <c r="AA101" i="1"/>
  <c r="AB101" i="1"/>
  <c r="AS89" i="1"/>
  <c r="AT89" i="1"/>
  <c r="AS82" i="1"/>
  <c r="AT82" i="1"/>
  <c r="M81" i="1"/>
  <c r="P81" i="1"/>
  <c r="H81" i="1"/>
  <c r="O81" i="1"/>
  <c r="AT79" i="1"/>
  <c r="AS79" i="1"/>
  <c r="AS99" i="1"/>
  <c r="AT99" i="1"/>
  <c r="AS98" i="1"/>
  <c r="AT98" i="1"/>
  <c r="M78" i="1"/>
  <c r="H78" i="1"/>
  <c r="P78" i="1"/>
  <c r="N78" i="1"/>
  <c r="O78" i="1"/>
  <c r="AT77" i="1"/>
  <c r="AS77" i="1"/>
  <c r="AF18" i="1"/>
  <c r="U137" i="1"/>
  <c r="X135" i="1"/>
  <c r="W135" i="1" s="1"/>
  <c r="Z135" i="1" s="1"/>
  <c r="U131" i="1"/>
  <c r="X140" i="1"/>
  <c r="W140" i="1" s="1"/>
  <c r="AD140" i="1" s="1"/>
  <c r="U127" i="1"/>
  <c r="X124" i="1"/>
  <c r="W124" i="1" s="1"/>
  <c r="Z124" i="1" s="1"/>
  <c r="U120" i="1"/>
  <c r="F119" i="1"/>
  <c r="X117" i="1"/>
  <c r="W117" i="1" s="1"/>
  <c r="AC117" i="1" s="1"/>
  <c r="U114" i="1"/>
  <c r="F111" i="1"/>
  <c r="X110" i="1"/>
  <c r="W110" i="1" s="1"/>
  <c r="Y110" i="1" s="1"/>
  <c r="U108" i="1"/>
  <c r="F107" i="1"/>
  <c r="X106" i="1"/>
  <c r="W106" i="1" s="1"/>
  <c r="AB106" i="1" s="1"/>
  <c r="U104" i="1"/>
  <c r="F103" i="1"/>
  <c r="X102" i="1"/>
  <c r="W102" i="1" s="1"/>
  <c r="Y102" i="1" s="1"/>
  <c r="AT101" i="1"/>
  <c r="Y99" i="1"/>
  <c r="Z98" i="1"/>
  <c r="N96" i="1"/>
  <c r="Z93" i="1"/>
  <c r="H93" i="1"/>
  <c r="AC89" i="1"/>
  <c r="U89" i="1"/>
  <c r="AD87" i="1"/>
  <c r="AG85" i="1"/>
  <c r="F82" i="1"/>
  <c r="F81" i="1"/>
  <c r="X80" i="1"/>
  <c r="W80" i="1" s="1"/>
  <c r="Z80" i="1" s="1"/>
  <c r="F77" i="1"/>
  <c r="X76" i="1"/>
  <c r="W76" i="1" s="1"/>
  <c r="Z76" i="1" s="1"/>
  <c r="U74" i="1"/>
  <c r="X74" i="1"/>
  <c r="W74" i="1" s="1"/>
  <c r="Y74" i="1" s="1"/>
  <c r="T55" i="1"/>
  <c r="S55" i="1"/>
  <c r="M45" i="1"/>
  <c r="P45" i="1"/>
  <c r="J45" i="1"/>
  <c r="N45" i="1"/>
  <c r="H45" i="1"/>
  <c r="O45" i="1"/>
  <c r="AT171" i="1"/>
  <c r="AS171" i="1"/>
  <c r="Z89" i="1"/>
  <c r="Z87" i="1"/>
  <c r="T79" i="1"/>
  <c r="AS78" i="1"/>
  <c r="J70" i="1"/>
  <c r="P70" i="1"/>
  <c r="F59" i="1"/>
  <c r="I59" i="1"/>
  <c r="H59" i="1" s="1"/>
  <c r="T56" i="1"/>
  <c r="S56" i="1"/>
  <c r="AT45" i="1"/>
  <c r="AS45" i="1"/>
  <c r="M44" i="1"/>
  <c r="J44" i="1"/>
  <c r="N44" i="1"/>
  <c r="H44" i="1"/>
  <c r="O44" i="1"/>
  <c r="P44" i="1"/>
  <c r="AT41" i="1"/>
  <c r="AS41" i="1"/>
  <c r="T145" i="1"/>
  <c r="S145" i="1"/>
  <c r="Z36" i="1"/>
  <c r="AT131" i="1"/>
  <c r="AT127" i="1"/>
  <c r="AT120" i="1"/>
  <c r="AT115" i="1"/>
  <c r="F115" i="1"/>
  <c r="AT109" i="1"/>
  <c r="F109" i="1"/>
  <c r="AT105" i="1"/>
  <c r="F105" i="1"/>
  <c r="U101" i="1"/>
  <c r="F101" i="1"/>
  <c r="AD100" i="1"/>
  <c r="AB99" i="1"/>
  <c r="U99" i="1"/>
  <c r="AD98" i="1"/>
  <c r="U98" i="1"/>
  <c r="H96" i="1"/>
  <c r="U93" i="1"/>
  <c r="N93" i="1"/>
  <c r="J90" i="1"/>
  <c r="AG87" i="1"/>
  <c r="AD86" i="1"/>
  <c r="AD85" i="1"/>
  <c r="X78" i="1"/>
  <c r="W78" i="1" s="1"/>
  <c r="AD78" i="1" s="1"/>
  <c r="I75" i="1"/>
  <c r="J75" i="1" s="1"/>
  <c r="T72" i="1"/>
  <c r="AT70" i="1"/>
  <c r="AS70" i="1"/>
  <c r="U58" i="1"/>
  <c r="X58" i="1"/>
  <c r="W58" i="1" s="1"/>
  <c r="AB58" i="1" s="1"/>
  <c r="T57" i="1"/>
  <c r="S57" i="1"/>
  <c r="T117" i="1"/>
  <c r="T110" i="1"/>
  <c r="T106" i="1"/>
  <c r="T102" i="1"/>
  <c r="T99" i="1"/>
  <c r="AB98" i="1"/>
  <c r="T98" i="1"/>
  <c r="AT72" i="1"/>
  <c r="AS72" i="1"/>
  <c r="U71" i="1"/>
  <c r="X71" i="1"/>
  <c r="W71" i="1" s="1"/>
  <c r="AC71" i="1" s="1"/>
  <c r="AG70" i="1"/>
  <c r="AI70" i="1"/>
  <c r="J64" i="1"/>
  <c r="P64" i="1"/>
  <c r="I62" i="1"/>
  <c r="J62" i="1" s="1"/>
  <c r="F62" i="1"/>
  <c r="AH60" i="1"/>
  <c r="AI60" i="1"/>
  <c r="AH59" i="1"/>
  <c r="AI59" i="1"/>
  <c r="S59" i="1"/>
  <c r="T59" i="1"/>
  <c r="T58" i="1"/>
  <c r="S58" i="1"/>
  <c r="T54" i="1"/>
  <c r="S54" i="1"/>
  <c r="S53" i="1"/>
  <c r="T53" i="1"/>
  <c r="M50" i="1"/>
  <c r="P50" i="1"/>
  <c r="J50" i="1"/>
  <c r="N50" i="1"/>
  <c r="H50" i="1"/>
  <c r="O50" i="1"/>
  <c r="M49" i="1"/>
  <c r="J49" i="1"/>
  <c r="N49" i="1"/>
  <c r="H49" i="1"/>
  <c r="O49" i="1"/>
  <c r="P49" i="1"/>
  <c r="AT47" i="1"/>
  <c r="AS47" i="1"/>
  <c r="X67" i="1"/>
  <c r="W67" i="1" s="1"/>
  <c r="Z67" i="1" s="1"/>
  <c r="X64" i="1"/>
  <c r="W64" i="1" s="1"/>
  <c r="AD64" i="1" s="1"/>
  <c r="X63" i="1"/>
  <c r="W63" i="1" s="1"/>
  <c r="Z63" i="1" s="1"/>
  <c r="X60" i="1"/>
  <c r="W60" i="1" s="1"/>
  <c r="Y60" i="1" s="1"/>
  <c r="AI58" i="1"/>
  <c r="I58" i="1"/>
  <c r="AI57" i="1"/>
  <c r="X57" i="1"/>
  <c r="W57" i="1" s="1"/>
  <c r="AB57" i="1" s="1"/>
  <c r="I57" i="1"/>
  <c r="AI56" i="1"/>
  <c r="X56" i="1"/>
  <c r="W56" i="1" s="1"/>
  <c r="AD56" i="1" s="1"/>
  <c r="I56" i="1"/>
  <c r="M56" i="1" s="1"/>
  <c r="AI55" i="1"/>
  <c r="X55" i="1"/>
  <c r="W55" i="1" s="1"/>
  <c r="AC55" i="1" s="1"/>
  <c r="I55" i="1"/>
  <c r="H55" i="1" s="1"/>
  <c r="AI54" i="1"/>
  <c r="X54" i="1"/>
  <c r="W54" i="1" s="1"/>
  <c r="AC54" i="1" s="1"/>
  <c r="I54" i="1"/>
  <c r="AI53" i="1"/>
  <c r="I53" i="1"/>
  <c r="H53" i="1" s="1"/>
  <c r="T52" i="1"/>
  <c r="T46" i="1"/>
  <c r="N46" i="1"/>
  <c r="X45" i="1"/>
  <c r="W45" i="1" s="1"/>
  <c r="Z45" i="1" s="1"/>
  <c r="U167" i="1"/>
  <c r="X167" i="1"/>
  <c r="W167" i="1" s="1"/>
  <c r="AB167" i="1" s="1"/>
  <c r="AS38" i="1"/>
  <c r="I172" i="1"/>
  <c r="N172" i="1" s="1"/>
  <c r="F172" i="1"/>
  <c r="F171" i="1"/>
  <c r="I171" i="1"/>
  <c r="T158" i="1"/>
  <c r="S158" i="1"/>
  <c r="AH157" i="1"/>
  <c r="AG157" i="1"/>
  <c r="AT149" i="1"/>
  <c r="AS149" i="1"/>
  <c r="O74" i="1"/>
  <c r="F50" i="1"/>
  <c r="T49" i="1"/>
  <c r="X47" i="1"/>
  <c r="W47" i="1" s="1"/>
  <c r="Z47" i="1" s="1"/>
  <c r="F45" i="1"/>
  <c r="X41" i="1"/>
  <c r="W41" i="1" s="1"/>
  <c r="AC41" i="1" s="1"/>
  <c r="AT163" i="1"/>
  <c r="AS163" i="1"/>
  <c r="F163" i="1"/>
  <c r="I163" i="1"/>
  <c r="AT174" i="1"/>
  <c r="AS174" i="1"/>
  <c r="AH158" i="1"/>
  <c r="AG158" i="1"/>
  <c r="Y157" i="1"/>
  <c r="AA157" i="1"/>
  <c r="AC157" i="1"/>
  <c r="AH155" i="1"/>
  <c r="AG155" i="1"/>
  <c r="AI155" i="1"/>
  <c r="AT146" i="1"/>
  <c r="AS146" i="1"/>
  <c r="M146" i="1"/>
  <c r="N146" i="1"/>
  <c r="H146" i="1"/>
  <c r="O146" i="1"/>
  <c r="P146" i="1"/>
  <c r="J146" i="1"/>
  <c r="AS39" i="1"/>
  <c r="F145" i="1"/>
  <c r="I145" i="1"/>
  <c r="X145" i="1"/>
  <c r="W145" i="1" s="1"/>
  <c r="Z145" i="1" s="1"/>
  <c r="U145" i="1"/>
  <c r="AT167" i="1"/>
  <c r="AS167" i="1"/>
  <c r="F167" i="1"/>
  <c r="I167" i="1"/>
  <c r="U163" i="1"/>
  <c r="X163" i="1"/>
  <c r="W163" i="1" s="1"/>
  <c r="Z163" i="1" s="1"/>
  <c r="AH160" i="1"/>
  <c r="AI160" i="1"/>
  <c r="AH159" i="1"/>
  <c r="AI159" i="1"/>
  <c r="T159" i="1"/>
  <c r="S159" i="1"/>
  <c r="M151" i="1"/>
  <c r="N151" i="1"/>
  <c r="H151" i="1"/>
  <c r="O151" i="1"/>
  <c r="P151" i="1"/>
  <c r="J151" i="1"/>
  <c r="F168" i="1"/>
  <c r="F164" i="1"/>
  <c r="X174" i="1"/>
  <c r="W174" i="1" s="1"/>
  <c r="AD174" i="1" s="1"/>
  <c r="U162" i="1"/>
  <c r="X161" i="1"/>
  <c r="W161" i="1" s="1"/>
  <c r="AB161" i="1" s="1"/>
  <c r="S161" i="1"/>
  <c r="AT158" i="1"/>
  <c r="U158" i="1"/>
  <c r="AG156" i="1"/>
  <c r="U156" i="1"/>
  <c r="I155" i="1"/>
  <c r="AS154" i="1"/>
  <c r="J154" i="1"/>
  <c r="AS153" i="1"/>
  <c r="O153" i="1"/>
  <c r="H153" i="1"/>
  <c r="F151" i="1"/>
  <c r="N150" i="1"/>
  <c r="F150" i="1"/>
  <c r="I149" i="1"/>
  <c r="AS148" i="1"/>
  <c r="F146" i="1"/>
  <c r="AS147" i="1"/>
  <c r="AT162" i="1"/>
  <c r="AT161" i="1"/>
  <c r="AA158" i="1"/>
  <c r="I158" i="1"/>
  <c r="X154" i="1"/>
  <c r="W154" i="1" s="1"/>
  <c r="AD154" i="1" s="1"/>
  <c r="P154" i="1"/>
  <c r="H154" i="1"/>
  <c r="N153" i="1"/>
  <c r="AS169" i="1"/>
  <c r="AI156" i="1"/>
  <c r="M154" i="1"/>
  <c r="F154" i="1"/>
  <c r="F144" i="1"/>
  <c r="S171" i="1"/>
  <c r="T171" i="1"/>
  <c r="AB170" i="1"/>
  <c r="Y170" i="1"/>
  <c r="AC170" i="1"/>
  <c r="Z170" i="1"/>
  <c r="AD170" i="1"/>
  <c r="AA170" i="1"/>
  <c r="J168" i="1"/>
  <c r="P168" i="1"/>
  <c r="M168" i="1"/>
  <c r="H168" i="1"/>
  <c r="N168" i="1"/>
  <c r="O168" i="1"/>
  <c r="S167" i="1"/>
  <c r="T167" i="1"/>
  <c r="AB166" i="1"/>
  <c r="Y166" i="1"/>
  <c r="AC166" i="1"/>
  <c r="Z166" i="1"/>
  <c r="AD166" i="1"/>
  <c r="AA166" i="1"/>
  <c r="J164" i="1"/>
  <c r="P164" i="1"/>
  <c r="M164" i="1"/>
  <c r="H164" i="1"/>
  <c r="N164" i="1"/>
  <c r="O164" i="1"/>
  <c r="S163" i="1"/>
  <c r="T163" i="1"/>
  <c r="AG172" i="1"/>
  <c r="AH172" i="1"/>
  <c r="AI172" i="1"/>
  <c r="AH171" i="1"/>
  <c r="AI171" i="1"/>
  <c r="AG171" i="1"/>
  <c r="T170" i="1"/>
  <c r="S170" i="1"/>
  <c r="AG168" i="1"/>
  <c r="AH168" i="1"/>
  <c r="AI168" i="1"/>
  <c r="AH167" i="1"/>
  <c r="AI167" i="1"/>
  <c r="AG167" i="1"/>
  <c r="T166" i="1"/>
  <c r="S166" i="1"/>
  <c r="AG164" i="1"/>
  <c r="AH164" i="1"/>
  <c r="AI164" i="1"/>
  <c r="AH163" i="1"/>
  <c r="AI163" i="1"/>
  <c r="AG163" i="1"/>
  <c r="AG173" i="1"/>
  <c r="AH173" i="1"/>
  <c r="AI173" i="1"/>
  <c r="Z160" i="1"/>
  <c r="AD160" i="1"/>
  <c r="AB160" i="1"/>
  <c r="AC160" i="1"/>
  <c r="Y160" i="1"/>
  <c r="AA160" i="1"/>
  <c r="J170" i="1"/>
  <c r="P170" i="1"/>
  <c r="M170" i="1"/>
  <c r="H170" i="1"/>
  <c r="N170" i="1"/>
  <c r="O170" i="1"/>
  <c r="S169" i="1"/>
  <c r="T169" i="1"/>
  <c r="AB168" i="1"/>
  <c r="Y168" i="1"/>
  <c r="AC168" i="1"/>
  <c r="Z168" i="1"/>
  <c r="AD168" i="1"/>
  <c r="AA168" i="1"/>
  <c r="J166" i="1"/>
  <c r="P166" i="1"/>
  <c r="M166" i="1"/>
  <c r="H166" i="1"/>
  <c r="N166" i="1"/>
  <c r="O166" i="1"/>
  <c r="S165" i="1"/>
  <c r="T165" i="1"/>
  <c r="AB164" i="1"/>
  <c r="Y164" i="1"/>
  <c r="AC164" i="1"/>
  <c r="Z164" i="1"/>
  <c r="AD164" i="1"/>
  <c r="AA164" i="1"/>
  <c r="S174" i="1"/>
  <c r="T174" i="1"/>
  <c r="AB173" i="1"/>
  <c r="Y173" i="1"/>
  <c r="AC173" i="1"/>
  <c r="Z173" i="1"/>
  <c r="AD173" i="1"/>
  <c r="AA173" i="1"/>
  <c r="T172" i="1"/>
  <c r="S172" i="1"/>
  <c r="AG170" i="1"/>
  <c r="AH170" i="1"/>
  <c r="AI170" i="1"/>
  <c r="AH169" i="1"/>
  <c r="AI169" i="1"/>
  <c r="AG169" i="1"/>
  <c r="T168" i="1"/>
  <c r="S168" i="1"/>
  <c r="AG166" i="1"/>
  <c r="AH166" i="1"/>
  <c r="AI166" i="1"/>
  <c r="AH165" i="1"/>
  <c r="AI165" i="1"/>
  <c r="AG165" i="1"/>
  <c r="T164" i="1"/>
  <c r="S164" i="1"/>
  <c r="AH174" i="1"/>
  <c r="AI174" i="1"/>
  <c r="AG174" i="1"/>
  <c r="T173" i="1"/>
  <c r="S173" i="1"/>
  <c r="Z156" i="1"/>
  <c r="AD156" i="1"/>
  <c r="AB156" i="1"/>
  <c r="Y156" i="1"/>
  <c r="AA156" i="1"/>
  <c r="AC156" i="1"/>
  <c r="AS172" i="1"/>
  <c r="X172" i="1"/>
  <c r="W172" i="1" s="1"/>
  <c r="I173" i="1"/>
  <c r="S162" i="1"/>
  <c r="AT160" i="1"/>
  <c r="AG160" i="1"/>
  <c r="AT159" i="1"/>
  <c r="AG159" i="1"/>
  <c r="AI158" i="1"/>
  <c r="AC158" i="1"/>
  <c r="AI157" i="1"/>
  <c r="AB157" i="1"/>
  <c r="Z157" i="1"/>
  <c r="AD157" i="1"/>
  <c r="I157" i="1"/>
  <c r="I156" i="1"/>
  <c r="S154" i="1"/>
  <c r="T154" i="1"/>
  <c r="Z162" i="1"/>
  <c r="AD162" i="1"/>
  <c r="AB162" i="1"/>
  <c r="AT170" i="1"/>
  <c r="U170" i="1"/>
  <c r="AT168" i="1"/>
  <c r="U168" i="1"/>
  <c r="AT166" i="1"/>
  <c r="U166" i="1"/>
  <c r="AT164" i="1"/>
  <c r="U164" i="1"/>
  <c r="AT173" i="1"/>
  <c r="U173" i="1"/>
  <c r="AI162" i="1"/>
  <c r="AC162" i="1"/>
  <c r="AI161" i="1"/>
  <c r="I161" i="1"/>
  <c r="I160" i="1"/>
  <c r="AT156" i="1"/>
  <c r="AT155" i="1"/>
  <c r="AI154" i="1"/>
  <c r="AG154" i="1"/>
  <c r="AG162" i="1"/>
  <c r="AA162" i="1"/>
  <c r="AG161" i="1"/>
  <c r="Z158" i="1"/>
  <c r="AD158" i="1"/>
  <c r="AB158" i="1"/>
  <c r="S157" i="1"/>
  <c r="S156" i="1"/>
  <c r="X155" i="1"/>
  <c r="W155" i="1" s="1"/>
  <c r="AI153" i="1"/>
  <c r="AG153" i="1"/>
  <c r="X153" i="1"/>
  <c r="W153" i="1" s="1"/>
  <c r="AG152" i="1"/>
  <c r="AI152" i="1"/>
  <c r="X152" i="1"/>
  <c r="W152" i="1" s="1"/>
  <c r="M152" i="1"/>
  <c r="O152" i="1"/>
  <c r="T151" i="1"/>
  <c r="T150" i="1"/>
  <c r="AI149" i="1"/>
  <c r="AG149" i="1"/>
  <c r="X149" i="1"/>
  <c r="W149" i="1" s="1"/>
  <c r="AG148" i="1"/>
  <c r="AI148" i="1"/>
  <c r="X148" i="1"/>
  <c r="W148" i="1" s="1"/>
  <c r="U148" i="1"/>
  <c r="J148" i="1"/>
  <c r="P148" i="1"/>
  <c r="M148" i="1"/>
  <c r="O148" i="1"/>
  <c r="S146" i="1"/>
  <c r="T146" i="1"/>
  <c r="AB144" i="1"/>
  <c r="Y144" i="1"/>
  <c r="AC144" i="1"/>
  <c r="Z144" i="1"/>
  <c r="AD144" i="1"/>
  <c r="AA144" i="1"/>
  <c r="Z147" i="1"/>
  <c r="AD147" i="1"/>
  <c r="AA147" i="1"/>
  <c r="AB147" i="1"/>
  <c r="Y147" i="1"/>
  <c r="AC147" i="1"/>
  <c r="T148" i="1"/>
  <c r="S148" i="1"/>
  <c r="AH146" i="1"/>
  <c r="AI146" i="1"/>
  <c r="AG146" i="1"/>
  <c r="T144" i="1"/>
  <c r="S144" i="1"/>
  <c r="S147" i="1"/>
  <c r="T147" i="1"/>
  <c r="T153" i="1"/>
  <c r="T152" i="1"/>
  <c r="J152" i="1"/>
  <c r="AS151" i="1"/>
  <c r="AI151" i="1"/>
  <c r="AG151" i="1"/>
  <c r="X151" i="1"/>
  <c r="W151" i="1" s="1"/>
  <c r="AS150" i="1"/>
  <c r="AG150" i="1"/>
  <c r="AI150" i="1"/>
  <c r="X150" i="1"/>
  <c r="W150" i="1" s="1"/>
  <c r="M150" i="1"/>
  <c r="O150" i="1"/>
  <c r="T149" i="1"/>
  <c r="N148" i="1"/>
  <c r="J144" i="1"/>
  <c r="P144" i="1"/>
  <c r="M144" i="1"/>
  <c r="H144" i="1"/>
  <c r="N144" i="1"/>
  <c r="O144" i="1"/>
  <c r="AG144" i="1"/>
  <c r="AH144" i="1"/>
  <c r="AI144" i="1"/>
  <c r="AH147" i="1"/>
  <c r="AI147" i="1"/>
  <c r="AG147" i="1"/>
  <c r="U147" i="1"/>
  <c r="AT144" i="1"/>
  <c r="U144" i="1"/>
  <c r="AT145" i="1"/>
  <c r="AS145" i="1"/>
  <c r="AG145" i="1"/>
  <c r="AH145" i="1"/>
  <c r="AH131" i="1"/>
  <c r="AG131" i="1"/>
  <c r="AI131" i="1"/>
  <c r="M140" i="1"/>
  <c r="H140" i="1"/>
  <c r="N140" i="1"/>
  <c r="O140" i="1"/>
  <c r="J140" i="1"/>
  <c r="P140" i="1"/>
  <c r="AG127" i="1"/>
  <c r="AH127" i="1"/>
  <c r="AI127" i="1"/>
  <c r="Y125" i="1"/>
  <c r="AC125" i="1"/>
  <c r="Z125" i="1"/>
  <c r="AD125" i="1"/>
  <c r="AA125" i="1"/>
  <c r="AB125" i="1"/>
  <c r="P124" i="1"/>
  <c r="M124" i="1"/>
  <c r="H124" i="1"/>
  <c r="N124" i="1"/>
  <c r="O124" i="1"/>
  <c r="J124" i="1"/>
  <c r="AG120" i="1"/>
  <c r="AH120" i="1"/>
  <c r="AI120" i="1"/>
  <c r="Y119" i="1"/>
  <c r="AC119" i="1"/>
  <c r="Z119" i="1"/>
  <c r="AD119" i="1"/>
  <c r="AA119" i="1"/>
  <c r="AB119" i="1"/>
  <c r="M115" i="1"/>
  <c r="H115" i="1"/>
  <c r="N115" i="1"/>
  <c r="O115" i="1"/>
  <c r="J115" i="1"/>
  <c r="P115" i="1"/>
  <c r="AG114" i="1"/>
  <c r="AH114" i="1"/>
  <c r="AI114" i="1"/>
  <c r="AB111" i="1"/>
  <c r="Y111" i="1"/>
  <c r="AC111" i="1"/>
  <c r="Z111" i="1"/>
  <c r="AD111" i="1"/>
  <c r="AA111" i="1"/>
  <c r="P109" i="1"/>
  <c r="M109" i="1"/>
  <c r="H109" i="1"/>
  <c r="N109" i="1"/>
  <c r="O109" i="1"/>
  <c r="J109" i="1"/>
  <c r="AG108" i="1"/>
  <c r="AH108" i="1"/>
  <c r="AI108" i="1"/>
  <c r="AB107" i="1"/>
  <c r="Y107" i="1"/>
  <c r="AC107" i="1"/>
  <c r="Z107" i="1"/>
  <c r="AD107" i="1"/>
  <c r="AA107" i="1"/>
  <c r="J105" i="1"/>
  <c r="P105" i="1"/>
  <c r="M105" i="1"/>
  <c r="H105" i="1"/>
  <c r="N105" i="1"/>
  <c r="O105" i="1"/>
  <c r="AG104" i="1"/>
  <c r="AH104" i="1"/>
  <c r="AI104" i="1"/>
  <c r="AB103" i="1"/>
  <c r="Y103" i="1"/>
  <c r="AC103" i="1"/>
  <c r="Z103" i="1"/>
  <c r="AD103" i="1"/>
  <c r="AA103" i="1"/>
  <c r="H101" i="1"/>
  <c r="N101" i="1"/>
  <c r="J101" i="1"/>
  <c r="M101" i="1"/>
  <c r="O101" i="1"/>
  <c r="P101" i="1"/>
  <c r="AB131" i="1"/>
  <c r="Z131" i="1"/>
  <c r="AD131" i="1"/>
  <c r="AA131" i="1"/>
  <c r="Y131" i="1"/>
  <c r="AC131" i="1"/>
  <c r="AG128" i="1"/>
  <c r="AH128" i="1"/>
  <c r="AI128" i="1"/>
  <c r="AB127" i="1"/>
  <c r="Y127" i="1"/>
  <c r="AC127" i="1"/>
  <c r="Z127" i="1"/>
  <c r="AD127" i="1"/>
  <c r="AA127" i="1"/>
  <c r="P125" i="1"/>
  <c r="M125" i="1"/>
  <c r="H125" i="1"/>
  <c r="N125" i="1"/>
  <c r="O125" i="1"/>
  <c r="J125" i="1"/>
  <c r="AG122" i="1"/>
  <c r="AH122" i="1"/>
  <c r="AI122" i="1"/>
  <c r="AB120" i="1"/>
  <c r="Y120" i="1"/>
  <c r="AC120" i="1"/>
  <c r="Z120" i="1"/>
  <c r="AD120" i="1"/>
  <c r="AA120" i="1"/>
  <c r="J117" i="1"/>
  <c r="P117" i="1"/>
  <c r="M117" i="1"/>
  <c r="H117" i="1"/>
  <c r="N117" i="1"/>
  <c r="O117" i="1"/>
  <c r="AG115" i="1"/>
  <c r="AH115" i="1"/>
  <c r="AI115" i="1"/>
  <c r="Y114" i="1"/>
  <c r="AC114" i="1"/>
  <c r="Z114" i="1"/>
  <c r="AD114" i="1"/>
  <c r="AA114" i="1"/>
  <c r="AB114" i="1"/>
  <c r="P110" i="1"/>
  <c r="M110" i="1"/>
  <c r="H110" i="1"/>
  <c r="N110" i="1"/>
  <c r="O110" i="1"/>
  <c r="J110" i="1"/>
  <c r="AG109" i="1"/>
  <c r="AH109" i="1"/>
  <c r="AI109" i="1"/>
  <c r="Y108" i="1"/>
  <c r="AC108" i="1"/>
  <c r="Z108" i="1"/>
  <c r="AD108" i="1"/>
  <c r="AA108" i="1"/>
  <c r="AB108" i="1"/>
  <c r="AG105" i="1"/>
  <c r="AH105" i="1"/>
  <c r="AI105" i="1"/>
  <c r="AB104" i="1"/>
  <c r="Y104" i="1"/>
  <c r="AC104" i="1"/>
  <c r="Z104" i="1"/>
  <c r="AD104" i="1"/>
  <c r="AA104" i="1"/>
  <c r="AG137" i="1"/>
  <c r="AH137" i="1"/>
  <c r="AI137" i="1"/>
  <c r="AG132" i="1"/>
  <c r="AH132" i="1"/>
  <c r="AI132" i="1"/>
  <c r="Y137" i="1"/>
  <c r="AC137" i="1"/>
  <c r="Z137" i="1"/>
  <c r="AD137" i="1"/>
  <c r="AA137" i="1"/>
  <c r="AB137" i="1"/>
  <c r="AH135" i="1"/>
  <c r="AG135" i="1"/>
  <c r="AI135" i="1"/>
  <c r="P131" i="1"/>
  <c r="M131" i="1"/>
  <c r="H131" i="1"/>
  <c r="N131" i="1"/>
  <c r="O131" i="1"/>
  <c r="J131" i="1"/>
  <c r="AH140" i="1"/>
  <c r="AI140" i="1"/>
  <c r="AG140" i="1"/>
  <c r="AB128" i="1"/>
  <c r="Y128" i="1"/>
  <c r="AC128" i="1"/>
  <c r="Z128" i="1"/>
  <c r="AD128" i="1"/>
  <c r="AA128" i="1"/>
  <c r="M127" i="1"/>
  <c r="H127" i="1"/>
  <c r="N127" i="1"/>
  <c r="O127" i="1"/>
  <c r="J127" i="1"/>
  <c r="P127" i="1"/>
  <c r="AG124" i="1"/>
  <c r="AH124" i="1"/>
  <c r="AI124" i="1"/>
  <c r="AB122" i="1"/>
  <c r="Y122" i="1"/>
  <c r="AC122" i="1"/>
  <c r="Z122" i="1"/>
  <c r="AD122" i="1"/>
  <c r="AA122" i="1"/>
  <c r="J119" i="1"/>
  <c r="P119" i="1"/>
  <c r="M119" i="1"/>
  <c r="H119" i="1"/>
  <c r="N119" i="1"/>
  <c r="O119" i="1"/>
  <c r="AG117" i="1"/>
  <c r="AH117" i="1"/>
  <c r="AI117" i="1"/>
  <c r="P111" i="1"/>
  <c r="M111" i="1"/>
  <c r="H111" i="1"/>
  <c r="N111" i="1"/>
  <c r="O111" i="1"/>
  <c r="J111" i="1"/>
  <c r="AG110" i="1"/>
  <c r="AH110" i="1"/>
  <c r="AI110" i="1"/>
  <c r="J107" i="1"/>
  <c r="P107" i="1"/>
  <c r="M107" i="1"/>
  <c r="H107" i="1"/>
  <c r="N107" i="1"/>
  <c r="O107" i="1"/>
  <c r="AG106" i="1"/>
  <c r="AH106" i="1"/>
  <c r="AI106" i="1"/>
  <c r="J103" i="1"/>
  <c r="P103" i="1"/>
  <c r="M103" i="1"/>
  <c r="H103" i="1"/>
  <c r="N103" i="1"/>
  <c r="O103" i="1"/>
  <c r="AG102" i="1"/>
  <c r="AH102" i="1"/>
  <c r="AI102" i="1"/>
  <c r="AG130" i="1"/>
  <c r="AH130" i="1"/>
  <c r="AI130" i="1"/>
  <c r="M128" i="1"/>
  <c r="H128" i="1"/>
  <c r="N128" i="1"/>
  <c r="O128" i="1"/>
  <c r="J128" i="1"/>
  <c r="P128" i="1"/>
  <c r="AG125" i="1"/>
  <c r="AH125" i="1"/>
  <c r="AI125" i="1"/>
  <c r="M122" i="1"/>
  <c r="H122" i="1"/>
  <c r="N122" i="1"/>
  <c r="O122" i="1"/>
  <c r="J122" i="1"/>
  <c r="P122" i="1"/>
  <c r="AG119" i="1"/>
  <c r="AH119" i="1"/>
  <c r="AI119" i="1"/>
  <c r="J114" i="1"/>
  <c r="P114" i="1"/>
  <c r="M114" i="1"/>
  <c r="H114" i="1"/>
  <c r="N114" i="1"/>
  <c r="O114" i="1"/>
  <c r="AG111" i="1"/>
  <c r="AH111" i="1"/>
  <c r="AI111" i="1"/>
  <c r="AG107" i="1"/>
  <c r="AH107" i="1"/>
  <c r="AI107" i="1"/>
  <c r="AG103" i="1"/>
  <c r="AH103" i="1"/>
  <c r="AI103" i="1"/>
  <c r="T137" i="1"/>
  <c r="T132" i="1"/>
  <c r="T131" i="1"/>
  <c r="F131" i="1"/>
  <c r="F140" i="1"/>
  <c r="F128" i="1"/>
  <c r="F127" i="1"/>
  <c r="T125" i="1"/>
  <c r="F125" i="1"/>
  <c r="T124" i="1"/>
  <c r="F124" i="1"/>
  <c r="F122" i="1"/>
  <c r="I137" i="1"/>
  <c r="S135" i="1"/>
  <c r="I135" i="1"/>
  <c r="I132" i="1"/>
  <c r="S130" i="1"/>
  <c r="I130" i="1"/>
  <c r="S140" i="1"/>
  <c r="S128" i="1"/>
  <c r="S127" i="1"/>
  <c r="S122" i="1"/>
  <c r="S120" i="1"/>
  <c r="I120" i="1"/>
  <c r="AI101" i="1"/>
  <c r="T101" i="1"/>
  <c r="AI100" i="1"/>
  <c r="AB100" i="1"/>
  <c r="U100" i="1"/>
  <c r="I100" i="1"/>
  <c r="F100" i="1"/>
  <c r="AA99" i="1"/>
  <c r="AC99" i="1"/>
  <c r="AI98" i="1"/>
  <c r="AH98" i="1"/>
  <c r="AT97" i="1"/>
  <c r="T97" i="1"/>
  <c r="AB96" i="1"/>
  <c r="U96" i="1"/>
  <c r="AA94" i="1"/>
  <c r="AC94" i="1"/>
  <c r="Y94" i="1"/>
  <c r="AD94" i="1"/>
  <c r="AA93" i="1"/>
  <c r="AC93" i="1"/>
  <c r="Y93" i="1"/>
  <c r="AD93" i="1"/>
  <c r="AG101" i="1"/>
  <c r="Z101" i="1"/>
  <c r="AD101" i="1"/>
  <c r="AG100" i="1"/>
  <c r="Z100" i="1"/>
  <c r="T100" i="1"/>
  <c r="I99" i="1"/>
  <c r="F99" i="1"/>
  <c r="AA98" i="1"/>
  <c r="AC98" i="1"/>
  <c r="AI97" i="1"/>
  <c r="AH97" i="1"/>
  <c r="AT96" i="1"/>
  <c r="Z96" i="1"/>
  <c r="T96" i="1"/>
  <c r="AI94" i="1"/>
  <c r="AH94" i="1"/>
  <c r="AI93" i="1"/>
  <c r="AH93" i="1"/>
  <c r="AI90" i="1"/>
  <c r="AH90" i="1"/>
  <c r="I98" i="1"/>
  <c r="F98" i="1"/>
  <c r="AI96" i="1"/>
  <c r="AH96" i="1"/>
  <c r="T89" i="1"/>
  <c r="S89" i="1"/>
  <c r="T87" i="1"/>
  <c r="S87" i="1"/>
  <c r="AA100" i="1"/>
  <c r="AC100" i="1"/>
  <c r="AI99" i="1"/>
  <c r="AH99" i="1"/>
  <c r="I97" i="1"/>
  <c r="F97" i="1"/>
  <c r="AA96" i="1"/>
  <c r="AC96" i="1"/>
  <c r="AS94" i="1"/>
  <c r="AT94" i="1"/>
  <c r="S94" i="1"/>
  <c r="T94" i="1"/>
  <c r="AS93" i="1"/>
  <c r="AT93" i="1"/>
  <c r="S93" i="1"/>
  <c r="T93" i="1"/>
  <c r="AS90" i="1"/>
  <c r="AT90" i="1"/>
  <c r="S90" i="1"/>
  <c r="T90" i="1"/>
  <c r="T85" i="1"/>
  <c r="S85" i="1"/>
  <c r="F89" i="1"/>
  <c r="I89" i="1"/>
  <c r="AB87" i="1"/>
  <c r="AA87" i="1"/>
  <c r="AH86" i="1"/>
  <c r="AC86" i="1"/>
  <c r="U86" i="1"/>
  <c r="AT85" i="1"/>
  <c r="Z85" i="1"/>
  <c r="F85" i="1"/>
  <c r="I85" i="1"/>
  <c r="T83" i="1"/>
  <c r="S83" i="1"/>
  <c r="AH82" i="1"/>
  <c r="AI82" i="1"/>
  <c r="AG80" i="1"/>
  <c r="AI80" i="1"/>
  <c r="AH80" i="1"/>
  <c r="AG79" i="1"/>
  <c r="AI79" i="1"/>
  <c r="AH79" i="1"/>
  <c r="M96" i="1"/>
  <c r="F96" i="1"/>
  <c r="M94" i="1"/>
  <c r="F94" i="1"/>
  <c r="M93" i="1"/>
  <c r="F93" i="1"/>
  <c r="M90" i="1"/>
  <c r="F90" i="1"/>
  <c r="AB89" i="1"/>
  <c r="AA89" i="1"/>
  <c r="AH87" i="1"/>
  <c r="AC87" i="1"/>
  <c r="U87" i="1"/>
  <c r="AT86" i="1"/>
  <c r="AG86" i="1"/>
  <c r="AB83" i="1"/>
  <c r="Z83" i="1"/>
  <c r="AD83" i="1"/>
  <c r="AA83" i="1"/>
  <c r="T86" i="1"/>
  <c r="S86" i="1"/>
  <c r="F86" i="1"/>
  <c r="I86" i="1"/>
  <c r="AB85" i="1"/>
  <c r="AA85" i="1"/>
  <c r="AH83" i="1"/>
  <c r="AI83" i="1"/>
  <c r="F83" i="1"/>
  <c r="I83" i="1"/>
  <c r="AG81" i="1"/>
  <c r="AI81" i="1"/>
  <c r="AH81" i="1"/>
  <c r="F87" i="1"/>
  <c r="I87" i="1"/>
  <c r="AB86" i="1"/>
  <c r="AA86" i="1"/>
  <c r="AC85" i="1"/>
  <c r="U85" i="1"/>
  <c r="J82" i="1"/>
  <c r="J81" i="1"/>
  <c r="AH78" i="1"/>
  <c r="J78" i="1"/>
  <c r="AH77" i="1"/>
  <c r="J77" i="1"/>
  <c r="AH76" i="1"/>
  <c r="AH75" i="1"/>
  <c r="AH74" i="1"/>
  <c r="J74" i="1"/>
  <c r="AH72" i="1"/>
  <c r="AH71" i="1"/>
  <c r="AH70" i="1"/>
  <c r="T70" i="1"/>
  <c r="O70" i="1"/>
  <c r="T67" i="1"/>
  <c r="T64" i="1"/>
  <c r="O64" i="1"/>
  <c r="T63" i="1"/>
  <c r="AS61" i="1"/>
  <c r="AT61" i="1"/>
  <c r="AH61" i="1"/>
  <c r="AG61" i="1"/>
  <c r="S60" i="1"/>
  <c r="T60" i="1"/>
  <c r="AS67" i="1"/>
  <c r="AS64" i="1"/>
  <c r="AS63" i="1"/>
  <c r="AS62" i="1"/>
  <c r="AT62" i="1"/>
  <c r="AH62" i="1"/>
  <c r="AG62" i="1"/>
  <c r="S61" i="1"/>
  <c r="AS59" i="1"/>
  <c r="AT59" i="1"/>
  <c r="H70" i="1"/>
  <c r="N70" i="1"/>
  <c r="M70" i="1"/>
  <c r="AH67" i="1"/>
  <c r="AG67" i="1"/>
  <c r="AH64" i="1"/>
  <c r="AG64" i="1"/>
  <c r="H64" i="1"/>
  <c r="N64" i="1"/>
  <c r="M64" i="1"/>
  <c r="AH63" i="1"/>
  <c r="AG63" i="1"/>
  <c r="S62" i="1"/>
  <c r="X82" i="1"/>
  <c r="W82" i="1" s="1"/>
  <c r="N82" i="1"/>
  <c r="AS81" i="1"/>
  <c r="X81" i="1"/>
  <c r="W81" i="1" s="1"/>
  <c r="N81" i="1"/>
  <c r="AI78" i="1"/>
  <c r="AI77" i="1"/>
  <c r="AI76" i="1"/>
  <c r="AI75" i="1"/>
  <c r="AI74" i="1"/>
  <c r="AI72" i="1"/>
  <c r="AI71" i="1"/>
  <c r="AS60" i="1"/>
  <c r="AT60" i="1"/>
  <c r="AG52" i="1"/>
  <c r="AH52" i="1"/>
  <c r="AI52" i="1"/>
  <c r="AG60" i="1"/>
  <c r="U51" i="1"/>
  <c r="X51" i="1"/>
  <c r="W51" i="1" s="1"/>
  <c r="AT50" i="1"/>
  <c r="AS50" i="1"/>
  <c r="AG51" i="1"/>
  <c r="AH51" i="1"/>
  <c r="AI51" i="1"/>
  <c r="U50" i="1"/>
  <c r="X50" i="1"/>
  <c r="W50" i="1" s="1"/>
  <c r="AG50" i="1"/>
  <c r="AH50" i="1"/>
  <c r="AI50" i="1"/>
  <c r="AG59" i="1"/>
  <c r="U52" i="1"/>
  <c r="X52" i="1"/>
  <c r="W52" i="1" s="1"/>
  <c r="AT51" i="1"/>
  <c r="AS51" i="1"/>
  <c r="AS49" i="1"/>
  <c r="AG49" i="1"/>
  <c r="AI49" i="1"/>
  <c r="X49" i="1"/>
  <c r="W49" i="1" s="1"/>
  <c r="T47" i="1"/>
  <c r="AS46" i="1"/>
  <c r="AG46" i="1"/>
  <c r="AI46" i="1"/>
  <c r="X46" i="1"/>
  <c r="W46" i="1" s="1"/>
  <c r="T45" i="1"/>
  <c r="AS44" i="1"/>
  <c r="AG44" i="1"/>
  <c r="AI44" i="1"/>
  <c r="T44" i="1"/>
  <c r="S44" i="1"/>
  <c r="T41" i="1"/>
  <c r="S41" i="1"/>
  <c r="T38" i="1"/>
  <c r="S38" i="1"/>
  <c r="AG47" i="1"/>
  <c r="AI47" i="1"/>
  <c r="AG45" i="1"/>
  <c r="AI45" i="1"/>
  <c r="AG41" i="1"/>
  <c r="AH41" i="1"/>
  <c r="AI41" i="1"/>
  <c r="T39" i="1"/>
  <c r="S39" i="1"/>
  <c r="AG38" i="1"/>
  <c r="AH38" i="1"/>
  <c r="AI38" i="1"/>
  <c r="J38" i="1"/>
  <c r="P38" i="1"/>
  <c r="M38" i="1"/>
  <c r="H38" i="1"/>
  <c r="N38" i="1"/>
  <c r="O38" i="1"/>
  <c r="AG39" i="1"/>
  <c r="AH39" i="1"/>
  <c r="AI39" i="1"/>
  <c r="J39" i="1"/>
  <c r="P39" i="1"/>
  <c r="M39" i="1"/>
  <c r="H39" i="1"/>
  <c r="N39" i="1"/>
  <c r="O39" i="1"/>
  <c r="AS36" i="1"/>
  <c r="U36" i="1"/>
  <c r="I36" i="1"/>
  <c r="AF19" i="1"/>
  <c r="AR16" i="1" l="1"/>
  <c r="AT16" i="1"/>
  <c r="AS16" i="1"/>
  <c r="T19" i="1"/>
  <c r="T16" i="1"/>
  <c r="S16" i="1"/>
  <c r="Y80" i="1"/>
  <c r="AB80" i="1"/>
  <c r="Z106" i="1"/>
  <c r="M106" i="1"/>
  <c r="AC132" i="1"/>
  <c r="J72" i="1"/>
  <c r="AC105" i="1"/>
  <c r="AB54" i="1"/>
  <c r="P62" i="1"/>
  <c r="AB78" i="1"/>
  <c r="AC78" i="1"/>
  <c r="Y77" i="1"/>
  <c r="Z109" i="1"/>
  <c r="AA169" i="1"/>
  <c r="AC110" i="1"/>
  <c r="AB109" i="1"/>
  <c r="Z70" i="1"/>
  <c r="AD109" i="1"/>
  <c r="AB110" i="1"/>
  <c r="AA140" i="1"/>
  <c r="AS17" i="1"/>
  <c r="AC38" i="1"/>
  <c r="Z140" i="1"/>
  <c r="Z61" i="1"/>
  <c r="J159" i="1"/>
  <c r="Y146" i="1"/>
  <c r="AC60" i="1"/>
  <c r="AD41" i="1"/>
  <c r="AC72" i="1"/>
  <c r="P159" i="1"/>
  <c r="Y154" i="1"/>
  <c r="N56" i="1"/>
  <c r="AD71" i="1"/>
  <c r="Z41" i="1"/>
  <c r="AB41" i="1"/>
  <c r="N53" i="1"/>
  <c r="Y63" i="1"/>
  <c r="AA57" i="1"/>
  <c r="AB146" i="1"/>
  <c r="AB102" i="1"/>
  <c r="Y61" i="1"/>
  <c r="Y57" i="1"/>
  <c r="Z71" i="1"/>
  <c r="AA79" i="1"/>
  <c r="Z115" i="1"/>
  <c r="AA58" i="1"/>
  <c r="O55" i="1"/>
  <c r="O108" i="1"/>
  <c r="Y115" i="1"/>
  <c r="AC59" i="1"/>
  <c r="AB56" i="1"/>
  <c r="Y58" i="1"/>
  <c r="AD76" i="1"/>
  <c r="AB72" i="1"/>
  <c r="AC135" i="1"/>
  <c r="AA115" i="1"/>
  <c r="AB115" i="1"/>
  <c r="N102" i="1"/>
  <c r="AA145" i="1"/>
  <c r="Z146" i="1"/>
  <c r="H79" i="1"/>
  <c r="AD63" i="1"/>
  <c r="AC56" i="1"/>
  <c r="AD145" i="1"/>
  <c r="M60" i="1"/>
  <c r="AC61" i="1"/>
  <c r="AD72" i="1"/>
  <c r="AC97" i="1"/>
  <c r="AA90" i="1"/>
  <c r="Z97" i="1"/>
  <c r="AC124" i="1"/>
  <c r="AD115" i="1"/>
  <c r="AA163" i="1"/>
  <c r="O159" i="1"/>
  <c r="K163" i="1"/>
  <c r="L163" i="1"/>
  <c r="M172" i="1"/>
  <c r="K172" i="1"/>
  <c r="L172" i="1"/>
  <c r="K55" i="1"/>
  <c r="L55" i="1"/>
  <c r="P79" i="1"/>
  <c r="AA41" i="1"/>
  <c r="Y41" i="1"/>
  <c r="Z39" i="1"/>
  <c r="AB47" i="1"/>
  <c r="N55" i="1"/>
  <c r="P60" i="1"/>
  <c r="AD61" i="1"/>
  <c r="AC63" i="1"/>
  <c r="Y56" i="1"/>
  <c r="Z56" i="1"/>
  <c r="Z57" i="1"/>
  <c r="Z58" i="1"/>
  <c r="AA71" i="1"/>
  <c r="Y71" i="1"/>
  <c r="AD75" i="1"/>
  <c r="Z72" i="1"/>
  <c r="K89" i="1"/>
  <c r="L89" i="1"/>
  <c r="K98" i="1"/>
  <c r="L98" i="1"/>
  <c r="K135" i="1"/>
  <c r="L135" i="1"/>
  <c r="Z110" i="1"/>
  <c r="AB140" i="1"/>
  <c r="AC146" i="1"/>
  <c r="AD146" i="1"/>
  <c r="K157" i="1"/>
  <c r="L157" i="1"/>
  <c r="K173" i="1"/>
  <c r="L173" i="1"/>
  <c r="AA165" i="1"/>
  <c r="O172" i="1"/>
  <c r="H158" i="1"/>
  <c r="K158" i="1"/>
  <c r="L158" i="1"/>
  <c r="K149" i="1"/>
  <c r="L149" i="1"/>
  <c r="M57" i="1"/>
  <c r="K57" i="1"/>
  <c r="L57" i="1"/>
  <c r="O62" i="1"/>
  <c r="K62" i="1"/>
  <c r="L62" i="1"/>
  <c r="P165" i="1"/>
  <c r="K165" i="1"/>
  <c r="L165" i="1"/>
  <c r="N47" i="1"/>
  <c r="K47" i="1"/>
  <c r="L47" i="1"/>
  <c r="H63" i="1"/>
  <c r="K63" i="1"/>
  <c r="L63" i="1"/>
  <c r="M162" i="1"/>
  <c r="K162" i="1"/>
  <c r="L162" i="1"/>
  <c r="J104" i="1"/>
  <c r="K104" i="1"/>
  <c r="L104" i="1"/>
  <c r="J102" i="1"/>
  <c r="K102" i="1"/>
  <c r="L102" i="1"/>
  <c r="M108" i="1"/>
  <c r="K108" i="1"/>
  <c r="L108" i="1"/>
  <c r="P51" i="1"/>
  <c r="K51" i="1"/>
  <c r="L51" i="1"/>
  <c r="P169" i="1"/>
  <c r="K169" i="1"/>
  <c r="L169" i="1"/>
  <c r="K86" i="1"/>
  <c r="L86" i="1"/>
  <c r="K100" i="1"/>
  <c r="L100" i="1"/>
  <c r="K130" i="1"/>
  <c r="L130" i="1"/>
  <c r="K155" i="1"/>
  <c r="L155" i="1"/>
  <c r="O145" i="1"/>
  <c r="K145" i="1"/>
  <c r="L145" i="1"/>
  <c r="M53" i="1"/>
  <c r="K53" i="1"/>
  <c r="L53" i="1"/>
  <c r="H56" i="1"/>
  <c r="K56" i="1"/>
  <c r="L56" i="1"/>
  <c r="O59" i="1"/>
  <c r="K59" i="1"/>
  <c r="L59" i="1"/>
  <c r="M159" i="1"/>
  <c r="K159" i="1"/>
  <c r="L159" i="1"/>
  <c r="H60" i="1"/>
  <c r="K60" i="1"/>
  <c r="L60" i="1"/>
  <c r="O41" i="1"/>
  <c r="K41" i="1"/>
  <c r="L41" i="1"/>
  <c r="M79" i="1"/>
  <c r="K79" i="1"/>
  <c r="L79" i="1"/>
  <c r="K87" i="1"/>
  <c r="L87" i="1"/>
  <c r="K137" i="1"/>
  <c r="L137" i="1"/>
  <c r="K160" i="1"/>
  <c r="L160" i="1"/>
  <c r="J71" i="1"/>
  <c r="K71" i="1"/>
  <c r="L71" i="1"/>
  <c r="P76" i="1"/>
  <c r="K76" i="1"/>
  <c r="L76" i="1"/>
  <c r="K36" i="1"/>
  <c r="L36" i="1"/>
  <c r="N60" i="1"/>
  <c r="Y53" i="1"/>
  <c r="N59" i="1"/>
  <c r="M51" i="1"/>
  <c r="J60" i="1"/>
  <c r="M55" i="1"/>
  <c r="AB61" i="1"/>
  <c r="AA56" i="1"/>
  <c r="AD57" i="1"/>
  <c r="AD58" i="1"/>
  <c r="AB71" i="1"/>
  <c r="K83" i="1"/>
  <c r="L83" i="1"/>
  <c r="AA72" i="1"/>
  <c r="K85" i="1"/>
  <c r="L85" i="1"/>
  <c r="K97" i="1"/>
  <c r="L97" i="1"/>
  <c r="K99" i="1"/>
  <c r="L99" i="1"/>
  <c r="K120" i="1"/>
  <c r="L120" i="1"/>
  <c r="K132" i="1"/>
  <c r="L132" i="1"/>
  <c r="AD102" i="1"/>
  <c r="AD110" i="1"/>
  <c r="Y140" i="1"/>
  <c r="AC140" i="1"/>
  <c r="AA135" i="1"/>
  <c r="Z130" i="1"/>
  <c r="N159" i="1"/>
  <c r="K161" i="1"/>
  <c r="L161" i="1"/>
  <c r="K156" i="1"/>
  <c r="L156" i="1"/>
  <c r="K167" i="1"/>
  <c r="L167" i="1"/>
  <c r="K171" i="1"/>
  <c r="L171" i="1"/>
  <c r="J41" i="1"/>
  <c r="J47" i="1"/>
  <c r="M54" i="1"/>
  <c r="K54" i="1"/>
  <c r="L54" i="1"/>
  <c r="M58" i="1"/>
  <c r="K58" i="1"/>
  <c r="L58" i="1"/>
  <c r="K75" i="1"/>
  <c r="L75" i="1"/>
  <c r="O174" i="1"/>
  <c r="K174" i="1"/>
  <c r="L174" i="1"/>
  <c r="O61" i="1"/>
  <c r="K61" i="1"/>
  <c r="L61" i="1"/>
  <c r="P52" i="1"/>
  <c r="K52" i="1"/>
  <c r="L52" i="1"/>
  <c r="J67" i="1"/>
  <c r="K67" i="1"/>
  <c r="L67" i="1"/>
  <c r="P106" i="1"/>
  <c r="K106" i="1"/>
  <c r="L106" i="1"/>
  <c r="O80" i="1"/>
  <c r="K80" i="1"/>
  <c r="L80" i="1"/>
  <c r="O72" i="1"/>
  <c r="K72" i="1"/>
  <c r="L72" i="1"/>
  <c r="M147" i="1"/>
  <c r="K147" i="1"/>
  <c r="L147" i="1"/>
  <c r="AS19" i="1"/>
  <c r="AB62" i="1"/>
  <c r="Y135" i="1"/>
  <c r="AB135" i="1"/>
  <c r="Y105" i="1"/>
  <c r="Z102" i="1"/>
  <c r="AA124" i="1"/>
  <c r="Y124" i="1"/>
  <c r="AD44" i="1"/>
  <c r="M59" i="1"/>
  <c r="AC67" i="1"/>
  <c r="AC58" i="1"/>
  <c r="AD62" i="1"/>
  <c r="AC102" i="1"/>
  <c r="AD124" i="1"/>
  <c r="AB124" i="1"/>
  <c r="AD135" i="1"/>
  <c r="AC109" i="1"/>
  <c r="J106" i="1"/>
  <c r="AB145" i="1"/>
  <c r="O71" i="1"/>
  <c r="O52" i="1"/>
  <c r="Z38" i="1"/>
  <c r="AA45" i="1"/>
  <c r="N57" i="1"/>
  <c r="AA77" i="1"/>
  <c r="AA102" i="1"/>
  <c r="AA105" i="1"/>
  <c r="AA109" i="1"/>
  <c r="AA132" i="1"/>
  <c r="N106" i="1"/>
  <c r="Y145" i="1"/>
  <c r="AC163" i="1"/>
  <c r="AB169" i="1"/>
  <c r="AA38" i="1"/>
  <c r="Y38" i="1"/>
  <c r="O56" i="1"/>
  <c r="AD60" i="1"/>
  <c r="AB60" i="1"/>
  <c r="AC57" i="1"/>
  <c r="N62" i="1"/>
  <c r="AC62" i="1"/>
  <c r="Z62" i="1"/>
  <c r="AD105" i="1"/>
  <c r="AB105" i="1"/>
  <c r="AD132" i="1"/>
  <c r="AC145" i="1"/>
  <c r="AD163" i="1"/>
  <c r="O76" i="1"/>
  <c r="AD38" i="1"/>
  <c r="AD47" i="1"/>
  <c r="J52" i="1"/>
  <c r="M62" i="1"/>
  <c r="H62" i="1"/>
  <c r="Y62" i="1"/>
  <c r="J76" i="1"/>
  <c r="Z132" i="1"/>
  <c r="P145" i="1"/>
  <c r="P158" i="1"/>
  <c r="AB171" i="1"/>
  <c r="AB132" i="1"/>
  <c r="M76" i="1"/>
  <c r="N67" i="1"/>
  <c r="J61" i="1"/>
  <c r="Z74" i="1"/>
  <c r="AD90" i="1"/>
  <c r="N108" i="1"/>
  <c r="AA117" i="1"/>
  <c r="AA130" i="1"/>
  <c r="AC130" i="1"/>
  <c r="AA171" i="1"/>
  <c r="N174" i="1"/>
  <c r="O169" i="1"/>
  <c r="H51" i="1"/>
  <c r="O67" i="1"/>
  <c r="J158" i="1"/>
  <c r="N51" i="1"/>
  <c r="H67" i="1"/>
  <c r="N61" i="1"/>
  <c r="Y90" i="1"/>
  <c r="O104" i="1"/>
  <c r="P104" i="1"/>
  <c r="H108" i="1"/>
  <c r="AA110" i="1"/>
  <c r="Y117" i="1"/>
  <c r="P102" i="1"/>
  <c r="O106" i="1"/>
  <c r="Y130" i="1"/>
  <c r="AB130" i="1"/>
  <c r="N158" i="1"/>
  <c r="J162" i="1"/>
  <c r="AB163" i="1"/>
  <c r="AC171" i="1"/>
  <c r="AD171" i="1"/>
  <c r="AC169" i="1"/>
  <c r="AD169" i="1"/>
  <c r="H174" i="1"/>
  <c r="H169" i="1"/>
  <c r="H52" i="1"/>
  <c r="P67" i="1"/>
  <c r="O51" i="1"/>
  <c r="M52" i="1"/>
  <c r="Z64" i="1"/>
  <c r="M104" i="1"/>
  <c r="J108" i="1"/>
  <c r="M102" i="1"/>
  <c r="J51" i="1"/>
  <c r="N52" i="1"/>
  <c r="AB55" i="1"/>
  <c r="M61" i="1"/>
  <c r="H61" i="1"/>
  <c r="N104" i="1"/>
  <c r="O102" i="1"/>
  <c r="AA167" i="1"/>
  <c r="Y171" i="1"/>
  <c r="Y169" i="1"/>
  <c r="N169" i="1"/>
  <c r="M169" i="1"/>
  <c r="N79" i="1"/>
  <c r="O79" i="1"/>
  <c r="Z44" i="1"/>
  <c r="AC45" i="1"/>
  <c r="AA47" i="1"/>
  <c r="AC39" i="1"/>
  <c r="H57" i="1"/>
  <c r="Y67" i="1"/>
  <c r="AC70" i="1"/>
  <c r="AA54" i="1"/>
  <c r="AD54" i="1"/>
  <c r="J80" i="1"/>
  <c r="AD74" i="1"/>
  <c r="Z77" i="1"/>
  <c r="AD117" i="1"/>
  <c r="AD159" i="1"/>
  <c r="AA154" i="1"/>
  <c r="AD167" i="1"/>
  <c r="AC165" i="1"/>
  <c r="AD165" i="1"/>
  <c r="H147" i="1"/>
  <c r="P72" i="1"/>
  <c r="AC44" i="1"/>
  <c r="Y45" i="1"/>
  <c r="AC47" i="1"/>
  <c r="AA39" i="1"/>
  <c r="Y39" i="1"/>
  <c r="AB45" i="1"/>
  <c r="AD67" i="1"/>
  <c r="Y70" i="1"/>
  <c r="Y54" i="1"/>
  <c r="Z54" i="1"/>
  <c r="AB74" i="1"/>
  <c r="AC74" i="1"/>
  <c r="AD77" i="1"/>
  <c r="Z117" i="1"/>
  <c r="Y165" i="1"/>
  <c r="Z165" i="1"/>
  <c r="O147" i="1"/>
  <c r="H72" i="1"/>
  <c r="P147" i="1"/>
  <c r="AD45" i="1"/>
  <c r="AA44" i="1"/>
  <c r="Y44" i="1"/>
  <c r="Y47" i="1"/>
  <c r="AD39" i="1"/>
  <c r="O57" i="1"/>
  <c r="AD70" i="1"/>
  <c r="AA74" i="1"/>
  <c r="AB77" i="1"/>
  <c r="AB117" i="1"/>
  <c r="AC167" i="1"/>
  <c r="N147" i="1"/>
  <c r="AC159" i="1"/>
  <c r="N72" i="1"/>
  <c r="AB70" i="1"/>
  <c r="P172" i="1"/>
  <c r="H172" i="1"/>
  <c r="Y163" i="1"/>
  <c r="J172" i="1"/>
  <c r="N76" i="1"/>
  <c r="AB154" i="1"/>
  <c r="Y167" i="1"/>
  <c r="Z167" i="1"/>
  <c r="H76" i="1"/>
  <c r="N54" i="1"/>
  <c r="N58" i="1"/>
  <c r="AB59" i="1"/>
  <c r="M63" i="1"/>
  <c r="AC64" i="1"/>
  <c r="AA55" i="1"/>
  <c r="AD55" i="1"/>
  <c r="AB76" i="1"/>
  <c r="AC76" i="1"/>
  <c r="AB75" i="1"/>
  <c r="AC75" i="1"/>
  <c r="AD79" i="1"/>
  <c r="AA80" i="1"/>
  <c r="AA78" i="1"/>
  <c r="Y78" i="1"/>
  <c r="AC106" i="1"/>
  <c r="O162" i="1"/>
  <c r="N162" i="1"/>
  <c r="N165" i="1"/>
  <c r="M165" i="1"/>
  <c r="P63" i="1"/>
  <c r="M71" i="1"/>
  <c r="H71" i="1"/>
  <c r="N71" i="1"/>
  <c r="P71" i="1"/>
  <c r="M41" i="1"/>
  <c r="P41" i="1"/>
  <c r="AB53" i="1"/>
  <c r="O54" i="1"/>
  <c r="O58" i="1"/>
  <c r="AD53" i="1"/>
  <c r="H54" i="1"/>
  <c r="H58" i="1"/>
  <c r="AA59" i="1"/>
  <c r="AD59" i="1"/>
  <c r="N63" i="1"/>
  <c r="Y64" i="1"/>
  <c r="Y55" i="1"/>
  <c r="Z55" i="1"/>
  <c r="AA76" i="1"/>
  <c r="Y76" i="1"/>
  <c r="AA75" i="1"/>
  <c r="Y75" i="1"/>
  <c r="AC79" i="1"/>
  <c r="AD80" i="1"/>
  <c r="Z78" i="1"/>
  <c r="AA106" i="1"/>
  <c r="Y106" i="1"/>
  <c r="N145" i="1"/>
  <c r="H162" i="1"/>
  <c r="Y174" i="1"/>
  <c r="J165" i="1"/>
  <c r="J63" i="1"/>
  <c r="AC53" i="1"/>
  <c r="M80" i="1"/>
  <c r="H80" i="1"/>
  <c r="N80" i="1"/>
  <c r="P80" i="1"/>
  <c r="M47" i="1"/>
  <c r="P47" i="1"/>
  <c r="Z53" i="1"/>
  <c r="Y59" i="1"/>
  <c r="AB79" i="1"/>
  <c r="Y79" i="1"/>
  <c r="AC80" i="1"/>
  <c r="AD106" i="1"/>
  <c r="P162" i="1"/>
  <c r="O165" i="1"/>
  <c r="N41" i="1"/>
  <c r="H41" i="1"/>
  <c r="H47" i="1"/>
  <c r="AB90" i="1"/>
  <c r="Z90" i="1"/>
  <c r="Y97" i="1"/>
  <c r="AB97" i="1"/>
  <c r="AD97" i="1"/>
  <c r="H145" i="1"/>
  <c r="J145" i="1"/>
  <c r="Z159" i="1"/>
  <c r="AD161" i="1"/>
  <c r="AA174" i="1"/>
  <c r="Y159" i="1"/>
  <c r="M174" i="1"/>
  <c r="J174" i="1"/>
  <c r="P174" i="1"/>
  <c r="AB159" i="1"/>
  <c r="Z161" i="1"/>
  <c r="Z174" i="1"/>
  <c r="M145" i="1"/>
  <c r="AB174" i="1"/>
  <c r="M158" i="1"/>
  <c r="O158" i="1"/>
  <c r="M163" i="1"/>
  <c r="J163" i="1"/>
  <c r="H163" i="1"/>
  <c r="O163" i="1"/>
  <c r="P163" i="1"/>
  <c r="N163" i="1"/>
  <c r="M171" i="1"/>
  <c r="J171" i="1"/>
  <c r="P171" i="1"/>
  <c r="N171" i="1"/>
  <c r="O171" i="1"/>
  <c r="H171" i="1"/>
  <c r="J57" i="1"/>
  <c r="P57" i="1"/>
  <c r="AA67" i="1"/>
  <c r="AB67" i="1"/>
  <c r="S17" i="1"/>
  <c r="T17" i="1"/>
  <c r="Y161" i="1"/>
  <c r="AA161" i="1"/>
  <c r="AC161" i="1"/>
  <c r="J53" i="1"/>
  <c r="O53" i="1"/>
  <c r="P53" i="1"/>
  <c r="J56" i="1"/>
  <c r="P56" i="1"/>
  <c r="Z60" i="1"/>
  <c r="AA60" i="1"/>
  <c r="M75" i="1"/>
  <c r="H75" i="1"/>
  <c r="P75" i="1"/>
  <c r="N75" i="1"/>
  <c r="O75" i="1"/>
  <c r="J59" i="1"/>
  <c r="P59" i="1"/>
  <c r="AC174" i="1"/>
  <c r="M149" i="1"/>
  <c r="J149" i="1"/>
  <c r="N149" i="1"/>
  <c r="H149" i="1"/>
  <c r="O149" i="1"/>
  <c r="P149" i="1"/>
  <c r="J55" i="1"/>
  <c r="P55" i="1"/>
  <c r="AA63" i="1"/>
  <c r="AB63" i="1"/>
  <c r="S18" i="1"/>
  <c r="T18" i="1"/>
  <c r="Z154" i="1"/>
  <c r="AC154" i="1"/>
  <c r="M155" i="1"/>
  <c r="J155" i="1"/>
  <c r="N155" i="1"/>
  <c r="H155" i="1"/>
  <c r="O155" i="1"/>
  <c r="P155" i="1"/>
  <c r="M167" i="1"/>
  <c r="J167" i="1"/>
  <c r="H167" i="1"/>
  <c r="O167" i="1"/>
  <c r="P167" i="1"/>
  <c r="N167" i="1"/>
  <c r="J54" i="1"/>
  <c r="P54" i="1"/>
  <c r="J58" i="1"/>
  <c r="P58" i="1"/>
  <c r="AA64" i="1"/>
  <c r="AB64" i="1"/>
  <c r="AA149" i="1"/>
  <c r="Y149" i="1"/>
  <c r="AC149" i="1"/>
  <c r="Z149" i="1"/>
  <c r="AB149" i="1"/>
  <c r="AD149" i="1"/>
  <c r="J157" i="1"/>
  <c r="P157" i="1"/>
  <c r="H157" i="1"/>
  <c r="N157" i="1"/>
  <c r="M157" i="1"/>
  <c r="O157" i="1"/>
  <c r="H173" i="1"/>
  <c r="J173" i="1"/>
  <c r="P173" i="1"/>
  <c r="M173" i="1"/>
  <c r="N173" i="1"/>
  <c r="O173" i="1"/>
  <c r="Y148" i="1"/>
  <c r="AC148" i="1"/>
  <c r="AA148" i="1"/>
  <c r="Z148" i="1"/>
  <c r="AB148" i="1"/>
  <c r="AD148" i="1"/>
  <c r="Y155" i="1"/>
  <c r="AC155" i="1"/>
  <c r="AA155" i="1"/>
  <c r="AD155" i="1"/>
  <c r="Z155" i="1"/>
  <c r="AB155" i="1"/>
  <c r="AB172" i="1"/>
  <c r="Y172" i="1"/>
  <c r="AC172" i="1"/>
  <c r="Z172" i="1"/>
  <c r="AD172" i="1"/>
  <c r="AA172" i="1"/>
  <c r="Y150" i="1"/>
  <c r="AC150" i="1"/>
  <c r="AA150" i="1"/>
  <c r="AD150" i="1"/>
  <c r="Z150" i="1"/>
  <c r="AB150" i="1"/>
  <c r="AA151" i="1"/>
  <c r="Y151" i="1"/>
  <c r="AC151" i="1"/>
  <c r="AD151" i="1"/>
  <c r="Z151" i="1"/>
  <c r="AB151" i="1"/>
  <c r="AA153" i="1"/>
  <c r="Y153" i="1"/>
  <c r="AC153" i="1"/>
  <c r="Z153" i="1"/>
  <c r="AB153" i="1"/>
  <c r="AD153" i="1"/>
  <c r="H160" i="1"/>
  <c r="N160" i="1"/>
  <c r="J160" i="1"/>
  <c r="P160" i="1"/>
  <c r="M160" i="1"/>
  <c r="O160" i="1"/>
  <c r="Y152" i="1"/>
  <c r="AC152" i="1"/>
  <c r="AA152" i="1"/>
  <c r="Z152" i="1"/>
  <c r="AB152" i="1"/>
  <c r="AD152" i="1"/>
  <c r="J161" i="1"/>
  <c r="P161" i="1"/>
  <c r="H161" i="1"/>
  <c r="N161" i="1"/>
  <c r="M161" i="1"/>
  <c r="O161" i="1"/>
  <c r="H156" i="1"/>
  <c r="N156" i="1"/>
  <c r="J156" i="1"/>
  <c r="P156" i="1"/>
  <c r="M156" i="1"/>
  <c r="O156" i="1"/>
  <c r="Y49" i="1"/>
  <c r="AC49" i="1"/>
  <c r="AA49" i="1"/>
  <c r="Z49" i="1"/>
  <c r="AB49" i="1"/>
  <c r="AD49" i="1"/>
  <c r="Y50" i="1"/>
  <c r="AC50" i="1"/>
  <c r="AB50" i="1"/>
  <c r="AD50" i="1"/>
  <c r="AA50" i="1"/>
  <c r="Z50" i="1"/>
  <c r="AB82" i="1"/>
  <c r="Z82" i="1"/>
  <c r="AD82" i="1"/>
  <c r="AA82" i="1"/>
  <c r="Y82" i="1"/>
  <c r="AC82" i="1"/>
  <c r="O98" i="1"/>
  <c r="M98" i="1"/>
  <c r="N98" i="1"/>
  <c r="P98" i="1"/>
  <c r="H98" i="1"/>
  <c r="J98" i="1"/>
  <c r="O100" i="1"/>
  <c r="M100" i="1"/>
  <c r="H100" i="1"/>
  <c r="J100" i="1"/>
  <c r="N100" i="1"/>
  <c r="P100" i="1"/>
  <c r="J130" i="1"/>
  <c r="H130" i="1"/>
  <c r="N130" i="1"/>
  <c r="O130" i="1"/>
  <c r="P130" i="1"/>
  <c r="M130" i="1"/>
  <c r="Y51" i="1"/>
  <c r="AC51" i="1"/>
  <c r="AB51" i="1"/>
  <c r="AD51" i="1"/>
  <c r="Z51" i="1"/>
  <c r="AA51" i="1"/>
  <c r="Y81" i="1"/>
  <c r="AC81" i="1"/>
  <c r="AD81" i="1"/>
  <c r="AA81" i="1"/>
  <c r="AB81" i="1"/>
  <c r="Z81" i="1"/>
  <c r="J86" i="1"/>
  <c r="P86" i="1"/>
  <c r="O86" i="1"/>
  <c r="N86" i="1"/>
  <c r="H86" i="1"/>
  <c r="M86" i="1"/>
  <c r="P137" i="1"/>
  <c r="M137" i="1"/>
  <c r="H137" i="1"/>
  <c r="N137" i="1"/>
  <c r="O137" i="1"/>
  <c r="J137" i="1"/>
  <c r="Y46" i="1"/>
  <c r="AC46" i="1"/>
  <c r="AA46" i="1"/>
  <c r="Z46" i="1"/>
  <c r="AB46" i="1"/>
  <c r="AD46" i="1"/>
  <c r="Y52" i="1"/>
  <c r="AC52" i="1"/>
  <c r="AB52" i="1"/>
  <c r="AD52" i="1"/>
  <c r="Z52" i="1"/>
  <c r="AA52" i="1"/>
  <c r="J87" i="1"/>
  <c r="P87" i="1"/>
  <c r="O87" i="1"/>
  <c r="M87" i="1"/>
  <c r="N87" i="1"/>
  <c r="H87" i="1"/>
  <c r="J85" i="1"/>
  <c r="P85" i="1"/>
  <c r="H85" i="1"/>
  <c r="O85" i="1"/>
  <c r="M85" i="1"/>
  <c r="N85" i="1"/>
  <c r="O97" i="1"/>
  <c r="M97" i="1"/>
  <c r="P97" i="1"/>
  <c r="H97" i="1"/>
  <c r="J97" i="1"/>
  <c r="N97" i="1"/>
  <c r="J120" i="1"/>
  <c r="M120" i="1"/>
  <c r="H120" i="1"/>
  <c r="N120" i="1"/>
  <c r="O120" i="1"/>
  <c r="P120" i="1"/>
  <c r="P132" i="1"/>
  <c r="M132" i="1"/>
  <c r="H132" i="1"/>
  <c r="N132" i="1"/>
  <c r="O132" i="1"/>
  <c r="J132" i="1"/>
  <c r="J83" i="1"/>
  <c r="P83" i="1"/>
  <c r="H83" i="1"/>
  <c r="N83" i="1"/>
  <c r="O83" i="1"/>
  <c r="M83" i="1"/>
  <c r="J89" i="1"/>
  <c r="P89" i="1"/>
  <c r="O89" i="1"/>
  <c r="H89" i="1"/>
  <c r="N89" i="1"/>
  <c r="M89" i="1"/>
  <c r="O99" i="1"/>
  <c r="M99" i="1"/>
  <c r="J99" i="1"/>
  <c r="N99" i="1"/>
  <c r="P99" i="1"/>
  <c r="H99" i="1"/>
  <c r="J135" i="1"/>
  <c r="H135" i="1"/>
  <c r="N135" i="1"/>
  <c r="O135" i="1"/>
  <c r="P135" i="1"/>
  <c r="M135" i="1"/>
  <c r="X11" i="1" l="1"/>
  <c r="X12" i="1"/>
  <c r="X13" i="1"/>
  <c r="X14" i="1"/>
  <c r="X15" i="1"/>
  <c r="X17" i="1"/>
  <c r="X18" i="1"/>
  <c r="X19" i="1"/>
  <c r="X21" i="1"/>
  <c r="X22" i="1"/>
  <c r="X23" i="1"/>
  <c r="X24" i="1"/>
  <c r="X25" i="1"/>
  <c r="X26" i="1"/>
  <c r="X28" i="1"/>
  <c r="Z28" i="1" l="1"/>
  <c r="AA28" i="1" s="1"/>
  <c r="AB28" i="1" s="1"/>
  <c r="AC28" i="1" s="1"/>
  <c r="AD28" i="1" s="1"/>
  <c r="J36" i="1" l="1"/>
  <c r="M36" i="1"/>
  <c r="N36" i="1"/>
  <c r="O36" i="1"/>
  <c r="P36" i="1"/>
  <c r="J20" i="1"/>
  <c r="N20" i="1"/>
  <c r="O20" i="1"/>
  <c r="P20" i="1"/>
  <c r="H36" i="1"/>
  <c r="I12" i="1"/>
  <c r="I13" i="1"/>
  <c r="I14" i="1"/>
  <c r="I15" i="1"/>
  <c r="I17" i="1"/>
  <c r="I18" i="1"/>
  <c r="I19" i="1"/>
  <c r="I21" i="1"/>
  <c r="I22" i="1"/>
  <c r="I23" i="1"/>
  <c r="I24" i="1"/>
  <c r="I25" i="1"/>
  <c r="I26" i="1"/>
  <c r="I28" i="1"/>
  <c r="I11" i="1"/>
  <c r="O28" i="1" l="1"/>
  <c r="L28" i="1"/>
  <c r="K28" i="1"/>
  <c r="M28" i="1"/>
  <c r="O18" i="1"/>
  <c r="M18" i="1"/>
  <c r="L18" i="1"/>
  <c r="K18" i="1"/>
  <c r="M26" i="1"/>
  <c r="L26" i="1"/>
  <c r="K26" i="1"/>
  <c r="O17" i="1"/>
  <c r="L17" i="1"/>
  <c r="M17" i="1"/>
  <c r="K17" i="1"/>
  <c r="N25" i="1"/>
  <c r="L25" i="1"/>
  <c r="M25" i="1"/>
  <c r="K25" i="1"/>
  <c r="O15" i="1"/>
  <c r="K15" i="1"/>
  <c r="M15" i="1"/>
  <c r="L15" i="1"/>
  <c r="J23" i="1"/>
  <c r="M23" i="1"/>
  <c r="K23" i="1"/>
  <c r="L23" i="1"/>
  <c r="J13" i="1"/>
  <c r="M13" i="1"/>
  <c r="K13" i="1"/>
  <c r="L13" i="1"/>
  <c r="M22" i="1"/>
  <c r="K22" i="1"/>
  <c r="L22" i="1"/>
  <c r="J12" i="1"/>
  <c r="L12" i="1"/>
  <c r="M12" i="1"/>
  <c r="K12" i="1"/>
  <c r="N21" i="1"/>
  <c r="L21" i="1"/>
  <c r="K21" i="1"/>
  <c r="M21" i="1"/>
  <c r="N11" i="1"/>
  <c r="K11" i="1"/>
  <c r="L11" i="1"/>
  <c r="M11" i="1"/>
  <c r="O24" i="1"/>
  <c r="K24" i="1"/>
  <c r="M24" i="1"/>
  <c r="L24" i="1"/>
  <c r="O19" i="1"/>
  <c r="L19" i="1"/>
  <c r="K19" i="1"/>
  <c r="M19" i="1"/>
  <c r="J14" i="1"/>
  <c r="M14" i="1"/>
  <c r="K14" i="1"/>
  <c r="L14" i="1"/>
  <c r="O14" i="1"/>
  <c r="N28" i="1"/>
  <c r="P28" i="1"/>
  <c r="J28" i="1"/>
  <c r="P26" i="1"/>
  <c r="J26" i="1"/>
  <c r="N24" i="1"/>
  <c r="O23" i="1"/>
  <c r="P22" i="1"/>
  <c r="J22" i="1"/>
  <c r="O26" i="1"/>
  <c r="P25" i="1"/>
  <c r="J25" i="1"/>
  <c r="N23" i="1"/>
  <c r="O22" i="1"/>
  <c r="P21" i="1"/>
  <c r="J21" i="1"/>
  <c r="N26" i="1"/>
  <c r="O25" i="1"/>
  <c r="P24" i="1"/>
  <c r="J24" i="1"/>
  <c r="N22" i="1"/>
  <c r="O21" i="1"/>
  <c r="P23" i="1"/>
  <c r="N19" i="1"/>
  <c r="P19" i="1"/>
  <c r="J19" i="1"/>
  <c r="N18" i="1"/>
  <c r="P18" i="1"/>
  <c r="J18" i="1"/>
  <c r="N17" i="1"/>
  <c r="P17" i="1"/>
  <c r="J17" i="1"/>
  <c r="N15" i="1"/>
  <c r="P15" i="1"/>
  <c r="J15" i="1"/>
  <c r="N14" i="1"/>
  <c r="P14" i="1"/>
  <c r="O13" i="1"/>
  <c r="N13" i="1"/>
  <c r="P13" i="1"/>
  <c r="O12" i="1"/>
  <c r="N12" i="1"/>
  <c r="P12" i="1"/>
  <c r="J11" i="1"/>
  <c r="P11" i="1"/>
  <c r="O11" i="1"/>
  <c r="AH36" i="1" l="1"/>
  <c r="AH12" i="1"/>
  <c r="AH13" i="1"/>
  <c r="AH14" i="1"/>
  <c r="AH15" i="1"/>
  <c r="AH17" i="1"/>
  <c r="AH18" i="1"/>
  <c r="AH19" i="1"/>
  <c r="AH20" i="1"/>
  <c r="AH21" i="1"/>
  <c r="AH22" i="1"/>
  <c r="AH23" i="1"/>
  <c r="AH24" i="1"/>
  <c r="AH25" i="1"/>
  <c r="AH26" i="1"/>
  <c r="AH28" i="1"/>
  <c r="AH11" i="1"/>
  <c r="AG19" i="1" l="1"/>
  <c r="AI19" i="1"/>
  <c r="AI26" i="1"/>
  <c r="AG26" i="1"/>
  <c r="AG18" i="1"/>
  <c r="AI18" i="1"/>
  <c r="AG25" i="1"/>
  <c r="AI25" i="1"/>
  <c r="AG17" i="1"/>
  <c r="AI17" i="1"/>
  <c r="AI28" i="1"/>
  <c r="AG28" i="1"/>
  <c r="AI22" i="1"/>
  <c r="AG22" i="1"/>
  <c r="AG23" i="1"/>
  <c r="AI23" i="1"/>
  <c r="AG21" i="1"/>
  <c r="AI21" i="1"/>
  <c r="AG24" i="1"/>
  <c r="AI24" i="1"/>
  <c r="AG20" i="1"/>
  <c r="AI20" i="1"/>
  <c r="AG36" i="1"/>
  <c r="AI36" i="1"/>
  <c r="AG12" i="1"/>
  <c r="AI12" i="1"/>
  <c r="AG13" i="1"/>
  <c r="AI13" i="1"/>
  <c r="AG14" i="1"/>
  <c r="AI14" i="1"/>
  <c r="AG15" i="1"/>
  <c r="AI15" i="1"/>
  <c r="AI11" i="1"/>
  <c r="AG11" i="1"/>
  <c r="D140" i="1"/>
  <c r="D132" i="1"/>
  <c r="D120" i="1"/>
  <c r="D108" i="1"/>
  <c r="D100" i="1"/>
  <c r="D89" i="1"/>
  <c r="D79" i="1"/>
  <c r="D70" i="1"/>
  <c r="D58" i="1"/>
  <c r="D50" i="1"/>
  <c r="D38" i="1"/>
  <c r="D26" i="1"/>
  <c r="D25" i="1"/>
  <c r="D21" i="1"/>
  <c r="D17" i="1"/>
  <c r="D15" i="1"/>
  <c r="D11" i="1"/>
  <c r="D12" i="1"/>
  <c r="AD12" i="1"/>
  <c r="AB13" i="1"/>
  <c r="Z14" i="1"/>
  <c r="AA15" i="1"/>
  <c r="AC17" i="1"/>
  <c r="AD18" i="1"/>
  <c r="AD19" i="1"/>
  <c r="AC21" i="1"/>
  <c r="Z22" i="1"/>
  <c r="AB23" i="1"/>
  <c r="AB24" i="1"/>
  <c r="AC25" i="1"/>
  <c r="AA26" i="1"/>
  <c r="Z11" i="1"/>
  <c r="D33" i="1"/>
  <c r="D34" i="1"/>
  <c r="D35" i="1"/>
  <c r="D36" i="1"/>
  <c r="D39" i="1"/>
  <c r="D41" i="1"/>
  <c r="D44" i="1"/>
  <c r="D45" i="1"/>
  <c r="D46" i="1"/>
  <c r="D47" i="1"/>
  <c r="D49" i="1"/>
  <c r="D51" i="1"/>
  <c r="D52" i="1"/>
  <c r="D53" i="1"/>
  <c r="D54" i="1"/>
  <c r="D55" i="1"/>
  <c r="D56" i="1"/>
  <c r="D57" i="1"/>
  <c r="D59" i="1"/>
  <c r="D60" i="1"/>
  <c r="D61" i="1"/>
  <c r="D62" i="1"/>
  <c r="D63" i="1"/>
  <c r="D64" i="1"/>
  <c r="D67" i="1"/>
  <c r="D71" i="1"/>
  <c r="D72" i="1"/>
  <c r="D74" i="1"/>
  <c r="D75" i="1"/>
  <c r="D76" i="1"/>
  <c r="D77" i="1"/>
  <c r="D78" i="1"/>
  <c r="D80" i="1"/>
  <c r="D81" i="1"/>
  <c r="D82" i="1"/>
  <c r="D83" i="1"/>
  <c r="D85" i="1"/>
  <c r="D86" i="1"/>
  <c r="D87" i="1"/>
  <c r="D90" i="1"/>
  <c r="D93" i="1"/>
  <c r="D94" i="1"/>
  <c r="D96" i="1"/>
  <c r="D97" i="1"/>
  <c r="D98" i="1"/>
  <c r="D99" i="1"/>
  <c r="D101" i="1"/>
  <c r="D102" i="1"/>
  <c r="D103" i="1"/>
  <c r="D104" i="1"/>
  <c r="D105" i="1"/>
  <c r="D106" i="1"/>
  <c r="D107" i="1"/>
  <c r="D109" i="1"/>
  <c r="D110" i="1"/>
  <c r="D111" i="1"/>
  <c r="D114" i="1"/>
  <c r="D115" i="1"/>
  <c r="D117" i="1"/>
  <c r="D119" i="1"/>
  <c r="D122" i="1"/>
  <c r="D124" i="1"/>
  <c r="D125" i="1"/>
  <c r="D127" i="1"/>
  <c r="D128" i="1"/>
  <c r="D130" i="1"/>
  <c r="D131" i="1"/>
  <c r="D135" i="1"/>
  <c r="D137" i="1"/>
  <c r="D32" i="1"/>
  <c r="D13" i="1"/>
  <c r="D14" i="1"/>
  <c r="D18" i="1"/>
  <c r="D19" i="1"/>
  <c r="D22" i="1"/>
  <c r="D23" i="1"/>
  <c r="D24" i="1"/>
  <c r="D28" i="1"/>
  <c r="AD11" i="1" l="1"/>
  <c r="AC26" i="1"/>
  <c r="AC22" i="1"/>
  <c r="AB18" i="1"/>
  <c r="AC11" i="1"/>
  <c r="AA11" i="1"/>
  <c r="AC12" i="1"/>
  <c r="AB22" i="1"/>
  <c r="AB11" i="1"/>
  <c r="AC13" i="1"/>
  <c r="AA24" i="1"/>
  <c r="Z13" i="1"/>
  <c r="AC24" i="1"/>
  <c r="AA25" i="1"/>
  <c r="Z23" i="1"/>
  <c r="AB14" i="1"/>
  <c r="AB25" i="1"/>
  <c r="AC23" i="1"/>
  <c r="AC15" i="1"/>
  <c r="AA14" i="1"/>
  <c r="AD14" i="1"/>
  <c r="AD13" i="1"/>
  <c r="AA13" i="1"/>
  <c r="AB26" i="1"/>
  <c r="Z15" i="1"/>
  <c r="AD17" i="1"/>
  <c r="AC14" i="1"/>
  <c r="Z17" i="1"/>
  <c r="AA17" i="1"/>
  <c r="AB17" i="1"/>
  <c r="AB21" i="1"/>
  <c r="AB12" i="1"/>
  <c r="AA18" i="1"/>
  <c r="Z19" i="1"/>
  <c r="AD15" i="1"/>
  <c r="AD22" i="1"/>
  <c r="AB19" i="1"/>
  <c r="AC19" i="1"/>
  <c r="AB15" i="1"/>
  <c r="AA19" i="1"/>
  <c r="Z21" i="1"/>
  <c r="Z12" i="1"/>
  <c r="AA12" i="1"/>
  <c r="AD21" i="1"/>
  <c r="AD23" i="1"/>
  <c r="Z18" i="1"/>
  <c r="AC18" i="1"/>
  <c r="O16" i="1"/>
  <c r="I16" i="1"/>
  <c r="N16" i="1" s="1"/>
  <c r="L16" i="1"/>
  <c r="F16" i="1"/>
  <c r="G16" i="1" s="1"/>
  <c r="M16" i="1" l="1"/>
  <c r="K16" i="1"/>
  <c r="P16" i="1"/>
  <c r="J16" i="1"/>
  <c r="F27" i="1"/>
  <c r="G27" i="1" s="1"/>
  <c r="I27" i="1"/>
  <c r="O27" i="1" s="1"/>
  <c r="P27" i="1" l="1"/>
  <c r="M27" i="1"/>
  <c r="J27" i="1"/>
  <c r="L27" i="1"/>
  <c r="N27" i="1"/>
  <c r="K27" i="1"/>
  <c r="F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9CCBA0BD-9F31-4BBB-BA7F-AC1752A2E6F3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2021 - + 7% (Estimate Market %)</t>
        </r>
      </text>
    </comment>
  </commentList>
</comments>
</file>

<file path=xl/sharedStrings.xml><?xml version="1.0" encoding="utf-8"?>
<sst xmlns="http://schemas.openxmlformats.org/spreadsheetml/2006/main" count="502" uniqueCount="390">
  <si>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</si>
  <si>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</si>
  <si>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</si>
  <si>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</si>
  <si>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</si>
  <si>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</si>
  <si>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</si>
  <si>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</si>
  <si>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</si>
  <si>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</si>
  <si>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</si>
  <si>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</si>
  <si>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</si>
  <si>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</si>
  <si>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</si>
  <si>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</si>
  <si>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</si>
  <si>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</si>
  <si>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</si>
  <si>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</si>
  <si>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>0147</t>
  </si>
  <si>
    <t>0151</t>
  </si>
  <si>
    <t>Pre-anaesthetic assessment: 10 and 20 minutes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</si>
  <si>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</si>
  <si>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</si>
  <si>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</si>
  <si>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</si>
  <si>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</si>
  <si>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</si>
  <si>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</si>
  <si>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</si>
  <si>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</si>
  <si>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</si>
  <si>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0009</t>
  </si>
  <si>
    <t>0008</t>
  </si>
  <si>
    <t>0011</t>
  </si>
  <si>
    <t>5760</t>
  </si>
  <si>
    <t>0941</t>
  </si>
  <si>
    <t>2831</t>
  </si>
  <si>
    <t>0943</t>
  </si>
  <si>
    <t>0968</t>
  </si>
  <si>
    <t>2927</t>
  </si>
  <si>
    <t>0962</t>
  </si>
  <si>
    <t>0930</t>
  </si>
  <si>
    <t>0933</t>
  </si>
  <si>
    <t>0507</t>
  </si>
  <si>
    <t>0051</t>
  </si>
  <si>
    <t>0018</t>
  </si>
  <si>
    <t>0614</t>
  </si>
  <si>
    <t>0593</t>
  </si>
  <si>
    <t>0637</t>
  </si>
  <si>
    <t>0646</t>
  </si>
  <si>
    <t>0667</t>
  </si>
  <si>
    <t>0465</t>
  </si>
  <si>
    <t>0617</t>
  </si>
  <si>
    <t>0673</t>
  </si>
  <si>
    <t>0497</t>
  </si>
  <si>
    <t>0592</t>
  </si>
  <si>
    <t>0679</t>
  </si>
  <si>
    <t>0884</t>
  </si>
  <si>
    <t>0421</t>
  </si>
  <si>
    <t>0911</t>
  </si>
  <si>
    <t>0499</t>
  </si>
  <si>
    <t>0475</t>
  </si>
  <si>
    <t>0537</t>
  </si>
  <si>
    <t>0527</t>
  </si>
  <si>
    <t>0391</t>
  </si>
  <si>
    <t>0661</t>
  </si>
  <si>
    <t>0583</t>
  </si>
  <si>
    <t>0578</t>
  </si>
  <si>
    <t>0747</t>
  </si>
  <si>
    <t>0782</t>
  </si>
  <si>
    <t>0775</t>
  </si>
  <si>
    <t>0615</t>
  </si>
  <si>
    <t>0748</t>
  </si>
  <si>
    <t>0304</t>
  </si>
  <si>
    <t>0825</t>
  </si>
  <si>
    <t>0405</t>
  </si>
  <si>
    <t>0887</t>
  </si>
  <si>
    <t>0680</t>
  </si>
  <si>
    <t>5731</t>
  </si>
  <si>
    <t>0303</t>
  </si>
  <si>
    <t>0675</t>
  </si>
  <si>
    <t>0503</t>
  </si>
  <si>
    <t>0521</t>
  </si>
  <si>
    <t>0429</t>
  </si>
  <si>
    <t>0771</t>
  </si>
  <si>
    <t>0853</t>
  </si>
  <si>
    <t>0645</t>
  </si>
  <si>
    <t>0781</t>
  </si>
  <si>
    <t>0831</t>
  </si>
  <si>
    <t>0376</t>
  </si>
  <si>
    <t>0392</t>
  </si>
  <si>
    <t>0479</t>
  </si>
  <si>
    <t>0903</t>
  </si>
  <si>
    <t>0641</t>
  </si>
  <si>
    <t>0620</t>
  </si>
  <si>
    <t>0600</t>
  </si>
  <si>
    <t>0545</t>
  </si>
  <si>
    <t>0389</t>
  </si>
  <si>
    <t>0829</t>
  </si>
  <si>
    <t>0437</t>
  </si>
  <si>
    <t>0855</t>
  </si>
  <si>
    <t>0473</t>
  </si>
  <si>
    <t>0948</t>
  </si>
  <si>
    <t>0677</t>
  </si>
  <si>
    <t>0767</t>
  </si>
  <si>
    <t>0821</t>
  </si>
  <si>
    <t>5102*</t>
  </si>
  <si>
    <t>Specialist surgeon assistant</t>
  </si>
  <si>
    <t>Assistant</t>
  </si>
  <si>
    <t>Emergency Procedures</t>
  </si>
  <si>
    <t>Physical treatment</t>
  </si>
  <si>
    <t>Stitching of soft-tissue injuries: Deep laceration involving extensive muscle damage</t>
  </si>
  <si>
    <t>Major debridement of wound, sloughectomy or secondary suture</t>
  </si>
  <si>
    <t>Dupuytren's contracture: Fasciectomy</t>
  </si>
  <si>
    <t>Fracture (reduction under general anaesthetic): Humerus</t>
  </si>
  <si>
    <t>Fractures requiring open reduction, internal fixation, external skeletal fixation and/or bone grafting</t>
  </si>
  <si>
    <t>Fracture (reduction under general anaesthetic): Radius and/or Ulna</t>
  </si>
  <si>
    <t xml:space="preserve">Fracture (reduction under general anaesthetic): Open reduction of both radius and ulna </t>
  </si>
  <si>
    <t>Fracture (reduction under general anaesthetic): Open treatment of metacarpal: Simple</t>
  </si>
  <si>
    <t>Fracture (reduction under general anaesthetic): Femur: Neck or Shaft</t>
  </si>
  <si>
    <t>Fracture (reduction under general anaesthetic): Tibia with or without fibula</t>
  </si>
  <si>
    <t>Fracture (reduction under general anaesthetic): Fracture-dislocation of ankle</t>
  </si>
  <si>
    <t>Percutaneous insertion plus subsequent removal of Kirschner wires or Steinmann pins (no after-care)</t>
  </si>
  <si>
    <t>Bonegrafting or internal fixation for malunion or non-union: Femur, Tibia, Humerus, Radius and Ulna</t>
  </si>
  <si>
    <t>Bonegrafting or internal fixation for malunion or non-union: Other bones</t>
  </si>
  <si>
    <t>Resection of bone or tumour with or without grafting (benign)</t>
  </si>
  <si>
    <t>Grafts to cysts: Large bones</t>
  </si>
  <si>
    <t>Grafts to cysts: Cartilage graft</t>
  </si>
  <si>
    <t xml:space="preserve">Removal of autogenous bone for grafting </t>
  </si>
  <si>
    <t>Osteotomy: Femoral: Proximal (modifier 0051 is applicable)</t>
  </si>
  <si>
    <t>Osteotomy: Knee region</t>
  </si>
  <si>
    <t>Exostosis: Excision: Less accessible sites</t>
  </si>
  <si>
    <t>Biopsy: Open (modifier 0005 is not applicable): Less accessible site</t>
  </si>
  <si>
    <t>Operations for dislocations: Recurrent dislocation of shoulder</t>
  </si>
  <si>
    <t>Capsulotomy or arthrotomy or biopsy or drainage of joint: Large joint (including three weeks after-care)</t>
  </si>
  <si>
    <t>Synovectomy: Large joint</t>
  </si>
  <si>
    <t>Tendon synovectomy</t>
  </si>
  <si>
    <t>Arthrodesis: Digital joint</t>
  </si>
  <si>
    <t>Arthroplasty: Debridement large joints</t>
  </si>
  <si>
    <t>Arthroplasty: Excision medial or lateral end of clavicle</t>
  </si>
  <si>
    <t>Shoulder: Acromioplasty</t>
  </si>
  <si>
    <t>Shoulder: Total replacement</t>
  </si>
  <si>
    <t>Hip: Total replacement</t>
  </si>
  <si>
    <t>Hip: Prosthetic replacement of femoral head</t>
  </si>
  <si>
    <t>Knee: Partial replacement</t>
  </si>
  <si>
    <t>Knee: Total replacement</t>
  </si>
  <si>
    <t xml:space="preserve">Aspiration of joint or intra-articular injection (not including after-care) </t>
  </si>
  <si>
    <t>Arthroscopy (excluding after-care) (modifiers 0005 and 0013 are not applicable)</t>
  </si>
  <si>
    <t>Meniscectomy or operation for other internal derangement of knee</t>
  </si>
  <si>
    <t>Joint ligament reconstruction or suture: Ankle: Collateral</t>
  </si>
  <si>
    <t>Joint ligament reconstruction or suture: Knee: Collateral</t>
  </si>
  <si>
    <t>Joint ligament reconstruction or suture: Ligament augmentation procedure of knee</t>
  </si>
  <si>
    <t>Joint ligament reconstruction or suture: Digital joint ligament</t>
  </si>
  <si>
    <t>Muscle and tendon repair: Rotator cuff</t>
  </si>
  <si>
    <t>Muscle and tendon repair: Debridement Rotator cuff</t>
  </si>
  <si>
    <t>Hand: Flexor tendon suture: Primary (per tendon)</t>
  </si>
  <si>
    <t>Extensor tendon suture: Primary (per tendon)</t>
  </si>
  <si>
    <t>Tendon freeing operation, except where specified elsewhere</t>
  </si>
  <si>
    <t>Carpal tunnel syndrome</t>
  </si>
  <si>
    <t>Tennis elbow</t>
  </si>
  <si>
    <t>Hip: Open muscle release</t>
  </si>
  <si>
    <t>Knee: Quadriceps plasty</t>
  </si>
  <si>
    <t>Knee: Open tenotomy</t>
  </si>
  <si>
    <t>Excision: Small bursa or ganglion</t>
  </si>
  <si>
    <t>Excision: Compound palmar ganglion or synovectomy</t>
  </si>
  <si>
    <t>Removal of internal fixatives: Less accessible</t>
  </si>
  <si>
    <t>Limb cast (excluding after-care) (modifier 0005 is not applicable)</t>
  </si>
  <si>
    <t>Hammer toe: One toe</t>
  </si>
  <si>
    <t>Metatarsal osteotomy or Lapidus or similar or Chevron - stand alone procedure</t>
  </si>
  <si>
    <t>Anterior spinal osteotomy with disc removal: One vertebral segment</t>
  </si>
  <si>
    <t>Posterior osteotomy of spine: One vertebral segment</t>
  </si>
  <si>
    <t>Posterior interbody lumbar fusion: One level</t>
  </si>
  <si>
    <t>Posterior segmental instrumentation: 2 to 6 vertebrae</t>
  </si>
  <si>
    <t>Anterior instrumentation: 2 to 3 vertebrae</t>
  </si>
  <si>
    <t>Procedures for pain relief: Peripheral nerve block</t>
  </si>
  <si>
    <t>Neurolysis: Major</t>
  </si>
  <si>
    <t>Rhizotomy: Extradural, but intraspinal</t>
  </si>
  <si>
    <t>Lumbar osteophyte removal</t>
  </si>
  <si>
    <t>Ultrasound of joints (e.g. shoulder, hip, knee), per joint</t>
  </si>
  <si>
    <t>Distal soft tissue procedure for Hallux Valgus</t>
  </si>
  <si>
    <t>Aitkin procedure or similar</t>
  </si>
  <si>
    <t>Tendon transfer foot</t>
  </si>
  <si>
    <t>Laminectomy, facetectomy, decompression for lateral recess stenosis plus spinal stenosis: One level</t>
  </si>
  <si>
    <t>Anterior disc removal and spinal decompression cervical: One level</t>
  </si>
  <si>
    <t>Anterior interbody fusion: Each additional level</t>
  </si>
  <si>
    <t>Laminectomy with decompression of nerve roots and disc removal: One level</t>
  </si>
  <si>
    <t xml:space="preserve">Fractures involving large joints (includes the item for the relative bone) </t>
  </si>
  <si>
    <t>Disclaimer:</t>
  </si>
  <si>
    <t>See the Notes below for All Tariffs</t>
  </si>
  <si>
    <t>Note:</t>
  </si>
  <si>
    <t>`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</si>
  <si>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</si>
  <si>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</si>
  <si>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</si>
  <si>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</si>
  <si>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</si>
  <si>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</si>
  <si>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</si>
  <si>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</si>
  <si>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</si>
  <si>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</si>
  <si>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</si>
  <si>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</si>
  <si>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</si>
  <si>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</si>
  <si>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</si>
  <si>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</si>
  <si>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</si>
  <si>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</si>
  <si>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</si>
  <si>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</si>
  <si>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</si>
  <si>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</si>
  <si>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</si>
  <si>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</si>
  <si>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</si>
  <si>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</si>
  <si>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</si>
  <si>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</si>
  <si>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</si>
  <si>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</si>
  <si>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</si>
  <si>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</si>
  <si>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</si>
  <si>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</si>
  <si>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</si>
  <si>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</si>
  <si>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</si>
  <si>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</si>
  <si>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Bestmed</t>
  </si>
  <si>
    <t>Medihelp</t>
  </si>
  <si>
    <t>ProfMed</t>
  </si>
  <si>
    <t>HealthMan - Specialists</t>
  </si>
  <si>
    <t>HealthMan - Psychiatry</t>
  </si>
  <si>
    <t>HealthMan - GP</t>
  </si>
  <si>
    <t>COMPARATIVE TARIFFS</t>
  </si>
  <si>
    <t>New &amp; Updated Procedures (Coding Changes)</t>
  </si>
  <si>
    <t>Removal of foreign body: Muscle or tendon sheath, simple</t>
  </si>
  <si>
    <t>Removal of foreign body: Muscle or tendon sheath, deep/complicated</t>
  </si>
  <si>
    <t>Incision/removal of foreign body: Subcutaneous tissue, simple</t>
  </si>
  <si>
    <t>Incision/removal of foreign body: Subcutaneous tissue, complicated</t>
  </si>
  <si>
    <t>Fracture: Humerus: Open reduction and internal fixation (modifier 0051 not applicable)</t>
  </si>
  <si>
    <t>Fracture: Radius or ulna: Open reduction and internal fixation (modifier 0051 not applicable)</t>
  </si>
  <si>
    <t>Fracture: Carpal bone: Open reduction and internal fixation (modifier 0052 not applicable)</t>
  </si>
  <si>
    <t>Fracture: Metacarpal bone: Open reduction and internal fixation (modifier 0052 not applicable)</t>
  </si>
  <si>
    <t>Fracture: Finger phalanx, distal, simple: Open reduction and internal fixation (modifier 0052 not applicable)</t>
  </si>
  <si>
    <t>Fracture: Finger phalanx, proximal or middle: Open reduction and internal fixation (modifier 0052 not applicable)</t>
  </si>
  <si>
    <t>Fracture: Pelvis: Open reduction and internal fixation (modifier 0051 not applicable)</t>
  </si>
  <si>
    <t>Fracture: Acetabulum: Open reduction and internal fixation (modifier 0051 not applicable)</t>
  </si>
  <si>
    <t>Fracture: Femur neck or shaft: Open reduction and internal fixation (modifier 0051 not applicable)</t>
  </si>
  <si>
    <t>Fracture: Tibia, with or without fibula: Open reduction and internal fixation (modifier 0051 not applicable)</t>
  </si>
  <si>
    <t>Fracture: Fibula shaft: Open reduction and internal fixation (modifier 0051 not applicable)</t>
  </si>
  <si>
    <t>Fracture: Metatarsal bones: Open reduction with internal fixation (modifier 0052 not applicable)</t>
  </si>
  <si>
    <t>Fracture: Toe phalanx, distal: Open reduction with internal fixation (modifier 0052 not applicable)</t>
  </si>
  <si>
    <t>Fracture: Tarsal bones (excluding talus and calcaneus): Open reduction with internal fixation (modifier 0052 not applicable)</t>
  </si>
  <si>
    <t>Fractures involving digital joints: Includes the metaphysis of the relative bone. Open reduction and internal fixation (modifier 0052 not applicable)</t>
  </si>
  <si>
    <t>Removal: Implant, eg., buried wire/pin/rod, superficial</t>
  </si>
  <si>
    <t>Removal: Implant, eg., buried wire/pin/screw/metal band/nail/rod/plate, deep</t>
  </si>
  <si>
    <t>Removal of foreign body: Shoulder, subcutaneous</t>
  </si>
  <si>
    <t>Removal of foreign body: Upper arm or elbow area, subcutaneous</t>
  </si>
  <si>
    <t>Removal of foreign body: Upper arm or elbow area, subfascial or intramuscular</t>
  </si>
  <si>
    <t>Exploration with removal of deep foreign body: Forearm or wrist</t>
  </si>
  <si>
    <t>Removal of foreign body: Pelvis or hip, subcutaneous tissue</t>
  </si>
  <si>
    <t>Removal of foreign body: Pelvis or hip, subfascial or intramuscular</t>
  </si>
  <si>
    <t>Excision of soft tissue tumour: Thigh or knee area, subcutaneous &lt;3 cm</t>
  </si>
  <si>
    <t>Removal of foreign body: Foot, subcutaneous</t>
  </si>
  <si>
    <t>Removal of foreign body: Foot, deep</t>
  </si>
  <si>
    <t>Removal of foreign body: Foot, complicated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</si>
  <si>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</si>
  <si>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</si>
  <si>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</si>
  <si>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</si>
  <si>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</si>
  <si>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</si>
  <si>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</si>
  <si>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RCF</t>
  </si>
  <si>
    <t>Non-Network
Base Rate</t>
  </si>
  <si>
    <t>Non-Network
RCF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</si>
  <si>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</si>
  <si>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</si>
  <si>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</si>
  <si>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</si>
  <si>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</si>
  <si>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</si>
  <si>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</si>
  <si>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</si>
  <si>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</si>
  <si>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</si>
  <si>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</si>
  <si>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</si>
  <si>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</si>
  <si>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</si>
  <si>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</si>
  <si>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</si>
  <si>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</si>
  <si>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</si>
  <si>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</si>
  <si>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</si>
  <si>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</si>
  <si>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</si>
  <si>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</si>
  <si>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</si>
  <si>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</si>
  <si>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</si>
  <si>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</si>
  <si>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</si>
  <si>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</si>
  <si>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</si>
  <si>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8. All Tariffs are inlcusive of VAT (15%)</t>
  </si>
  <si>
    <t>0193</t>
  </si>
  <si>
    <t xml:space="preserve"> </t>
  </si>
  <si>
    <t xml:space="preserve">10. The new and updated procedure codes were approved by the applicable Mangement Group, Society, SAPPF and SAMA in 2015.  We encourage practitioners to use it. </t>
  </si>
  <si>
    <t>11. Applicable to Governance Project Participants (only)</t>
  </si>
  <si>
    <t>0257</t>
  </si>
  <si>
    <t>Drainage of major hand or foot infection: Drainage of major abscess with necrosis of tissue</t>
  </si>
  <si>
    <t>0361</t>
  </si>
  <si>
    <t>Z-plasty</t>
  </si>
  <si>
    <t>0387</t>
  </si>
  <si>
    <t>Fracture: Clavicle (reduction under general anaesthesia)</t>
  </si>
  <si>
    <t>0419</t>
  </si>
  <si>
    <t>0579</t>
  </si>
  <si>
    <t>Operations for dislocations: Recurrent dislocation of all other joints</t>
  </si>
  <si>
    <t>0582</t>
  </si>
  <si>
    <t>Capsulotomy or arthrotomy or biopsy or drainage of joint: Small joint (including three weeks aftercare)</t>
  </si>
  <si>
    <t>0587</t>
  </si>
  <si>
    <t>Release of digital joint contracture</t>
  </si>
  <si>
    <t>0589</t>
  </si>
  <si>
    <t>Synovectomy: Digital joint</t>
  </si>
  <si>
    <t>0607</t>
  </si>
  <si>
    <t>Arthrodesis: Mid-tarsal wedge resection</t>
  </si>
  <si>
    <t>0669</t>
  </si>
  <si>
    <t>Manipulation of large joint under general anaesthetic (not including aftercare) (modifier 0005 is not applicable) - Anaesthetic: Knee/Shoulder</t>
  </si>
  <si>
    <t>0678</t>
  </si>
  <si>
    <t>Joint ligament reconstruction or suture: Knee: Cruciate</t>
  </si>
  <si>
    <t>0743</t>
  </si>
  <si>
    <t>DISCONTINUED 2013: Item 0743 [Major compartmental decompression] has been discontinued. Refer to items 5550-5563</t>
  </si>
  <si>
    <t>0745</t>
  </si>
  <si>
    <t>Muscle and tendon repair: Biceps humeri</t>
  </si>
  <si>
    <t>0757</t>
  </si>
  <si>
    <t>Muscle and tendon repair: Achilles tendon repair</t>
  </si>
  <si>
    <t>0931</t>
  </si>
  <si>
    <t>Posterior spinal fusion: One level</t>
  </si>
  <si>
    <t>0932</t>
  </si>
  <si>
    <t>Posterior osteotomy of spine: Each additional vertebral segment</t>
  </si>
  <si>
    <t>0942</t>
  </si>
  <si>
    <t>0946</t>
  </si>
  <si>
    <t>Posterior spinal fusion: Each additional level</t>
  </si>
  <si>
    <t>0963</t>
  </si>
  <si>
    <t>Antero-lateral decompression of spinal cord or anterior debridement</t>
  </si>
  <si>
    <t>Procedures for pain relief: Epidural injection for pain (refer to modifier 0045 for post-operative pain relief)</t>
  </si>
  <si>
    <t>Neurolysis: Digital</t>
  </si>
  <si>
    <t>Cervical or thoracic osteophyte removal</t>
  </si>
  <si>
    <t>Removal of posterior segmental instrumentation</t>
  </si>
  <si>
    <t>Laminectomy for decompression diskectomy, etc. revision operation</t>
  </si>
  <si>
    <t>Laminectomy, facetectomy, decompression for lateral recess stenosis plus spinal stenosis: Each additional level</t>
  </si>
  <si>
    <t>Use of microscope in spinal or intracranial procedures (modifier 0005 is not applicable)</t>
  </si>
  <si>
    <t xml:space="preserve">Infusional pharmacotherapy:Item used for the treatment of non cancerous conditions with bolus or infusional pharmacotherapy per treatment day </t>
  </si>
  <si>
    <t>0126</t>
  </si>
  <si>
    <t xml:space="preserve">Unscheduled consultation (cons.room) </t>
  </si>
  <si>
    <t xml:space="preserve">Emergency consultation (cons.room) </t>
  </si>
  <si>
    <t>Emergency consultation (not cons.room)</t>
  </si>
  <si>
    <t>Polmed Network</t>
  </si>
  <si>
    <t>Polmed Non Network</t>
  </si>
  <si>
    <t>2. Tariffs may differ due to rounding.</t>
  </si>
  <si>
    <t>3. The above codes are the most frequently used codes per discipline and is not an all-inclusive list of all the codes used.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</si>
  <si>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</si>
  <si>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</si>
  <si>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</si>
  <si>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</si>
  <si>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</si>
  <si>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 xml:space="preserve">        HealthMan, PsychMg and SASOP will communicate to the members as soon as they are being accepted and published by funders.</t>
  </si>
  <si>
    <t>HEALTHMAN ORTHOPAEDICS COSTING GUIDE 2022</t>
  </si>
  <si>
    <t>CAMAF RCF</t>
  </si>
  <si>
    <t>Network Base Rate</t>
  </si>
  <si>
    <t>Network
RCF</t>
  </si>
  <si>
    <t>Non-Contracted Base Rate</t>
  </si>
  <si>
    <t>CAMAF Base Rate</t>
  </si>
  <si>
    <t>Ethical
Tariff</t>
  </si>
  <si>
    <t>Please refer to the Notes and Disclaimer on the Digital version of this document before use</t>
  </si>
  <si>
    <t xml:space="preserve">    Please note that many of the descriptors are shortened versions.  For the full descriptors please refer to the 2021/22 SAMA eMDCM.</t>
  </si>
  <si>
    <t xml:space="preserve">4. The HealthMan Rate increased by 6.0% (equal to our current assessment of medical inflation). </t>
  </si>
  <si>
    <t>5. GEMS</t>
  </si>
  <si>
    <t xml:space="preserve">5.1 Please familiarise yourself with the changes in GEMS  </t>
  </si>
  <si>
    <t>5.2 GEMS implemented a differential increase between Network and Non-Network base rates</t>
  </si>
  <si>
    <t>5.3 The Network rate increased with 4.4% and 4.15% compared to the Non-Network that increased only 3.9%.    </t>
  </si>
  <si>
    <t xml:space="preserve">6.5 Please note that Fedhealth has a Gynae Network rate for codes 2614 and 2615 at 165% for the lower options, instead of the usual scheme rate. </t>
  </si>
  <si>
    <t>13. The changes in Psychiatry coding effective 2021 has not yet been accepted by many Funders and should be coded as usual - except where communicated</t>
  </si>
  <si>
    <t>12. Please note the SAMA 2022 eMDCM has not yet been published as of 31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</si>
</sst>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.000_ ;_ * \-#,##0.000_ ;_ * &quot;-&quot;??_ ;_ @_ "/>
    <numFmt numFmtId="166" formatCode="_(* #,##0.000_);_(* \(#,##0.000\);_(* &quot;-&quot;??_);_(@_)"/>
    <numFmt numFmtId="167" formatCode="[$R-1C09]\ #,##0.00"/>
  </numFmts>
  <fonts count="44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C0000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1">
    <xf numFmtId="0" fontId="0" fillId="0" borderId="0" xfId="0"/>
    <xf numFmtId="0" fontId="2" fillId="3" borderId="10" xfId="0" applyFont="1" applyFill="1" applyBorder="1" applyAlignment="1" applyProtection="1">
      <protection hidden="1"/>
    </xf>
    <xf numFmtId="0" fontId="2" fillId="3" borderId="11" xfId="0" applyFont="1" applyFill="1" applyBorder="1" applyAlignment="1" applyProtection="1">
      <protection hidden="1"/>
    </xf>
    <xf numFmtId="0" fontId="2" fillId="3" borderId="12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49" fontId="3" fillId="2" borderId="2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164" fontId="4" fillId="2" borderId="0" xfId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 horizontal="center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49" fontId="5" fillId="2" borderId="2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49" fontId="5" fillId="3" borderId="10" xfId="0" applyNumberFormat="1" applyFont="1" applyFill="1" applyBorder="1" applyAlignment="1" applyProtection="1">
      <alignment horizontal="center"/>
      <protection hidden="1"/>
    </xf>
    <xf numFmtId="0" fontId="8" fillId="3" borderId="11" xfId="0" applyFont="1" applyFill="1" applyBorder="1" applyAlignment="1" applyProtection="1">
      <alignment horizontal="left" wrapText="1"/>
      <protection hidden="1"/>
    </xf>
    <xf numFmtId="0" fontId="3" fillId="3" borderId="11" xfId="1" applyNumberFormat="1" applyFont="1" applyFill="1" applyBorder="1" applyProtection="1">
      <protection hidden="1"/>
    </xf>
    <xf numFmtId="164" fontId="3" fillId="3" borderId="11" xfId="1" applyFont="1" applyFill="1" applyBorder="1" applyProtection="1">
      <protection hidden="1"/>
    </xf>
    <xf numFmtId="165" fontId="3" fillId="3" borderId="11" xfId="1" applyNumberFormat="1" applyFont="1" applyFill="1" applyBorder="1" applyProtection="1">
      <protection hidden="1"/>
    </xf>
    <xf numFmtId="164" fontId="5" fillId="3" borderId="11" xfId="1" applyFont="1" applyFill="1" applyBorder="1" applyProtection="1">
      <protection hidden="1"/>
    </xf>
    <xf numFmtId="9" fontId="5" fillId="3" borderId="11" xfId="0" applyNumberFormat="1" applyFont="1" applyFill="1" applyBorder="1" applyProtection="1">
      <protection hidden="1"/>
    </xf>
    <xf numFmtId="0" fontId="5" fillId="3" borderId="11" xfId="0" applyFont="1" applyFill="1" applyBorder="1" applyProtection="1">
      <protection hidden="1"/>
    </xf>
    <xf numFmtId="164" fontId="3" fillId="3" borderId="12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5" fontId="5" fillId="2" borderId="20" xfId="1" applyNumberFormat="1" applyFont="1" applyFill="1" applyBorder="1" applyAlignment="1" applyProtection="1">
      <alignment wrapText="1"/>
      <protection hidden="1"/>
    </xf>
    <xf numFmtId="164" fontId="5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Alignment="1" applyProtection="1">
      <alignment wrapText="1"/>
      <protection hidden="1"/>
    </xf>
    <xf numFmtId="49" fontId="5" fillId="2" borderId="14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0" fontId="5" fillId="2" borderId="20" xfId="1" applyNumberFormat="1" applyFont="1" applyFill="1" applyBorder="1" applyProtection="1">
      <protection hidden="1"/>
    </xf>
    <xf numFmtId="49" fontId="5" fillId="2" borderId="14" xfId="0" applyNumberFormat="1" applyFont="1" applyFill="1" applyBorder="1" applyAlignment="1" applyProtection="1">
      <alignment horizontal="left"/>
      <protection hidden="1"/>
    </xf>
    <xf numFmtId="49" fontId="5" fillId="2" borderId="15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49" fontId="5" fillId="2" borderId="13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0" fontId="12" fillId="2" borderId="19" xfId="0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164" fontId="5" fillId="2" borderId="19" xfId="1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0" fontId="5" fillId="2" borderId="0" xfId="0" applyFont="1" applyFill="1" applyBorder="1" applyProtection="1">
      <protection hidden="1"/>
    </xf>
    <xf numFmtId="0" fontId="5" fillId="2" borderId="17" xfId="0" applyFont="1" applyFill="1" applyBorder="1" applyAlignment="1" applyProtection="1">
      <alignment vertical="top" wrapText="1"/>
      <protection hidden="1"/>
    </xf>
    <xf numFmtId="49" fontId="14" fillId="2" borderId="14" xfId="0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165" fontId="14" fillId="2" borderId="20" xfId="1" applyNumberFormat="1" applyFont="1" applyFill="1" applyBorder="1" applyProtection="1">
      <protection hidden="1"/>
    </xf>
    <xf numFmtId="49" fontId="3" fillId="2" borderId="15" xfId="0" applyNumberFormat="1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0" fontId="3" fillId="2" borderId="21" xfId="0" applyNumberFormat="1" applyFont="1" applyFill="1" applyBorder="1" applyProtection="1">
      <protection hidden="1"/>
    </xf>
    <xf numFmtId="164" fontId="3" fillId="2" borderId="21" xfId="1" applyFont="1" applyFill="1" applyBorder="1" applyProtection="1">
      <protection hidden="1"/>
    </xf>
    <xf numFmtId="164" fontId="3" fillId="2" borderId="21" xfId="1" applyNumberFormat="1" applyFont="1" applyFill="1" applyBorder="1" applyProtection="1">
      <protection hidden="1"/>
    </xf>
    <xf numFmtId="0" fontId="3" fillId="2" borderId="4" xfId="0" applyFont="1" applyFill="1" applyBorder="1" applyAlignment="1" applyProtection="1">
      <alignment wrapText="1"/>
      <protection hidden="1"/>
    </xf>
    <xf numFmtId="0" fontId="3" fillId="2" borderId="4" xfId="1" applyNumberFormat="1" applyFont="1" applyFill="1" applyBorder="1" applyAlignment="1" applyProtection="1">
      <alignment wrapText="1"/>
      <protection hidden="1"/>
    </xf>
    <xf numFmtId="164" fontId="3" fillId="2" borderId="4" xfId="1" applyFont="1" applyFill="1" applyBorder="1" applyAlignment="1" applyProtection="1">
      <alignment wrapText="1"/>
      <protection hidden="1"/>
    </xf>
    <xf numFmtId="165" fontId="3" fillId="2" borderId="4" xfId="1" applyNumberFormat="1" applyFont="1" applyFill="1" applyBorder="1" applyAlignment="1" applyProtection="1">
      <alignment wrapText="1"/>
      <protection hidden="1"/>
    </xf>
    <xf numFmtId="165" fontId="3" fillId="2" borderId="7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5" xfId="1" applyNumberFormat="1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5" xfId="1" applyNumberFormat="1" applyFont="1" applyFill="1" applyBorder="1" applyAlignment="1" applyProtection="1">
      <alignment wrapText="1"/>
      <protection hidden="1"/>
    </xf>
    <xf numFmtId="0" fontId="7" fillId="4" borderId="6" xfId="0" applyFont="1" applyFill="1" applyBorder="1" applyProtection="1">
      <protection hidden="1"/>
    </xf>
    <xf numFmtId="0" fontId="3" fillId="4" borderId="4" xfId="0" applyFont="1" applyFill="1" applyBorder="1" applyAlignment="1" applyProtection="1">
      <alignment wrapText="1"/>
      <protection hidden="1"/>
    </xf>
    <xf numFmtId="0" fontId="3" fillId="4" borderId="4" xfId="1" applyNumberFormat="1" applyFont="1" applyFill="1" applyBorder="1" applyAlignment="1" applyProtection="1">
      <alignment wrapText="1"/>
      <protection hidden="1"/>
    </xf>
    <xf numFmtId="164" fontId="3" fillId="4" borderId="4" xfId="1" applyFont="1" applyFill="1" applyBorder="1" applyAlignment="1" applyProtection="1">
      <alignment wrapText="1"/>
      <protection hidden="1"/>
    </xf>
    <xf numFmtId="165" fontId="3" fillId="4" borderId="4" xfId="1" applyNumberFormat="1" applyFont="1" applyFill="1" applyBorder="1" applyAlignment="1" applyProtection="1">
      <alignment wrapText="1"/>
      <protection hidden="1"/>
    </xf>
    <xf numFmtId="165" fontId="3" fillId="4" borderId="7" xfId="1" applyNumberFormat="1" applyFont="1" applyFill="1" applyBorder="1" applyAlignment="1" applyProtection="1">
      <alignment wrapText="1"/>
      <protection hidden="1"/>
    </xf>
    <xf numFmtId="0" fontId="18" fillId="4" borderId="5" xfId="0" applyFont="1" applyFill="1" applyBorder="1" applyAlignment="1" applyProtection="1">
      <alignment wrapText="1"/>
      <protection hidden="1"/>
    </xf>
    <xf numFmtId="0" fontId="3" fillId="4" borderId="8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wrapText="1"/>
      <protection hidden="1"/>
    </xf>
    <xf numFmtId="0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165" fontId="3" fillId="4" borderId="9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Border="1" applyProtection="1">
      <protection hidden="1"/>
    </xf>
    <xf numFmtId="0" fontId="3" fillId="2" borderId="0" xfId="0" applyNumberFormat="1" applyFont="1" applyFill="1" applyBorder="1" applyProtection="1">
      <protection hidden="1"/>
    </xf>
    <xf numFmtId="164" fontId="2" fillId="3" borderId="11" xfId="1" applyFont="1" applyFill="1" applyBorder="1" applyAlignment="1" applyProtection="1"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165" fontId="5" fillId="6" borderId="19" xfId="1" applyNumberFormat="1" applyFont="1" applyFill="1" applyBorder="1" applyProtection="1">
      <protection hidden="1"/>
    </xf>
    <xf numFmtId="164" fontId="5" fillId="6" borderId="19" xfId="1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164" fontId="5" fillId="6" borderId="21" xfId="1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165" fontId="5" fillId="0" borderId="20" xfId="1" applyNumberFormat="1" applyFont="1" applyFill="1" applyBorder="1" applyAlignment="1" applyProtection="1">
      <alignment wrapText="1"/>
      <protection hidden="1"/>
    </xf>
    <xf numFmtId="165" fontId="5" fillId="0" borderId="20" xfId="1" applyNumberFormat="1" applyFont="1" applyFill="1" applyBorder="1" applyProtection="1">
      <protection hidden="1"/>
    </xf>
    <xf numFmtId="164" fontId="5" fillId="0" borderId="20" xfId="1" applyFont="1" applyFill="1" applyBorder="1" applyAlignment="1" applyProtection="1">
      <alignment wrapText="1"/>
      <protection hidden="1"/>
    </xf>
    <xf numFmtId="164" fontId="5" fillId="0" borderId="20" xfId="1" applyFont="1" applyFill="1" applyBorder="1" applyProtection="1">
      <protection hidden="1"/>
    </xf>
    <xf numFmtId="164" fontId="5" fillId="0" borderId="21" xfId="1" applyFont="1" applyFill="1" applyBorder="1" applyProtection="1">
      <protection hidden="1"/>
    </xf>
    <xf numFmtId="165" fontId="5" fillId="0" borderId="21" xfId="1" applyNumberFormat="1" applyFont="1" applyFill="1" applyBorder="1" applyProtection="1">
      <protection hidden="1"/>
    </xf>
    <xf numFmtId="165" fontId="3" fillId="0" borderId="21" xfId="1" applyNumberFormat="1" applyFont="1" applyFill="1" applyBorder="1" applyProtection="1">
      <protection hidden="1"/>
    </xf>
    <xf numFmtId="164" fontId="5" fillId="0" borderId="21" xfId="1" applyNumberFormat="1" applyFont="1" applyFill="1" applyBorder="1" applyProtection="1">
      <protection hidden="1"/>
    </xf>
    <xf numFmtId="0" fontId="6" fillId="3" borderId="10" xfId="0" applyFont="1" applyFill="1" applyBorder="1" applyAlignment="1" applyProtection="1">
      <protection hidden="1"/>
    </xf>
    <xf numFmtId="0" fontId="6" fillId="3" borderId="11" xfId="0" applyFont="1" applyFill="1" applyBorder="1" applyAlignment="1" applyProtection="1">
      <protection hidden="1"/>
    </xf>
    <xf numFmtId="0" fontId="6" fillId="3" borderId="12" xfId="0" applyFont="1" applyFill="1" applyBorder="1" applyAlignment="1" applyProtection="1"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0" fontId="6" fillId="3" borderId="10" xfId="0" applyFont="1" applyFill="1" applyBorder="1" applyAlignment="1" applyProtection="1">
      <alignment horizontal="center"/>
      <protection hidden="1"/>
    </xf>
    <xf numFmtId="0" fontId="6" fillId="3" borderId="11" xfId="0" applyFont="1" applyFill="1" applyBorder="1" applyAlignment="1" applyProtection="1">
      <alignment horizontal="center"/>
      <protection hidden="1"/>
    </xf>
    <xf numFmtId="165" fontId="3" fillId="3" borderId="12" xfId="1" applyNumberFormat="1" applyFont="1" applyFill="1" applyBorder="1" applyProtection="1">
      <protection hidden="1"/>
    </xf>
    <xf numFmtId="164" fontId="12" fillId="2" borderId="19" xfId="1" applyFont="1" applyFill="1" applyBorder="1" applyProtection="1">
      <protection hidden="1"/>
    </xf>
    <xf numFmtId="164" fontId="9" fillId="6" borderId="19" xfId="1" applyFont="1" applyFill="1" applyBorder="1" applyProtection="1">
      <protection hidden="1"/>
    </xf>
    <xf numFmtId="164" fontId="9" fillId="2" borderId="19" xfId="1" applyFont="1" applyFill="1" applyBorder="1" applyProtection="1">
      <protection hidden="1"/>
    </xf>
    <xf numFmtId="49" fontId="5" fillId="2" borderId="17" xfId="0" applyNumberFormat="1" applyFont="1" applyFill="1" applyBorder="1" applyAlignment="1" applyProtection="1">
      <alignment wrapText="1"/>
      <protection hidden="1"/>
    </xf>
    <xf numFmtId="164" fontId="22" fillId="2" borderId="20" xfId="1" applyFont="1" applyFill="1" applyBorder="1" applyProtection="1">
      <protection hidden="1"/>
    </xf>
    <xf numFmtId="165" fontId="22" fillId="0" borderId="20" xfId="1" applyNumberFormat="1" applyFont="1" applyFill="1" applyBorder="1" applyProtection="1">
      <protection hidden="1"/>
    </xf>
    <xf numFmtId="164" fontId="22" fillId="6" borderId="20" xfId="1" applyFont="1" applyFill="1" applyBorder="1" applyProtection="1">
      <protection hidden="1"/>
    </xf>
    <xf numFmtId="49" fontId="5" fillId="2" borderId="22" xfId="0" applyNumberFormat="1" applyFont="1" applyFill="1" applyBorder="1" applyProtection="1">
      <protection hidden="1"/>
    </xf>
    <xf numFmtId="49" fontId="5" fillId="2" borderId="23" xfId="0" applyNumberFormat="1" applyFont="1" applyFill="1" applyBorder="1" applyAlignment="1" applyProtection="1">
      <alignment wrapText="1"/>
      <protection hidden="1"/>
    </xf>
    <xf numFmtId="164" fontId="5" fillId="2" borderId="24" xfId="1" applyFont="1" applyFill="1" applyBorder="1" applyProtection="1">
      <protection hidden="1"/>
    </xf>
    <xf numFmtId="165" fontId="23" fillId="0" borderId="24" xfId="1" applyNumberFormat="1" applyFont="1" applyFill="1" applyBorder="1" applyProtection="1">
      <protection hidden="1"/>
    </xf>
    <xf numFmtId="164" fontId="23" fillId="0" borderId="24" xfId="1" applyFont="1" applyFill="1" applyBorder="1" applyProtection="1">
      <protection hidden="1"/>
    </xf>
    <xf numFmtId="164" fontId="22" fillId="2" borderId="24" xfId="1" applyFont="1" applyFill="1" applyBorder="1" applyProtection="1">
      <protection hidden="1"/>
    </xf>
    <xf numFmtId="165" fontId="22" fillId="0" borderId="24" xfId="1" applyNumberFormat="1" applyFont="1" applyFill="1" applyBorder="1" applyProtection="1">
      <protection hidden="1"/>
    </xf>
    <xf numFmtId="164" fontId="22" fillId="6" borderId="24" xfId="1" applyFont="1" applyFill="1" applyBorder="1" applyProtection="1">
      <protection hidden="1"/>
    </xf>
    <xf numFmtId="165" fontId="5" fillId="2" borderId="24" xfId="1" applyNumberFormat="1" applyFont="1" applyFill="1" applyBorder="1" applyProtection="1"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5" xfId="0" applyFont="1" applyFill="1" applyBorder="1" applyAlignment="1" applyProtection="1">
      <alignment wrapText="1"/>
      <protection hidden="1"/>
    </xf>
    <xf numFmtId="0" fontId="18" fillId="2" borderId="2" xfId="0" applyFont="1" applyFill="1" applyBorder="1" applyAlignment="1" applyProtection="1">
      <alignment horizontal="left"/>
      <protection hidden="1"/>
    </xf>
    <xf numFmtId="164" fontId="26" fillId="2" borderId="0" xfId="1" applyFont="1" applyFill="1" applyBorder="1" applyAlignment="1" applyProtection="1">
      <alignment wrapText="1"/>
      <protection hidden="1"/>
    </xf>
    <xf numFmtId="165" fontId="26" fillId="2" borderId="0" xfId="1" applyNumberFormat="1" applyFont="1" applyFill="1" applyBorder="1" applyAlignment="1" applyProtection="1">
      <alignment wrapText="1"/>
      <protection hidden="1"/>
    </xf>
    <xf numFmtId="165" fontId="26" fillId="2" borderId="5" xfId="1" applyNumberFormat="1" applyFont="1" applyFill="1" applyBorder="1" applyAlignment="1" applyProtection="1">
      <alignment wrapText="1"/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6" fillId="3" borderId="3" xfId="0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wrapText="1"/>
      <protection hidden="1"/>
    </xf>
    <xf numFmtId="0" fontId="7" fillId="4" borderId="25" xfId="1" applyNumberFormat="1" applyFont="1" applyFill="1" applyBorder="1" applyAlignment="1" applyProtection="1">
      <alignment horizontal="center" wrapText="1"/>
      <protection hidden="1"/>
    </xf>
    <xf numFmtId="164" fontId="7" fillId="4" borderId="25" xfId="1" applyFont="1" applyFill="1" applyBorder="1" applyAlignment="1" applyProtection="1">
      <alignment horizontal="center" wrapText="1"/>
      <protection hidden="1"/>
    </xf>
    <xf numFmtId="165" fontId="7" fillId="4" borderId="25" xfId="1" applyNumberFormat="1" applyFont="1" applyFill="1" applyBorder="1" applyAlignment="1" applyProtection="1">
      <alignment horizontal="center" wrapText="1"/>
      <protection hidden="1"/>
    </xf>
    <xf numFmtId="164" fontId="7" fillId="4" borderId="25" xfId="1" applyNumberFormat="1" applyFont="1" applyFill="1" applyBorder="1" applyAlignment="1" applyProtection="1">
      <alignment horizontal="center" wrapText="1"/>
      <protection hidden="1"/>
    </xf>
    <xf numFmtId="164" fontId="28" fillId="0" borderId="20" xfId="1" applyFont="1" applyFill="1" applyBorder="1" applyProtection="1">
      <protection hidden="1"/>
    </xf>
    <xf numFmtId="164" fontId="28" fillId="2" borderId="20" xfId="1" applyFont="1" applyFill="1" applyBorder="1" applyProtection="1">
      <protection hidden="1"/>
    </xf>
    <xf numFmtId="165" fontId="22" fillId="2" borderId="20" xfId="1" applyNumberFormat="1" applyFont="1" applyFill="1" applyBorder="1" applyAlignment="1" applyProtection="1">
      <alignment wrapText="1"/>
      <protection hidden="1"/>
    </xf>
    <xf numFmtId="165" fontId="22" fillId="0" borderId="20" xfId="1" applyNumberFormat="1" applyFont="1" applyFill="1" applyBorder="1" applyAlignment="1" applyProtection="1">
      <alignment wrapText="1"/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165" fontId="21" fillId="7" borderId="1" xfId="1" applyNumberFormat="1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165" fontId="21" fillId="8" borderId="1" xfId="1" applyNumberFormat="1" applyFont="1" applyFill="1" applyBorder="1" applyProtection="1">
      <protection hidden="1"/>
    </xf>
    <xf numFmtId="0" fontId="19" fillId="8" borderId="0" xfId="0" applyFont="1" applyFill="1" applyProtection="1">
      <protection hidden="1"/>
    </xf>
    <xf numFmtId="0" fontId="19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165" fontId="20" fillId="8" borderId="0" xfId="1" applyNumberFormat="1" applyFont="1" applyFill="1" applyAlignment="1" applyProtection="1">
      <alignment horizontal="center"/>
      <protection hidden="1"/>
    </xf>
    <xf numFmtId="49" fontId="9" fillId="2" borderId="26" xfId="0" applyNumberFormat="1" applyFont="1" applyFill="1" applyBorder="1" applyAlignment="1" applyProtection="1">
      <alignment horizontal="center"/>
      <protection hidden="1"/>
    </xf>
    <xf numFmtId="0" fontId="10" fillId="2" borderId="27" xfId="0" applyFont="1" applyFill="1" applyBorder="1" applyAlignment="1" applyProtection="1">
      <alignment horizontal="left" wrapText="1"/>
      <protection hidden="1"/>
    </xf>
    <xf numFmtId="0" fontId="11" fillId="2" borderId="28" xfId="0" applyFont="1" applyFill="1" applyBorder="1" applyProtection="1">
      <protection hidden="1"/>
    </xf>
    <xf numFmtId="164" fontId="11" fillId="2" borderId="28" xfId="1" applyFont="1" applyFill="1" applyBorder="1" applyProtection="1">
      <protection hidden="1"/>
    </xf>
    <xf numFmtId="165" fontId="5" fillId="2" borderId="28" xfId="1" applyNumberFormat="1" applyFont="1" applyFill="1" applyBorder="1" applyAlignment="1" applyProtection="1">
      <alignment wrapText="1"/>
      <protection hidden="1"/>
    </xf>
    <xf numFmtId="164" fontId="5" fillId="2" borderId="28" xfId="1" applyFont="1" applyFill="1" applyBorder="1" applyAlignment="1" applyProtection="1">
      <alignment wrapText="1"/>
      <protection hidden="1"/>
    </xf>
    <xf numFmtId="165" fontId="5" fillId="6" borderId="28" xfId="1" applyNumberFormat="1" applyFont="1" applyFill="1" applyBorder="1" applyProtection="1">
      <protection hidden="1"/>
    </xf>
    <xf numFmtId="164" fontId="5" fillId="2" borderId="28" xfId="1" applyFont="1" applyFill="1" applyBorder="1" applyProtection="1">
      <protection hidden="1"/>
    </xf>
    <xf numFmtId="0" fontId="3" fillId="6" borderId="28" xfId="0" applyFont="1" applyFill="1" applyBorder="1" applyProtection="1">
      <protection hidden="1"/>
    </xf>
    <xf numFmtId="164" fontId="5" fillId="2" borderId="28" xfId="1" applyNumberFormat="1" applyFont="1" applyFill="1" applyBorder="1" applyProtection="1">
      <protection hidden="1"/>
    </xf>
    <xf numFmtId="165" fontId="5" fillId="2" borderId="28" xfId="1" applyNumberFormat="1" applyFont="1" applyFill="1" applyBorder="1" applyProtection="1">
      <protection hidden="1"/>
    </xf>
    <xf numFmtId="164" fontId="5" fillId="6" borderId="28" xfId="1" applyFont="1" applyFill="1" applyBorder="1" applyProtection="1">
      <protection hidden="1"/>
    </xf>
    <xf numFmtId="164" fontId="9" fillId="2" borderId="28" xfId="1" applyFont="1" applyFill="1" applyBorder="1" applyProtection="1">
      <protection hidden="1"/>
    </xf>
    <xf numFmtId="49" fontId="5" fillId="2" borderId="29" xfId="0" applyNumberFormat="1" applyFont="1" applyFill="1" applyBorder="1" applyAlignment="1" applyProtection="1">
      <alignment horizontal="center"/>
      <protection hidden="1"/>
    </xf>
    <xf numFmtId="0" fontId="8" fillId="2" borderId="30" xfId="0" applyFont="1" applyFill="1" applyBorder="1" applyAlignment="1" applyProtection="1">
      <alignment horizontal="left" wrapText="1"/>
      <protection hidden="1"/>
    </xf>
    <xf numFmtId="0" fontId="3" fillId="2" borderId="1" xfId="0" applyFont="1" applyFill="1" applyBorder="1" applyProtection="1">
      <protection hidden="1"/>
    </xf>
    <xf numFmtId="164" fontId="3" fillId="2" borderId="1" xfId="1" applyFont="1" applyFill="1" applyBorder="1" applyProtection="1">
      <protection hidden="1"/>
    </xf>
    <xf numFmtId="165" fontId="3" fillId="2" borderId="1" xfId="1" applyNumberFormat="1" applyFont="1" applyFill="1" applyBorder="1" applyProtection="1">
      <protection hidden="1"/>
    </xf>
    <xf numFmtId="165" fontId="3" fillId="6" borderId="1" xfId="1" applyNumberFormat="1" applyFont="1" applyFill="1" applyBorder="1" applyProtection="1">
      <protection hidden="1"/>
    </xf>
    <xf numFmtId="164" fontId="5" fillId="2" borderId="1" xfId="1" applyFont="1" applyFill="1" applyBorder="1" applyProtection="1">
      <protection hidden="1"/>
    </xf>
    <xf numFmtId="0" fontId="3" fillId="6" borderId="1" xfId="0" applyFont="1" applyFill="1" applyBorder="1" applyProtection="1">
      <protection hidden="1"/>
    </xf>
    <xf numFmtId="164" fontId="3" fillId="2" borderId="1" xfId="1" applyNumberFormat="1" applyFont="1" applyFill="1" applyBorder="1" applyProtection="1">
      <protection hidden="1"/>
    </xf>
    <xf numFmtId="164" fontId="3" fillId="6" borderId="1" xfId="1" applyFont="1" applyFill="1" applyBorder="1" applyProtection="1"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wrapText="1"/>
      <protection hidden="1"/>
    </xf>
    <xf numFmtId="0" fontId="20" fillId="0" borderId="0" xfId="0" applyFont="1" applyProtection="1">
      <protection hidden="1"/>
    </xf>
    <xf numFmtId="0" fontId="19" fillId="0" borderId="1" xfId="0" applyFont="1" applyBorder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wrapText="1"/>
      <protection hidden="1"/>
    </xf>
    <xf numFmtId="165" fontId="21" fillId="7" borderId="1" xfId="1" applyNumberFormat="1" applyFont="1" applyFill="1" applyBorder="1" applyAlignment="1" applyProtection="1">
      <alignment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165" fontId="29" fillId="10" borderId="1" xfId="1" applyNumberFormat="1" applyFont="1" applyFill="1" applyBorder="1" applyAlignment="1" applyProtection="1">
      <alignment wrapText="1"/>
      <protection hidden="1"/>
    </xf>
    <xf numFmtId="165" fontId="29" fillId="9" borderId="1" xfId="1" applyNumberFormat="1" applyFont="1" applyFill="1" applyBorder="1" applyAlignment="1" applyProtection="1">
      <alignment wrapText="1"/>
      <protection hidden="1"/>
    </xf>
    <xf numFmtId="165" fontId="20" fillId="8" borderId="1" xfId="1" applyNumberFormat="1" applyFont="1" applyFill="1" applyBorder="1" applyProtection="1">
      <protection hidden="1"/>
    </xf>
    <xf numFmtId="165" fontId="21" fillId="8" borderId="1" xfId="1" applyNumberFormat="1" applyFont="1" applyFill="1" applyBorder="1" applyAlignment="1" applyProtection="1">
      <alignment wrapText="1"/>
      <protection hidden="1"/>
    </xf>
    <xf numFmtId="165" fontId="20" fillId="8" borderId="0" xfId="1" applyNumberFormat="1" applyFont="1" applyFill="1" applyProtection="1">
      <protection hidden="1"/>
    </xf>
    <xf numFmtId="165" fontId="20" fillId="8" borderId="0" xfId="1" applyNumberFormat="1" applyFont="1" applyFill="1" applyAlignment="1" applyProtection="1">
      <alignment horizont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165" fontId="20" fillId="0" borderId="0" xfId="1" applyNumberFormat="1" applyFont="1" applyFill="1" applyProtection="1">
      <protection hidden="1"/>
    </xf>
    <xf numFmtId="165" fontId="20" fillId="0" borderId="0" xfId="1" applyNumberFormat="1" applyFont="1" applyFill="1" applyAlignment="1" applyProtection="1">
      <alignment horizontal="center" wrapText="1"/>
      <protection hidden="1"/>
    </xf>
    <xf numFmtId="49" fontId="22" fillId="2" borderId="14" xfId="0" applyNumberFormat="1" applyFont="1" applyFill="1" applyBorder="1" applyProtection="1">
      <protection hidden="1"/>
    </xf>
    <xf numFmtId="0" fontId="22" fillId="2" borderId="17" xfId="0" applyFont="1" applyFill="1" applyBorder="1" applyAlignment="1" applyProtection="1">
      <alignment wrapText="1"/>
      <protection hidden="1"/>
    </xf>
    <xf numFmtId="0" fontId="22" fillId="2" borderId="20" xfId="1" applyNumberFormat="1" applyFont="1" applyFill="1" applyBorder="1" applyProtection="1">
      <protection hidden="1"/>
    </xf>
    <xf numFmtId="164" fontId="22" fillId="0" borderId="20" xfId="1" applyFont="1" applyFill="1" applyBorder="1" applyAlignment="1" applyProtection="1">
      <alignment wrapText="1"/>
      <protection hidden="1"/>
    </xf>
    <xf numFmtId="164" fontId="22" fillId="0" borderId="20" xfId="1" applyFont="1" applyFill="1" applyBorder="1" applyProtection="1">
      <protection hidden="1"/>
    </xf>
    <xf numFmtId="164" fontId="22" fillId="2" borderId="20" xfId="1" applyFont="1" applyFill="1" applyBorder="1" applyAlignment="1" applyProtection="1">
      <alignment wrapText="1"/>
      <protection hidden="1"/>
    </xf>
    <xf numFmtId="0" fontId="33" fillId="2" borderId="0" xfId="0" applyFont="1" applyFill="1" applyBorder="1" applyProtection="1">
      <protection hidden="1"/>
    </xf>
    <xf numFmtId="0" fontId="15" fillId="2" borderId="6" xfId="0" applyFont="1" applyFill="1" applyBorder="1" applyProtection="1">
      <protection hidden="1"/>
    </xf>
    <xf numFmtId="0" fontId="18" fillId="2" borderId="2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32" fillId="2" borderId="2" xfId="0" applyFont="1" applyFill="1" applyBorder="1" applyProtection="1">
      <protection hidden="1"/>
    </xf>
    <xf numFmtId="0" fontId="16" fillId="2" borderId="2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4" fillId="2" borderId="2" xfId="0" applyFont="1" applyFill="1" applyBorder="1" applyProtection="1">
      <protection hidden="1"/>
    </xf>
    <xf numFmtId="0" fontId="27" fillId="2" borderId="2" xfId="0" applyFont="1" applyFill="1" applyBorder="1" applyProtection="1">
      <protection hidden="1"/>
    </xf>
    <xf numFmtId="0" fontId="26" fillId="2" borderId="0" xfId="0" applyFont="1" applyFill="1" applyAlignment="1" applyProtection="1">
      <alignment wrapText="1"/>
      <protection hidden="1"/>
    </xf>
    <xf numFmtId="0" fontId="25" fillId="2" borderId="2" xfId="0" applyFont="1" applyFill="1" applyBorder="1" applyProtection="1">
      <protection hidden="1"/>
    </xf>
    <xf numFmtId="0" fontId="18" fillId="4" borderId="2" xfId="0" applyFont="1" applyFill="1" applyBorder="1" applyProtection="1">
      <protection hidden="1"/>
    </xf>
    <xf numFmtId="0" fontId="18" fillId="4" borderId="0" xfId="0" applyFont="1" applyFill="1" applyAlignment="1" applyProtection="1">
      <alignment wrapText="1"/>
      <protection hidden="1"/>
    </xf>
    <xf numFmtId="164" fontId="18" fillId="4" borderId="0" xfId="0" applyNumberFormat="1" applyFont="1" applyFill="1" applyAlignment="1" applyProtection="1">
      <alignment wrapText="1"/>
      <protection hidden="1"/>
    </xf>
    <xf numFmtId="0" fontId="22" fillId="2" borderId="17" xfId="0" applyFont="1" applyFill="1" applyBorder="1" applyAlignment="1" applyProtection="1">
      <alignment horizontal="left" wrapText="1"/>
      <protection hidden="1"/>
    </xf>
    <xf numFmtId="49" fontId="12" fillId="2" borderId="14" xfId="0" applyNumberFormat="1" applyFont="1" applyFill="1" applyBorder="1" applyProtection="1">
      <protection hidden="1"/>
    </xf>
    <xf numFmtId="165" fontId="20" fillId="11" borderId="1" xfId="1" applyNumberFormat="1" applyFont="1" applyFill="1" applyBorder="1" applyAlignment="1" applyProtection="1">
      <alignment horizontal="center"/>
      <protection hidden="1"/>
    </xf>
    <xf numFmtId="166" fontId="20" fillId="0" borderId="1" xfId="1" applyNumberFormat="1" applyFont="1" applyBorder="1" applyAlignment="1" applyProtection="1">
      <alignment horizontal="center"/>
      <protection hidden="1"/>
    </xf>
    <xf numFmtId="165" fontId="22" fillId="2" borderId="20" xfId="1" applyNumberFormat="1" applyFont="1" applyFill="1" applyBorder="1" applyProtection="1">
      <protection hidden="1"/>
    </xf>
    <xf numFmtId="165" fontId="28" fillId="2" borderId="20" xfId="1" applyNumberFormat="1" applyFont="1" applyFill="1" applyBorder="1" applyProtection="1">
      <protection hidden="1"/>
    </xf>
    <xf numFmtId="165" fontId="28" fillId="0" borderId="20" xfId="1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34" fillId="2" borderId="2" xfId="0" applyFont="1" applyFill="1" applyBorder="1" applyProtection="1">
      <protection hidden="1"/>
    </xf>
    <xf numFmtId="0" fontId="35" fillId="0" borderId="0" xfId="0" applyFont="1"/>
    <xf numFmtId="0" fontId="36" fillId="2" borderId="0" xfId="0" applyFont="1" applyFill="1"/>
    <xf numFmtId="0" fontId="35" fillId="2" borderId="0" xfId="0" applyFont="1" applyFill="1" applyAlignment="1">
      <alignment vertical="center"/>
    </xf>
    <xf numFmtId="0" fontId="36" fillId="0" borderId="0" xfId="0" applyFont="1"/>
    <xf numFmtId="0" fontId="37" fillId="0" borderId="0" xfId="0" applyFont="1"/>
    <xf numFmtId="0" fontId="26" fillId="2" borderId="0" xfId="0" applyFont="1" applyFill="1" applyProtection="1">
      <protection hidden="1"/>
    </xf>
    <xf numFmtId="0" fontId="36" fillId="0" borderId="0" xfId="0" applyFont="1" applyAlignment="1">
      <alignment vertical="center"/>
    </xf>
    <xf numFmtId="0" fontId="38" fillId="2" borderId="2" xfId="0" applyFont="1" applyFill="1" applyBorder="1" applyProtection="1">
      <protection hidden="1"/>
    </xf>
    <xf numFmtId="0" fontId="23" fillId="2" borderId="0" xfId="0" applyFont="1" applyFill="1" applyAlignment="1" applyProtection="1">
      <alignment wrapText="1"/>
      <protection hidden="1"/>
    </xf>
    <xf numFmtId="164" fontId="23" fillId="2" borderId="0" xfId="1" applyFont="1" applyFill="1" applyBorder="1" applyAlignment="1" applyProtection="1">
      <alignment wrapText="1"/>
      <protection hidden="1"/>
    </xf>
    <xf numFmtId="165" fontId="23" fillId="2" borderId="0" xfId="1" applyNumberFormat="1" applyFont="1" applyFill="1" applyBorder="1" applyAlignment="1" applyProtection="1">
      <alignment wrapText="1"/>
      <protection hidden="1"/>
    </xf>
    <xf numFmtId="165" fontId="23" fillId="2" borderId="5" xfId="1" applyNumberFormat="1" applyFont="1" applyFill="1" applyBorder="1" applyAlignment="1" applyProtection="1">
      <alignment wrapText="1"/>
      <protection hidden="1"/>
    </xf>
    <xf numFmtId="0" fontId="23" fillId="2" borderId="0" xfId="0" applyFont="1" applyFill="1" applyProtection="1">
      <protection hidden="1"/>
    </xf>
    <xf numFmtId="0" fontId="39" fillId="2" borderId="2" xfId="0" applyFont="1" applyFill="1" applyBorder="1" applyProtection="1">
      <protection hidden="1"/>
    </xf>
    <xf numFmtId="0" fontId="17" fillId="2" borderId="0" xfId="0" applyFont="1" applyFill="1" applyProtection="1">
      <protection hidden="1"/>
    </xf>
    <xf numFmtId="49" fontId="40" fillId="12" borderId="2" xfId="0" applyNumberFormat="1" applyFont="1" applyFill="1" applyBorder="1" applyProtection="1">
      <protection hidden="1"/>
    </xf>
    <xf numFmtId="0" fontId="41" fillId="12" borderId="0" xfId="0" applyFont="1" applyFill="1" applyProtection="1">
      <protection hidden="1"/>
    </xf>
    <xf numFmtId="165" fontId="41" fillId="12" borderId="0" xfId="1" applyNumberFormat="1" applyFont="1" applyFill="1" applyBorder="1" applyProtection="1">
      <protection hidden="1"/>
    </xf>
    <xf numFmtId="164" fontId="41" fillId="12" borderId="0" xfId="1" applyFont="1" applyFill="1" applyBorder="1" applyProtection="1">
      <protection hidden="1"/>
    </xf>
    <xf numFmtId="165" fontId="40" fillId="12" borderId="0" xfId="1" applyNumberFormat="1" applyFont="1" applyFill="1" applyBorder="1" applyProtection="1">
      <protection hidden="1"/>
    </xf>
    <xf numFmtId="167" fontId="41" fillId="12" borderId="0" xfId="0" applyNumberFormat="1" applyFont="1" applyFill="1" applyProtection="1">
      <protection hidden="1"/>
    </xf>
    <xf numFmtId="165" fontId="41" fillId="12" borderId="0" xfId="0" applyNumberFormat="1" applyFont="1" applyFill="1" applyProtection="1">
      <protection hidden="1"/>
    </xf>
    <xf numFmtId="164" fontId="40" fillId="12" borderId="0" xfId="1" applyFont="1" applyFill="1" applyBorder="1" applyProtection="1">
      <protection hidden="1"/>
    </xf>
    <xf numFmtId="165" fontId="40" fillId="12" borderId="5" xfId="1" applyNumberFormat="1" applyFont="1" applyFill="1" applyBorder="1" applyProtection="1">
      <protection hidden="1"/>
    </xf>
    <xf numFmtId="0" fontId="29" fillId="10" borderId="1" xfId="0" applyFont="1" applyFill="1" applyBorder="1" applyProtection="1">
      <protection hidden="1"/>
    </xf>
    <xf numFmtId="0" fontId="29" fillId="10" borderId="1" xfId="0" applyFont="1" applyFill="1" applyBorder="1" applyAlignment="1" applyProtection="1">
      <alignment horizontal="center"/>
      <protection hidden="1"/>
    </xf>
    <xf numFmtId="0" fontId="29" fillId="10" borderId="1" xfId="0" quotePrefix="1" applyFont="1" applyFill="1" applyBorder="1" applyAlignment="1" applyProtection="1">
      <alignment horizontal="center"/>
      <protection hidden="1"/>
    </xf>
    <xf numFmtId="165" fontId="29" fillId="10" borderId="1" xfId="1" applyNumberFormat="1" applyFont="1" applyFill="1" applyBorder="1" applyAlignment="1" applyProtection="1">
      <alignment horizontal="center" wrapText="1"/>
      <protection hidden="1"/>
    </xf>
    <xf numFmtId="165" fontId="29" fillId="10" borderId="1" xfId="1" applyNumberFormat="1" applyFont="1" applyFill="1" applyBorder="1" applyAlignment="1" applyProtection="1">
      <alignment horizontal="center"/>
      <protection hidden="1"/>
    </xf>
    <xf numFmtId="0" fontId="29" fillId="10" borderId="1" xfId="0" applyFont="1" applyFill="1" applyBorder="1" applyAlignment="1" applyProtection="1">
      <alignment wrapText="1"/>
      <protection hidden="1"/>
    </xf>
    <xf numFmtId="0" fontId="29" fillId="10" borderId="1" xfId="0" applyFont="1" applyFill="1" applyBorder="1" applyAlignment="1" applyProtection="1">
      <alignment horizontal="center" wrapText="1"/>
      <protection hidden="1"/>
    </xf>
    <xf numFmtId="0" fontId="29" fillId="10" borderId="1" xfId="0" quotePrefix="1" applyFont="1" applyFill="1" applyBorder="1" applyAlignment="1" applyProtection="1">
      <alignment horizontal="center" wrapText="1"/>
      <protection hidden="1"/>
    </xf>
    <xf numFmtId="165" fontId="29" fillId="10" borderId="1" xfId="1" applyNumberFormat="1" applyFont="1" applyFill="1" applyBorder="1" applyProtection="1">
      <protection hidden="1"/>
    </xf>
    <xf numFmtId="166" fontId="20" fillId="7" borderId="1" xfId="1" applyNumberFormat="1" applyFont="1" applyFill="1" applyBorder="1" applyAlignment="1" applyProtection="1">
      <alignment horizontal="center"/>
      <protection hidden="1"/>
    </xf>
    <xf numFmtId="166" fontId="20" fillId="0" borderId="1" xfId="1" applyNumberFormat="1" applyFont="1" applyFill="1" applyBorder="1" applyAlignment="1" applyProtection="1">
      <alignment horizontal="center"/>
      <protection hidden="1"/>
    </xf>
    <xf numFmtId="164" fontId="18" fillId="2" borderId="0" xfId="1" applyFont="1" applyFill="1" applyAlignment="1" applyProtection="1">
      <alignment wrapText="1"/>
      <protection hidden="1"/>
    </xf>
    <xf numFmtId="0" fontId="42" fillId="10" borderId="6" xfId="0" applyFont="1" applyFill="1" applyBorder="1" applyProtection="1">
      <protection hidden="1"/>
    </xf>
    <xf numFmtId="0" fontId="41" fillId="10" borderId="4" xfId="0" applyFont="1" applyFill="1" applyBorder="1" applyAlignment="1" applyProtection="1">
      <alignment wrapText="1"/>
      <protection hidden="1"/>
    </xf>
    <xf numFmtId="0" fontId="41" fillId="10" borderId="4" xfId="1" applyNumberFormat="1" applyFont="1" applyFill="1" applyBorder="1" applyAlignment="1" applyProtection="1">
      <alignment wrapText="1"/>
      <protection hidden="1"/>
    </xf>
    <xf numFmtId="164" fontId="41" fillId="10" borderId="4" xfId="1" applyFont="1" applyFill="1" applyBorder="1" applyAlignment="1" applyProtection="1">
      <alignment wrapText="1"/>
      <protection hidden="1"/>
    </xf>
    <xf numFmtId="165" fontId="41" fillId="10" borderId="4" xfId="1" applyNumberFormat="1" applyFont="1" applyFill="1" applyBorder="1" applyAlignment="1" applyProtection="1">
      <alignment wrapText="1"/>
      <protection hidden="1"/>
    </xf>
    <xf numFmtId="165" fontId="41" fillId="10" borderId="7" xfId="1" applyNumberFormat="1" applyFont="1" applyFill="1" applyBorder="1" applyAlignment="1" applyProtection="1">
      <alignment wrapText="1"/>
      <protection hidden="1"/>
    </xf>
    <xf numFmtId="0" fontId="43" fillId="10" borderId="2" xfId="0" applyFont="1" applyFill="1" applyBorder="1" applyProtection="1">
      <protection hidden="1"/>
    </xf>
    <xf numFmtId="0" fontId="43" fillId="10" borderId="0" xfId="0" applyFont="1" applyFill="1" applyAlignment="1" applyProtection="1">
      <alignment wrapText="1"/>
      <protection hidden="1"/>
    </xf>
    <xf numFmtId="164" fontId="43" fillId="10" borderId="0" xfId="1" applyFont="1" applyFill="1" applyBorder="1" applyAlignment="1" applyProtection="1">
      <alignment wrapText="1"/>
      <protection hidden="1"/>
    </xf>
    <xf numFmtId="164" fontId="43" fillId="10" borderId="0" xfId="0" applyNumberFormat="1" applyFont="1" applyFill="1" applyAlignment="1" applyProtection="1">
      <alignment wrapText="1"/>
      <protection hidden="1"/>
    </xf>
    <xf numFmtId="164" fontId="43" fillId="10" borderId="0" xfId="1" applyFont="1" applyFill="1" applyAlignment="1" applyProtection="1">
      <alignment wrapText="1"/>
      <protection hidden="1"/>
    </xf>
    <xf numFmtId="165" fontId="43" fillId="10" borderId="0" xfId="1" applyNumberFormat="1" applyFont="1" applyFill="1" applyBorder="1" applyAlignment="1" applyProtection="1">
      <alignment wrapText="1"/>
      <protection hidden="1"/>
    </xf>
    <xf numFmtId="0" fontId="43" fillId="10" borderId="5" xfId="0" applyFont="1" applyFill="1" applyBorder="1" applyAlignment="1" applyProtection="1">
      <alignment wrapText="1"/>
      <protection hidden="1"/>
    </xf>
    <xf numFmtId="0" fontId="41" fillId="10" borderId="2" xfId="0" applyFont="1" applyFill="1" applyBorder="1" applyProtection="1">
      <protection hidden="1"/>
    </xf>
    <xf numFmtId="0" fontId="41" fillId="10" borderId="0" xfId="0" applyFont="1" applyFill="1" applyAlignment="1" applyProtection="1">
      <alignment wrapText="1"/>
      <protection hidden="1"/>
    </xf>
    <xf numFmtId="0" fontId="41" fillId="10" borderId="0" xfId="1" applyNumberFormat="1" applyFont="1" applyFill="1" applyBorder="1" applyAlignment="1" applyProtection="1">
      <alignment wrapText="1"/>
      <protection hidden="1"/>
    </xf>
    <xf numFmtId="164" fontId="41" fillId="10" borderId="0" xfId="1" applyFont="1" applyFill="1" applyBorder="1" applyAlignment="1" applyProtection="1">
      <alignment wrapText="1"/>
      <protection hidden="1"/>
    </xf>
    <xf numFmtId="165" fontId="41" fillId="10" borderId="0" xfId="1" applyNumberFormat="1" applyFont="1" applyFill="1" applyBorder="1" applyAlignment="1" applyProtection="1">
      <alignment wrapText="1"/>
      <protection hidden="1"/>
    </xf>
    <xf numFmtId="165" fontId="41" fillId="10" borderId="5" xfId="1" applyNumberFormat="1" applyFont="1" applyFill="1" applyBorder="1" applyAlignment="1" applyProtection="1">
      <alignment wrapText="1"/>
      <protection hidden="1"/>
    </xf>
    <xf numFmtId="164" fontId="18" fillId="4" borderId="0" xfId="1" applyFont="1" applyFill="1" applyAlignment="1" applyProtection="1">
      <alignment wrapText="1"/>
      <protection hidden="1"/>
    </xf>
    <xf numFmtId="0" fontId="6" fillId="0" borderId="8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164" fontId="6" fillId="2" borderId="8" xfId="1" applyFont="1" applyFill="1" applyBorder="1" applyAlignment="1" applyProtection="1">
      <alignment horizontal="center"/>
      <protection hidden="1"/>
    </xf>
    <xf numFmtId="164" fontId="6" fillId="2" borderId="3" xfId="1" applyFont="1" applyFill="1" applyBorder="1" applyAlignment="1" applyProtection="1">
      <alignment horizontal="center"/>
      <protection hidden="1"/>
    </xf>
    <xf numFmtId="164" fontId="6" fillId="2" borderId="9" xfId="1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" fillId="0" borderId="12" xfId="0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20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2.75" x14ac:dyDescent="0.2"/>
  <cols>
    <col min="1" max="1" width="8.85546875" style="88" bestFit="1" customWidth="1"/>
    <col min="2" max="2" width="65.42578125" style="68" bestFit="1" customWidth="1"/>
    <col min="3" max="3" width="11.7109375" style="4" bestFit="1" customWidth="1"/>
    <col min="4" max="4" width="10.5703125" style="8" bestFit="1" customWidth="1"/>
    <col min="5" max="5" width="10.85546875" style="9" bestFit="1" customWidth="1"/>
    <col min="6" max="6" width="10.7109375" style="8" customWidth="1"/>
    <col min="7" max="7" width="10.7109375" style="9" customWidth="1"/>
    <col min="8" max="8" width="10.7109375" style="8" customWidth="1"/>
    <col min="9" max="9" width="10.7109375" style="9" customWidth="1"/>
    <col min="10" max="12" width="11" style="9" customWidth="1"/>
    <col min="13" max="14" width="10.5703125" style="9" bestFit="1" customWidth="1"/>
    <col min="15" max="16" width="11" style="9" customWidth="1"/>
    <col min="17" max="17" width="10" style="10" customWidth="1"/>
    <col min="18" max="18" width="10.7109375" style="9" customWidth="1"/>
    <col min="19" max="20" width="11" style="9" customWidth="1"/>
    <col min="21" max="21" width="10" style="10" customWidth="1"/>
    <col min="22" max="22" width="10.7109375" style="9" customWidth="1"/>
    <col min="23" max="23" width="10" style="10" customWidth="1"/>
    <col min="24" max="24" width="10.42578125" style="9" customWidth="1"/>
    <col min="25" max="26" width="9.42578125" style="4" bestFit="1" customWidth="1"/>
    <col min="27" max="30" width="10.5703125" style="4" bestFit="1" customWidth="1"/>
    <col min="31" max="31" width="10" style="11" customWidth="1"/>
    <col min="32" max="32" width="10.28515625" style="9" customWidth="1"/>
    <col min="33" max="34" width="10.42578125" style="9" customWidth="1"/>
    <col min="35" max="35" width="10.42578125" style="9" hidden="1" customWidth="1"/>
    <col min="36" max="36" width="11.42578125" style="8" customWidth="1"/>
    <col min="37" max="37" width="10.42578125" style="9" customWidth="1"/>
    <col min="38" max="38" width="11.28515625" style="8" customWidth="1"/>
    <col min="39" max="39" width="10.140625" style="9" customWidth="1"/>
    <col min="40" max="40" width="10" style="11" customWidth="1"/>
    <col min="41" max="41" width="10.28515625" style="9" customWidth="1"/>
    <col min="42" max="42" width="10.42578125" style="9" customWidth="1"/>
    <col min="43" max="43" width="11.42578125" style="11" customWidth="1"/>
    <col min="44" max="44" width="10.28515625" style="9" customWidth="1"/>
    <col min="45" max="46" width="10.42578125" style="9" customWidth="1"/>
    <col min="47" max="47" width="10" style="8" customWidth="1"/>
    <col min="48" max="48" width="9" style="9" customWidth="1"/>
    <col min="49" max="49" width="11.7109375" style="9" customWidth="1"/>
    <col min="50" max="50" width="9" style="9" customWidth="1"/>
    <col min="51" max="51" width="10" style="8" customWidth="1"/>
    <col min="52" max="52" width="9.85546875" style="9" customWidth="1"/>
    <col min="53" max="53" width="11" style="8" customWidth="1"/>
    <col min="54" max="54" width="11" style="9" customWidth="1"/>
    <col min="55" max="55" width="1.140625" style="4" customWidth="1"/>
    <col min="56" max="16384" width="9.140625" style="4"/>
  </cols>
  <sheetData>
    <row r="1" spans="1:54" ht="23.25" x14ac:dyDescent="0.35">
      <c r="A1" s="1" t="s">
        <v>373</v>
      </c>
      <c r="B1" s="2"/>
      <c r="C1" s="2"/>
      <c r="D1" s="2"/>
      <c r="E1" s="2"/>
      <c r="F1" s="90"/>
      <c r="G1" s="2"/>
      <c r="H1" s="9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</row>
    <row r="2" spans="1:54" x14ac:dyDescent="0.2">
      <c r="A2" s="5"/>
      <c r="B2" s="6"/>
      <c r="C2" s="7"/>
    </row>
    <row r="3" spans="1:54" ht="15.75" x14ac:dyDescent="0.25">
      <c r="A3" s="107" t="s">
        <v>237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9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9"/>
    </row>
    <row r="4" spans="1:54" ht="15.75" x14ac:dyDescent="0.25">
      <c r="A4" s="112"/>
      <c r="B4" s="113"/>
      <c r="C4" s="139"/>
      <c r="D4" s="300" t="s">
        <v>273</v>
      </c>
      <c r="E4" s="302"/>
      <c r="F4" s="308" t="s">
        <v>274</v>
      </c>
      <c r="G4" s="309"/>
      <c r="H4" s="309"/>
      <c r="I4" s="309"/>
      <c r="J4" s="309"/>
      <c r="K4" s="309"/>
      <c r="L4" s="309"/>
      <c r="M4" s="309"/>
      <c r="N4" s="309"/>
      <c r="O4" s="309"/>
      <c r="P4" s="310"/>
      <c r="Q4" s="300" t="s">
        <v>218</v>
      </c>
      <c r="R4" s="301"/>
      <c r="S4" s="301"/>
      <c r="T4" s="302"/>
      <c r="U4" s="300" t="s">
        <v>219</v>
      </c>
      <c r="V4" s="301"/>
      <c r="W4" s="301"/>
      <c r="X4" s="301"/>
      <c r="Y4" s="301"/>
      <c r="Z4" s="301"/>
      <c r="AA4" s="301"/>
      <c r="AB4" s="301"/>
      <c r="AC4" s="301"/>
      <c r="AD4" s="302"/>
      <c r="AE4" s="300" t="s">
        <v>221</v>
      </c>
      <c r="AF4" s="301"/>
      <c r="AG4" s="301"/>
      <c r="AH4" s="301"/>
      <c r="AI4" s="302"/>
      <c r="AJ4" s="300" t="s">
        <v>229</v>
      </c>
      <c r="AK4" s="301"/>
      <c r="AL4" s="301"/>
      <c r="AM4" s="302"/>
      <c r="AN4" s="300" t="s">
        <v>230</v>
      </c>
      <c r="AO4" s="301"/>
      <c r="AP4" s="302"/>
      <c r="AQ4" s="303" t="s">
        <v>275</v>
      </c>
      <c r="AR4" s="304"/>
      <c r="AS4" s="304"/>
      <c r="AT4" s="304"/>
      <c r="AU4" s="305" t="s">
        <v>276</v>
      </c>
      <c r="AV4" s="306"/>
      <c r="AW4" s="306"/>
      <c r="AX4" s="306"/>
      <c r="AY4" s="306"/>
      <c r="AZ4" s="306"/>
      <c r="BA4" s="306"/>
      <c r="BB4" s="307"/>
    </row>
    <row r="5" spans="1:54" ht="84" customHeight="1" x14ac:dyDescent="0.2">
      <c r="A5" s="12" t="s">
        <v>0</v>
      </c>
      <c r="B5" s="13" t="s">
        <v>1</v>
      </c>
      <c r="C5" s="110" t="s">
        <v>2</v>
      </c>
      <c r="D5" s="14" t="s">
        <v>379</v>
      </c>
      <c r="E5" s="15" t="s">
        <v>277</v>
      </c>
      <c r="F5" s="14" t="s">
        <v>278</v>
      </c>
      <c r="G5" s="14" t="s">
        <v>279</v>
      </c>
      <c r="H5" s="14" t="s">
        <v>375</v>
      </c>
      <c r="I5" s="14" t="s">
        <v>376</v>
      </c>
      <c r="J5" s="15" t="s">
        <v>281</v>
      </c>
      <c r="K5" s="15" t="s">
        <v>281</v>
      </c>
      <c r="L5" s="15" t="s">
        <v>281</v>
      </c>
      <c r="M5" s="15" t="s">
        <v>281</v>
      </c>
      <c r="N5" s="15" t="s">
        <v>281</v>
      </c>
      <c r="O5" s="15" t="s">
        <v>281</v>
      </c>
      <c r="P5" s="15" t="s">
        <v>281</v>
      </c>
      <c r="Q5" s="14" t="s">
        <v>280</v>
      </c>
      <c r="R5" s="15" t="s">
        <v>277</v>
      </c>
      <c r="S5" s="15" t="s">
        <v>281</v>
      </c>
      <c r="T5" s="15" t="s">
        <v>281</v>
      </c>
      <c r="U5" s="14" t="s">
        <v>278</v>
      </c>
      <c r="V5" s="15" t="s">
        <v>279</v>
      </c>
      <c r="W5" s="14" t="s">
        <v>375</v>
      </c>
      <c r="X5" s="14" t="s">
        <v>376</v>
      </c>
      <c r="Y5" s="140" t="s">
        <v>282</v>
      </c>
      <c r="Z5" s="140" t="s">
        <v>283</v>
      </c>
      <c r="AA5" s="140" t="s">
        <v>284</v>
      </c>
      <c r="AB5" s="140" t="s">
        <v>285</v>
      </c>
      <c r="AC5" s="140" t="s">
        <v>286</v>
      </c>
      <c r="AD5" s="140" t="s">
        <v>287</v>
      </c>
      <c r="AE5" s="14" t="s">
        <v>288</v>
      </c>
      <c r="AF5" s="14" t="s">
        <v>277</v>
      </c>
      <c r="AG5" s="14" t="s">
        <v>281</v>
      </c>
      <c r="AH5" s="14" t="s">
        <v>281</v>
      </c>
      <c r="AI5" s="14" t="s">
        <v>281</v>
      </c>
      <c r="AJ5" s="14" t="s">
        <v>377</v>
      </c>
      <c r="AK5" s="14" t="s">
        <v>289</v>
      </c>
      <c r="AL5" s="14" t="s">
        <v>290</v>
      </c>
      <c r="AM5" s="14" t="s">
        <v>291</v>
      </c>
      <c r="AN5" s="14" t="s">
        <v>292</v>
      </c>
      <c r="AO5" s="15" t="s">
        <v>277</v>
      </c>
      <c r="AP5" s="15" t="s">
        <v>281</v>
      </c>
      <c r="AQ5" s="14" t="s">
        <v>290</v>
      </c>
      <c r="AR5" s="15" t="s">
        <v>277</v>
      </c>
      <c r="AS5" s="14" t="s">
        <v>293</v>
      </c>
      <c r="AT5" s="14" t="s">
        <v>293</v>
      </c>
      <c r="AU5" s="14" t="s">
        <v>294</v>
      </c>
      <c r="AV5" s="14" t="s">
        <v>295</v>
      </c>
      <c r="AW5" s="14" t="s">
        <v>378</v>
      </c>
      <c r="AX5" s="14" t="s">
        <v>374</v>
      </c>
      <c r="AY5" s="14" t="s">
        <v>296</v>
      </c>
      <c r="AZ5" s="15" t="s">
        <v>297</v>
      </c>
      <c r="BA5" s="14" t="s">
        <v>298</v>
      </c>
      <c r="BB5" s="15" t="s">
        <v>194</v>
      </c>
    </row>
    <row r="6" spans="1:54" ht="13.5" customHeight="1" x14ac:dyDescent="0.2">
      <c r="A6" s="16"/>
      <c r="B6" s="17"/>
      <c r="C6" s="111"/>
      <c r="D6" s="18"/>
      <c r="E6" s="19"/>
      <c r="F6" s="91"/>
      <c r="G6" s="19"/>
      <c r="H6" s="91"/>
      <c r="I6" s="19"/>
      <c r="J6" s="22">
        <v>1.1000000000000001</v>
      </c>
      <c r="K6" s="22">
        <v>1.37</v>
      </c>
      <c r="L6" s="22">
        <v>1.47</v>
      </c>
      <c r="M6" s="22">
        <v>1.62</v>
      </c>
      <c r="N6" s="22">
        <v>2</v>
      </c>
      <c r="O6" s="22">
        <v>2.15</v>
      </c>
      <c r="P6" s="22">
        <v>3</v>
      </c>
      <c r="Q6" s="91"/>
      <c r="R6" s="19"/>
      <c r="S6" s="22">
        <v>1.3</v>
      </c>
      <c r="T6" s="22">
        <v>1.5</v>
      </c>
      <c r="U6" s="18"/>
      <c r="V6" s="20"/>
      <c r="W6" s="18"/>
      <c r="X6" s="20"/>
      <c r="Y6" s="21">
        <v>1.1000000000000001</v>
      </c>
      <c r="Z6" s="21">
        <v>1.37</v>
      </c>
      <c r="AA6" s="21">
        <v>1.62</v>
      </c>
      <c r="AB6" s="21">
        <v>1.47</v>
      </c>
      <c r="AC6" s="21">
        <v>2.17</v>
      </c>
      <c r="AD6" s="21">
        <v>3</v>
      </c>
      <c r="AE6" s="18"/>
      <c r="AF6" s="18"/>
      <c r="AG6" s="22">
        <v>1.65</v>
      </c>
      <c r="AH6" s="22">
        <v>2.1</v>
      </c>
      <c r="AI6" s="22">
        <v>3</v>
      </c>
      <c r="AJ6" s="18"/>
      <c r="AK6" s="20"/>
      <c r="AL6" s="18"/>
      <c r="AM6" s="20"/>
      <c r="AN6" s="141"/>
      <c r="AO6" s="19"/>
      <c r="AP6" s="22">
        <v>1.5</v>
      </c>
      <c r="AQ6" s="18"/>
      <c r="AR6" s="18"/>
      <c r="AS6" s="22">
        <v>1.3</v>
      </c>
      <c r="AT6" s="22">
        <v>1.45</v>
      </c>
      <c r="AU6" s="18"/>
      <c r="AV6" s="18"/>
      <c r="AW6" s="18"/>
      <c r="AX6" s="18"/>
      <c r="AY6" s="18"/>
      <c r="AZ6" s="20"/>
      <c r="BA6" s="19"/>
      <c r="BB6" s="19"/>
    </row>
    <row r="7" spans="1:54" ht="13.5" customHeight="1" x14ac:dyDescent="0.2">
      <c r="A7" s="16"/>
      <c r="B7" s="17"/>
      <c r="C7" s="142" t="s">
        <v>5</v>
      </c>
      <c r="D7" s="143" t="s">
        <v>6</v>
      </c>
      <c r="E7" s="144" t="s">
        <v>6</v>
      </c>
      <c r="F7" s="143" t="s">
        <v>6</v>
      </c>
      <c r="G7" s="144" t="s">
        <v>6</v>
      </c>
      <c r="H7" s="144" t="s">
        <v>6</v>
      </c>
      <c r="I7" s="144" t="s">
        <v>6</v>
      </c>
      <c r="J7" s="144" t="s">
        <v>6</v>
      </c>
      <c r="K7" s="144" t="s">
        <v>6</v>
      </c>
      <c r="L7" s="144" t="s">
        <v>6</v>
      </c>
      <c r="M7" s="144" t="s">
        <v>6</v>
      </c>
      <c r="N7" s="144" t="s">
        <v>6</v>
      </c>
      <c r="O7" s="144" t="s">
        <v>6</v>
      </c>
      <c r="P7" s="144" t="s">
        <v>6</v>
      </c>
      <c r="Q7" s="144" t="s">
        <v>6</v>
      </c>
      <c r="R7" s="144" t="s">
        <v>6</v>
      </c>
      <c r="S7" s="144" t="s">
        <v>6</v>
      </c>
      <c r="T7" s="144" t="s">
        <v>6</v>
      </c>
      <c r="U7" s="144" t="s">
        <v>6</v>
      </c>
      <c r="V7" s="144" t="s">
        <v>6</v>
      </c>
      <c r="W7" s="144" t="s">
        <v>6</v>
      </c>
      <c r="X7" s="144" t="s">
        <v>6</v>
      </c>
      <c r="Y7" s="144" t="s">
        <v>6</v>
      </c>
      <c r="Z7" s="144" t="s">
        <v>6</v>
      </c>
      <c r="AA7" s="144" t="s">
        <v>6</v>
      </c>
      <c r="AB7" s="144" t="s">
        <v>6</v>
      </c>
      <c r="AC7" s="144" t="s">
        <v>6</v>
      </c>
      <c r="AD7" s="144" t="s">
        <v>6</v>
      </c>
      <c r="AE7" s="144" t="s">
        <v>6</v>
      </c>
      <c r="AF7" s="144" t="s">
        <v>6</v>
      </c>
      <c r="AG7" s="144" t="s">
        <v>6</v>
      </c>
      <c r="AH7" s="144" t="s">
        <v>6</v>
      </c>
      <c r="AI7" s="144" t="s">
        <v>6</v>
      </c>
      <c r="AJ7" s="144" t="s">
        <v>6</v>
      </c>
      <c r="AK7" s="144" t="s">
        <v>6</v>
      </c>
      <c r="AL7" s="144" t="s">
        <v>6</v>
      </c>
      <c r="AM7" s="144" t="s">
        <v>6</v>
      </c>
      <c r="AN7" s="145" t="s">
        <v>6</v>
      </c>
      <c r="AO7" s="144" t="s">
        <v>6</v>
      </c>
      <c r="AP7" s="144" t="s">
        <v>6</v>
      </c>
      <c r="AQ7" s="143" t="s">
        <v>6</v>
      </c>
      <c r="AR7" s="144" t="s">
        <v>6</v>
      </c>
      <c r="AS7" s="144" t="s">
        <v>6</v>
      </c>
      <c r="AT7" s="144" t="s">
        <v>6</v>
      </c>
      <c r="AU7" s="143" t="s">
        <v>6</v>
      </c>
      <c r="AV7" s="144" t="s">
        <v>6</v>
      </c>
      <c r="AW7" s="144"/>
      <c r="AX7" s="144"/>
      <c r="AY7" s="143" t="s">
        <v>6</v>
      </c>
      <c r="AZ7" s="144" t="s">
        <v>6</v>
      </c>
      <c r="BA7" s="144" t="s">
        <v>6</v>
      </c>
      <c r="BB7" s="144" t="s">
        <v>6</v>
      </c>
    </row>
    <row r="8" spans="1:54" x14ac:dyDescent="0.2">
      <c r="A8" s="23"/>
      <c r="B8" s="24" t="s">
        <v>3</v>
      </c>
      <c r="C8" s="25"/>
      <c r="D8" s="26"/>
      <c r="E8" s="27"/>
      <c r="F8" s="26"/>
      <c r="G8" s="27"/>
      <c r="H8" s="26"/>
      <c r="I8" s="27"/>
      <c r="J8" s="27"/>
      <c r="K8" s="27"/>
      <c r="L8" s="27"/>
      <c r="M8" s="27"/>
      <c r="N8" s="27"/>
      <c r="O8" s="27"/>
      <c r="P8" s="27"/>
      <c r="Q8" s="28"/>
      <c r="R8" s="27"/>
      <c r="S8" s="27"/>
      <c r="T8" s="27"/>
      <c r="U8" s="28"/>
      <c r="V8" s="27"/>
      <c r="W8" s="28"/>
      <c r="X8" s="27"/>
      <c r="Y8" s="29"/>
      <c r="Z8" s="29"/>
      <c r="AA8" s="30"/>
      <c r="AB8" s="30"/>
      <c r="AC8" s="30"/>
      <c r="AD8" s="30"/>
      <c r="AE8" s="28"/>
      <c r="AF8" s="27"/>
      <c r="AG8" s="26"/>
      <c r="AH8" s="26"/>
      <c r="AI8" s="31"/>
      <c r="AJ8" s="26"/>
      <c r="AK8" s="26"/>
      <c r="AL8" s="26"/>
      <c r="AM8" s="26"/>
      <c r="AN8" s="28"/>
      <c r="AO8" s="27"/>
      <c r="AP8" s="26"/>
      <c r="AQ8" s="28"/>
      <c r="AR8" s="27"/>
      <c r="AS8" s="26"/>
      <c r="AT8" s="26"/>
      <c r="AU8" s="26"/>
      <c r="AV8" s="26"/>
      <c r="AW8" s="26"/>
      <c r="AX8" s="26"/>
      <c r="AY8" s="26"/>
      <c r="AZ8" s="26"/>
      <c r="BA8" s="27"/>
      <c r="BB8" s="114"/>
    </row>
    <row r="9" spans="1:54" x14ac:dyDescent="0.2">
      <c r="A9" s="184"/>
      <c r="B9" s="185"/>
      <c r="C9" s="186"/>
      <c r="D9" s="187"/>
      <c r="E9" s="188"/>
      <c r="F9" s="187"/>
      <c r="G9" s="188"/>
      <c r="H9" s="187"/>
      <c r="I9" s="188"/>
      <c r="J9" s="189"/>
      <c r="K9" s="189"/>
      <c r="L9" s="189"/>
      <c r="M9" s="189"/>
      <c r="N9" s="189"/>
      <c r="O9" s="189"/>
      <c r="P9" s="189"/>
      <c r="Q9" s="190"/>
      <c r="R9" s="188"/>
      <c r="S9" s="189"/>
      <c r="T9" s="189"/>
      <c r="U9" s="190"/>
      <c r="V9" s="188"/>
      <c r="W9" s="188"/>
      <c r="X9" s="188"/>
      <c r="Y9" s="191"/>
      <c r="Z9" s="191"/>
      <c r="AA9" s="191"/>
      <c r="AB9" s="191"/>
      <c r="AC9" s="191"/>
      <c r="AD9" s="191"/>
      <c r="AE9" s="192"/>
      <c r="AF9" s="187"/>
      <c r="AG9" s="193"/>
      <c r="AH9" s="193"/>
      <c r="AI9" s="193"/>
      <c r="AJ9" s="190"/>
      <c r="AK9" s="188"/>
      <c r="AL9" s="190"/>
      <c r="AM9" s="188"/>
      <c r="AN9" s="192"/>
      <c r="AO9" s="187"/>
      <c r="AP9" s="193"/>
      <c r="AQ9" s="192"/>
      <c r="AR9" s="187"/>
      <c r="AS9" s="193"/>
      <c r="AT9" s="193"/>
      <c r="AU9" s="190"/>
      <c r="AV9" s="188"/>
      <c r="AW9" s="188"/>
      <c r="AX9" s="188"/>
      <c r="AY9" s="190"/>
      <c r="AZ9" s="188"/>
      <c r="BA9" s="190"/>
      <c r="BB9" s="188"/>
    </row>
    <row r="10" spans="1:54" x14ac:dyDescent="0.2">
      <c r="A10" s="171"/>
      <c r="B10" s="172" t="s">
        <v>190</v>
      </c>
      <c r="C10" s="173"/>
      <c r="D10" s="174"/>
      <c r="E10" s="175"/>
      <c r="F10" s="176"/>
      <c r="G10" s="175"/>
      <c r="H10" s="176"/>
      <c r="I10" s="175"/>
      <c r="J10" s="177"/>
      <c r="K10" s="177"/>
      <c r="L10" s="177"/>
      <c r="M10" s="177"/>
      <c r="N10" s="177"/>
      <c r="O10" s="177"/>
      <c r="P10" s="177"/>
      <c r="Q10" s="178"/>
      <c r="R10" s="175"/>
      <c r="S10" s="177"/>
      <c r="T10" s="177"/>
      <c r="U10" s="178"/>
      <c r="V10" s="175"/>
      <c r="W10" s="175"/>
      <c r="X10" s="175"/>
      <c r="Y10" s="179"/>
      <c r="Z10" s="179"/>
      <c r="AA10" s="179"/>
      <c r="AB10" s="179"/>
      <c r="AC10" s="179"/>
      <c r="AD10" s="179"/>
      <c r="AE10" s="180"/>
      <c r="AF10" s="181"/>
      <c r="AG10" s="182"/>
      <c r="AH10" s="182"/>
      <c r="AI10" s="182"/>
      <c r="AJ10" s="176"/>
      <c r="AK10" s="175"/>
      <c r="AL10" s="176"/>
      <c r="AM10" s="175"/>
      <c r="AN10" s="180"/>
      <c r="AO10" s="181"/>
      <c r="AP10" s="182"/>
      <c r="AQ10" s="180"/>
      <c r="AR10" s="181"/>
      <c r="AS10" s="182"/>
      <c r="AT10" s="182"/>
      <c r="AU10" s="176"/>
      <c r="AV10" s="175"/>
      <c r="AW10" s="175"/>
      <c r="AX10" s="175"/>
      <c r="AY10" s="176"/>
      <c r="AZ10" s="175"/>
      <c r="BA10" s="183"/>
      <c r="BB10" s="181"/>
    </row>
    <row r="11" spans="1:54" x14ac:dyDescent="0.2">
      <c r="A11" s="38" t="s">
        <v>7</v>
      </c>
      <c r="B11" s="39" t="s">
        <v>8</v>
      </c>
      <c r="C11" s="40">
        <v>15</v>
      </c>
      <c r="D11" s="35">
        <f t="shared" ref="D11:D19" si="0">ROUND(E11*C11,1)</f>
        <v>892.8</v>
      </c>
      <c r="E11" s="34">
        <f>RCF!C$43</f>
        <v>59.519182319999999</v>
      </c>
      <c r="F11" s="101">
        <f>ROUNDDOWN((H11/1.039),1)</f>
        <v>359.2</v>
      </c>
      <c r="G11" s="99">
        <f>F11/C11</f>
        <v>23.946666666666665</v>
      </c>
      <c r="H11" s="101">
        <v>373.3</v>
      </c>
      <c r="I11" s="99">
        <f t="shared" ref="I11:I19" si="1">H11/C11</f>
        <v>24.886666666666667</v>
      </c>
      <c r="J11" s="95">
        <f t="shared" ref="J11:P21" si="2">ROUND($C11*$I11*J$6,1)</f>
        <v>410.6</v>
      </c>
      <c r="K11" s="95">
        <f t="shared" si="2"/>
        <v>511.4</v>
      </c>
      <c r="L11" s="95">
        <f t="shared" si="2"/>
        <v>548.79999999999995</v>
      </c>
      <c r="M11" s="95">
        <f t="shared" si="2"/>
        <v>604.70000000000005</v>
      </c>
      <c r="N11" s="95">
        <f t="shared" si="2"/>
        <v>746.6</v>
      </c>
      <c r="O11" s="95">
        <f t="shared" si="2"/>
        <v>802.6</v>
      </c>
      <c r="P11" s="95">
        <f t="shared" si="2"/>
        <v>1119.9000000000001</v>
      </c>
      <c r="Q11" s="102">
        <v>378.2</v>
      </c>
      <c r="R11" s="99">
        <f>Q11/C11</f>
        <v>25.213333333333331</v>
      </c>
      <c r="S11" s="95">
        <f>ROUNDDOWN($Q11*S$6,1)</f>
        <v>491.6</v>
      </c>
      <c r="T11" s="95">
        <f>ROUNDDOWN($Q11*T$6,1)</f>
        <v>567.29999999999995</v>
      </c>
      <c r="U11" s="102">
        <v>251.7</v>
      </c>
      <c r="V11" s="99">
        <f>U11/C11</f>
        <v>16.779999999999998</v>
      </c>
      <c r="W11" s="102">
        <v>268.2</v>
      </c>
      <c r="X11" s="100">
        <f t="shared" ref="X11:X19" si="3">W11/C11</f>
        <v>17.88</v>
      </c>
      <c r="Y11" s="95">
        <f>ROUNDDOWN($W11*Y$6,1)</f>
        <v>295</v>
      </c>
      <c r="Z11" s="95">
        <f t="shared" ref="Z11:AD19" si="4">ROUND($C11*$X11*Z$6,1)</f>
        <v>367.4</v>
      </c>
      <c r="AA11" s="95">
        <f t="shared" si="4"/>
        <v>434.5</v>
      </c>
      <c r="AB11" s="95">
        <f t="shared" si="4"/>
        <v>394.3</v>
      </c>
      <c r="AC11" s="95">
        <f t="shared" si="4"/>
        <v>582</v>
      </c>
      <c r="AD11" s="95">
        <f t="shared" si="4"/>
        <v>804.6</v>
      </c>
      <c r="AE11" s="102">
        <v>377.8</v>
      </c>
      <c r="AF11" s="100">
        <f>AE11/C11</f>
        <v>25.186666666666667</v>
      </c>
      <c r="AG11" s="95">
        <f t="shared" ref="AG11:AI28" si="5">ROUND($AE11*AG$6,1)</f>
        <v>623.4</v>
      </c>
      <c r="AH11" s="95">
        <f t="shared" si="5"/>
        <v>793.4</v>
      </c>
      <c r="AI11" s="95">
        <f t="shared" si="5"/>
        <v>1133.4000000000001</v>
      </c>
      <c r="AJ11" s="102">
        <v>375.4</v>
      </c>
      <c r="AK11" s="100">
        <f>AJ11/C11</f>
        <v>25.026666666666664</v>
      </c>
      <c r="AL11" s="102">
        <v>501.5</v>
      </c>
      <c r="AM11" s="100">
        <f>AL11/C11</f>
        <v>33.43333333333333</v>
      </c>
      <c r="AN11" s="146">
        <f>ROUNDDOWN(C11*AO11,1)</f>
        <v>400.6</v>
      </c>
      <c r="AO11" s="100">
        <f>RCF!I$33</f>
        <v>26.713000000000001</v>
      </c>
      <c r="AP11" s="95">
        <f t="shared" ref="AP11:AP28" si="6">ROUNDDOWN($AN11*AP$6,1)</f>
        <v>600.9</v>
      </c>
      <c r="AQ11" s="102">
        <v>395.5</v>
      </c>
      <c r="AR11" s="100">
        <f>AQ11/C11</f>
        <v>26.366666666666667</v>
      </c>
      <c r="AS11" s="95">
        <f>ROUNDDOWN($AQ11*AS$6,1)</f>
        <v>514.1</v>
      </c>
      <c r="AT11" s="95">
        <f>ROUNDDOWN($AQ11*AT$6,1)</f>
        <v>573.4</v>
      </c>
      <c r="AU11" s="37">
        <v>393.9</v>
      </c>
      <c r="AV11" s="100">
        <f>AU11/C11</f>
        <v>26.259999999999998</v>
      </c>
      <c r="AW11" s="102"/>
      <c r="AX11" s="100"/>
      <c r="AY11" s="37">
        <v>400.7</v>
      </c>
      <c r="AZ11" s="100">
        <f>AY11/C11</f>
        <v>26.713333333333331</v>
      </c>
      <c r="BA11" s="147">
        <f>ROUNDDOWN(C11*BB11,1)</f>
        <v>382.2</v>
      </c>
      <c r="BB11" s="100">
        <f>RCF!I$41</f>
        <v>25.48</v>
      </c>
    </row>
    <row r="12" spans="1:54" x14ac:dyDescent="0.2">
      <c r="A12" s="38" t="s">
        <v>9</v>
      </c>
      <c r="B12" s="39" t="s">
        <v>10</v>
      </c>
      <c r="C12" s="40">
        <v>15</v>
      </c>
      <c r="D12" s="35">
        <f t="shared" si="0"/>
        <v>892.8</v>
      </c>
      <c r="E12" s="34">
        <f>RCF!C$43</f>
        <v>59.519182319999999</v>
      </c>
      <c r="F12" s="101">
        <f t="shared" ref="F12:F28" si="7">ROUNDDOWN((H12/1.039),1)</f>
        <v>359.2</v>
      </c>
      <c r="G12" s="99">
        <f t="shared" ref="G12:G28" si="8">F12/C12</f>
        <v>23.946666666666665</v>
      </c>
      <c r="H12" s="101">
        <v>373.3</v>
      </c>
      <c r="I12" s="99">
        <f t="shared" si="1"/>
        <v>24.886666666666667</v>
      </c>
      <c r="J12" s="95">
        <f t="shared" si="2"/>
        <v>410.6</v>
      </c>
      <c r="K12" s="95">
        <f t="shared" si="2"/>
        <v>511.4</v>
      </c>
      <c r="L12" s="95">
        <f t="shared" si="2"/>
        <v>548.79999999999995</v>
      </c>
      <c r="M12" s="95">
        <f t="shared" si="2"/>
        <v>604.70000000000005</v>
      </c>
      <c r="N12" s="95">
        <f t="shared" si="2"/>
        <v>746.6</v>
      </c>
      <c r="O12" s="95">
        <f t="shared" si="2"/>
        <v>802.6</v>
      </c>
      <c r="P12" s="95">
        <f t="shared" si="2"/>
        <v>1119.9000000000001</v>
      </c>
      <c r="Q12" s="102">
        <v>378.2</v>
      </c>
      <c r="R12" s="99">
        <f t="shared" ref="R12:R28" si="9">Q12/C12</f>
        <v>25.213333333333331</v>
      </c>
      <c r="S12" s="95">
        <f t="shared" ref="S12:T28" si="10">ROUNDDOWN($Q12*S$6,1)</f>
        <v>491.6</v>
      </c>
      <c r="T12" s="95">
        <f t="shared" si="10"/>
        <v>567.29999999999995</v>
      </c>
      <c r="U12" s="102">
        <v>351.3</v>
      </c>
      <c r="V12" s="99">
        <f t="shared" ref="V12:V28" si="11">U12/C12</f>
        <v>23.42</v>
      </c>
      <c r="W12" s="102">
        <v>374.1</v>
      </c>
      <c r="X12" s="100">
        <f t="shared" si="3"/>
        <v>24.94</v>
      </c>
      <c r="Y12" s="95">
        <f t="shared" ref="Y12:Y27" si="12">ROUNDDOWN($W12*Y$6,1)</f>
        <v>411.5</v>
      </c>
      <c r="Z12" s="95">
        <f t="shared" si="4"/>
        <v>512.5</v>
      </c>
      <c r="AA12" s="95">
        <f t="shared" si="4"/>
        <v>606</v>
      </c>
      <c r="AB12" s="95">
        <f t="shared" si="4"/>
        <v>549.9</v>
      </c>
      <c r="AC12" s="95">
        <f t="shared" si="4"/>
        <v>811.8</v>
      </c>
      <c r="AD12" s="95">
        <f t="shared" si="4"/>
        <v>1122.3</v>
      </c>
      <c r="AE12" s="102">
        <v>377.8</v>
      </c>
      <c r="AF12" s="100">
        <f t="shared" ref="AF12:AF28" si="13">AE12/C12</f>
        <v>25.186666666666667</v>
      </c>
      <c r="AG12" s="95">
        <f t="shared" si="5"/>
        <v>623.4</v>
      </c>
      <c r="AH12" s="95">
        <f t="shared" si="5"/>
        <v>793.4</v>
      </c>
      <c r="AI12" s="95">
        <f t="shared" si="5"/>
        <v>1133.4000000000001</v>
      </c>
      <c r="AJ12" s="102">
        <v>367.6</v>
      </c>
      <c r="AK12" s="100">
        <f t="shared" ref="AK12:AK28" si="14">AJ12/C12</f>
        <v>24.506666666666668</v>
      </c>
      <c r="AL12" s="102">
        <v>491.1</v>
      </c>
      <c r="AM12" s="100">
        <f t="shared" ref="AM12:AM28" si="15">AL12/C12</f>
        <v>32.74</v>
      </c>
      <c r="AN12" s="146">
        <f t="shared" ref="AN12:AN28" si="16">ROUNDDOWN(C12*AO12,1)</f>
        <v>400.6</v>
      </c>
      <c r="AO12" s="100">
        <f>RCF!I$33</f>
        <v>26.713000000000001</v>
      </c>
      <c r="AP12" s="95">
        <f t="shared" si="6"/>
        <v>600.9</v>
      </c>
      <c r="AQ12" s="102">
        <v>395.5</v>
      </c>
      <c r="AR12" s="100">
        <f t="shared" ref="AR12:AR28" si="17">AQ12/C12</f>
        <v>26.366666666666667</v>
      </c>
      <c r="AS12" s="95">
        <f t="shared" ref="AS12:AT28" si="18">ROUNDDOWN($AQ12*AS$6,1)</f>
        <v>514.1</v>
      </c>
      <c r="AT12" s="95">
        <f t="shared" si="18"/>
        <v>573.4</v>
      </c>
      <c r="AU12" s="37">
        <v>393.9</v>
      </c>
      <c r="AV12" s="100">
        <f t="shared" ref="AV12:AV28" si="19">AU12/C12</f>
        <v>26.259999999999998</v>
      </c>
      <c r="AW12" s="102"/>
      <c r="AX12" s="100"/>
      <c r="AY12" s="37">
        <v>400.7</v>
      </c>
      <c r="AZ12" s="100">
        <f t="shared" ref="AZ12:AZ28" si="20">AY12/C12</f>
        <v>26.713333333333331</v>
      </c>
      <c r="BA12" s="147">
        <f t="shared" ref="BA12:BA20" si="21">ROUNDDOWN(C12*BB12,1)</f>
        <v>382.2</v>
      </c>
      <c r="BB12" s="100">
        <f>RCF!I$41</f>
        <v>25.48</v>
      </c>
    </row>
    <row r="13" spans="1:54" x14ac:dyDescent="0.2">
      <c r="A13" s="41" t="s">
        <v>11</v>
      </c>
      <c r="B13" s="39" t="s">
        <v>12</v>
      </c>
      <c r="C13" s="40">
        <v>12</v>
      </c>
      <c r="D13" s="35">
        <f t="shared" si="0"/>
        <v>714.2</v>
      </c>
      <c r="E13" s="34">
        <f>RCF!C$43</f>
        <v>59.519182319999999</v>
      </c>
      <c r="F13" s="101">
        <f t="shared" si="7"/>
        <v>203.5</v>
      </c>
      <c r="G13" s="99">
        <f t="shared" si="8"/>
        <v>16.958333333333332</v>
      </c>
      <c r="H13" s="101">
        <v>211.5</v>
      </c>
      <c r="I13" s="99">
        <f t="shared" si="1"/>
        <v>17.625</v>
      </c>
      <c r="J13" s="95">
        <f t="shared" si="2"/>
        <v>232.7</v>
      </c>
      <c r="K13" s="95">
        <f t="shared" si="2"/>
        <v>289.8</v>
      </c>
      <c r="L13" s="95">
        <f t="shared" si="2"/>
        <v>310.89999999999998</v>
      </c>
      <c r="M13" s="95">
        <f t="shared" si="2"/>
        <v>342.6</v>
      </c>
      <c r="N13" s="95">
        <f t="shared" si="2"/>
        <v>423</v>
      </c>
      <c r="O13" s="95">
        <f t="shared" si="2"/>
        <v>454.7</v>
      </c>
      <c r="P13" s="95">
        <f t="shared" si="2"/>
        <v>634.5</v>
      </c>
      <c r="Q13" s="102">
        <v>302.60000000000002</v>
      </c>
      <c r="R13" s="99">
        <f t="shared" si="9"/>
        <v>25.216666666666669</v>
      </c>
      <c r="S13" s="95">
        <f t="shared" si="10"/>
        <v>393.3</v>
      </c>
      <c r="T13" s="95">
        <f t="shared" si="10"/>
        <v>453.9</v>
      </c>
      <c r="U13" s="102">
        <v>224.3</v>
      </c>
      <c r="V13" s="99">
        <f t="shared" si="11"/>
        <v>18.691666666666666</v>
      </c>
      <c r="W13" s="102">
        <v>238.9</v>
      </c>
      <c r="X13" s="100">
        <f t="shared" si="3"/>
        <v>19.908333333333335</v>
      </c>
      <c r="Y13" s="95">
        <f t="shared" si="12"/>
        <v>262.7</v>
      </c>
      <c r="Z13" s="95">
        <f t="shared" si="4"/>
        <v>327.3</v>
      </c>
      <c r="AA13" s="95">
        <f t="shared" si="4"/>
        <v>387</v>
      </c>
      <c r="AB13" s="95">
        <f t="shared" si="4"/>
        <v>351.2</v>
      </c>
      <c r="AC13" s="95">
        <f t="shared" si="4"/>
        <v>518.4</v>
      </c>
      <c r="AD13" s="95">
        <f t="shared" si="4"/>
        <v>716.7</v>
      </c>
      <c r="AE13" s="102">
        <v>302.5</v>
      </c>
      <c r="AF13" s="100">
        <f t="shared" si="13"/>
        <v>25.208333333333332</v>
      </c>
      <c r="AG13" s="95">
        <f t="shared" si="5"/>
        <v>499.1</v>
      </c>
      <c r="AH13" s="95">
        <f t="shared" si="5"/>
        <v>635.29999999999995</v>
      </c>
      <c r="AI13" s="95">
        <f t="shared" si="5"/>
        <v>907.5</v>
      </c>
      <c r="AJ13" s="102">
        <v>292.8</v>
      </c>
      <c r="AK13" s="100">
        <f t="shared" si="14"/>
        <v>24.400000000000002</v>
      </c>
      <c r="AL13" s="102">
        <v>391.2</v>
      </c>
      <c r="AM13" s="100">
        <f t="shared" si="15"/>
        <v>32.6</v>
      </c>
      <c r="AN13" s="146">
        <f t="shared" si="16"/>
        <v>320.5</v>
      </c>
      <c r="AO13" s="100">
        <f>RCF!I$33</f>
        <v>26.713000000000001</v>
      </c>
      <c r="AP13" s="95">
        <f t="shared" si="6"/>
        <v>480.7</v>
      </c>
      <c r="AQ13" s="102">
        <v>286.3</v>
      </c>
      <c r="AR13" s="100">
        <f t="shared" si="17"/>
        <v>23.858333333333334</v>
      </c>
      <c r="AS13" s="95">
        <f t="shared" si="18"/>
        <v>372.1</v>
      </c>
      <c r="AT13" s="95">
        <f t="shared" si="18"/>
        <v>415.1</v>
      </c>
      <c r="AU13" s="102">
        <v>315.2</v>
      </c>
      <c r="AV13" s="100">
        <f t="shared" si="19"/>
        <v>26.266666666666666</v>
      </c>
      <c r="AW13" s="102"/>
      <c r="AX13" s="100"/>
      <c r="AY13" s="37">
        <v>480.8</v>
      </c>
      <c r="AZ13" s="100">
        <f t="shared" si="20"/>
        <v>40.06666666666667</v>
      </c>
      <c r="BA13" s="147">
        <f t="shared" si="21"/>
        <v>305.7</v>
      </c>
      <c r="BB13" s="100">
        <f>RCF!I$41</f>
        <v>25.48</v>
      </c>
    </row>
    <row r="14" spans="1:54" x14ac:dyDescent="0.2">
      <c r="A14" s="38" t="s">
        <v>13</v>
      </c>
      <c r="B14" s="39" t="s">
        <v>14</v>
      </c>
      <c r="C14" s="40">
        <v>5</v>
      </c>
      <c r="D14" s="35">
        <f t="shared" si="0"/>
        <v>297.60000000000002</v>
      </c>
      <c r="E14" s="34">
        <f>RCF!C$43</f>
        <v>59.519182319999999</v>
      </c>
      <c r="F14" s="101">
        <f t="shared" si="7"/>
        <v>119.9</v>
      </c>
      <c r="G14" s="99">
        <f t="shared" si="8"/>
        <v>23.98</v>
      </c>
      <c r="H14" s="101">
        <v>124.6</v>
      </c>
      <c r="I14" s="99">
        <f t="shared" si="1"/>
        <v>24.919999999999998</v>
      </c>
      <c r="J14" s="95">
        <f t="shared" si="2"/>
        <v>137.1</v>
      </c>
      <c r="K14" s="95">
        <f t="shared" si="2"/>
        <v>170.7</v>
      </c>
      <c r="L14" s="95">
        <f t="shared" si="2"/>
        <v>183.2</v>
      </c>
      <c r="M14" s="95">
        <f t="shared" si="2"/>
        <v>201.9</v>
      </c>
      <c r="N14" s="95">
        <f t="shared" si="2"/>
        <v>249.2</v>
      </c>
      <c r="O14" s="95">
        <f t="shared" si="2"/>
        <v>267.89999999999998</v>
      </c>
      <c r="P14" s="95">
        <f t="shared" si="2"/>
        <v>373.8</v>
      </c>
      <c r="Q14" s="102">
        <v>188.9</v>
      </c>
      <c r="R14" s="99">
        <f t="shared" si="9"/>
        <v>37.78</v>
      </c>
      <c r="S14" s="95">
        <f t="shared" si="10"/>
        <v>245.5</v>
      </c>
      <c r="T14" s="95">
        <f t="shared" si="10"/>
        <v>283.3</v>
      </c>
      <c r="U14" s="102">
        <v>117</v>
      </c>
      <c r="V14" s="99">
        <f t="shared" si="11"/>
        <v>23.4</v>
      </c>
      <c r="W14" s="102">
        <v>124.5</v>
      </c>
      <c r="X14" s="100">
        <f t="shared" si="3"/>
        <v>24.9</v>
      </c>
      <c r="Y14" s="95">
        <f t="shared" si="12"/>
        <v>136.9</v>
      </c>
      <c r="Z14" s="95">
        <f t="shared" si="4"/>
        <v>170.6</v>
      </c>
      <c r="AA14" s="95">
        <f t="shared" si="4"/>
        <v>201.7</v>
      </c>
      <c r="AB14" s="95">
        <f t="shared" si="4"/>
        <v>183</v>
      </c>
      <c r="AC14" s="95">
        <f t="shared" si="4"/>
        <v>270.2</v>
      </c>
      <c r="AD14" s="95">
        <f t="shared" si="4"/>
        <v>373.5</v>
      </c>
      <c r="AE14" s="102">
        <v>126.3</v>
      </c>
      <c r="AF14" s="100">
        <f t="shared" si="13"/>
        <v>25.259999999999998</v>
      </c>
      <c r="AG14" s="95">
        <f t="shared" si="5"/>
        <v>208.4</v>
      </c>
      <c r="AH14" s="95">
        <f t="shared" si="5"/>
        <v>265.2</v>
      </c>
      <c r="AI14" s="95">
        <f t="shared" si="5"/>
        <v>378.9</v>
      </c>
      <c r="AJ14" s="102">
        <v>125.1</v>
      </c>
      <c r="AK14" s="100">
        <f t="shared" si="14"/>
        <v>25.02</v>
      </c>
      <c r="AL14" s="102">
        <v>167.3</v>
      </c>
      <c r="AM14" s="100">
        <f t="shared" si="15"/>
        <v>33.46</v>
      </c>
      <c r="AN14" s="146">
        <f t="shared" si="16"/>
        <v>133.5</v>
      </c>
      <c r="AO14" s="100">
        <f>RCF!I$33</f>
        <v>26.713000000000001</v>
      </c>
      <c r="AP14" s="95">
        <f t="shared" si="6"/>
        <v>200.2</v>
      </c>
      <c r="AQ14" s="102">
        <v>131.80000000000001</v>
      </c>
      <c r="AR14" s="100">
        <f t="shared" si="17"/>
        <v>26.360000000000003</v>
      </c>
      <c r="AS14" s="95">
        <f t="shared" si="18"/>
        <v>171.3</v>
      </c>
      <c r="AT14" s="95">
        <f t="shared" si="18"/>
        <v>191.1</v>
      </c>
      <c r="AU14" s="102">
        <v>131.30000000000001</v>
      </c>
      <c r="AV14" s="100">
        <f t="shared" si="19"/>
        <v>26.26</v>
      </c>
      <c r="AW14" s="102"/>
      <c r="AX14" s="100"/>
      <c r="AY14" s="37">
        <v>133.6</v>
      </c>
      <c r="AZ14" s="100">
        <f t="shared" si="20"/>
        <v>26.72</v>
      </c>
      <c r="BA14" s="147">
        <f t="shared" si="21"/>
        <v>127.4</v>
      </c>
      <c r="BB14" s="100">
        <f>RCF!I$41</f>
        <v>25.48</v>
      </c>
    </row>
    <row r="15" spans="1:54" x14ac:dyDescent="0.2">
      <c r="A15" s="38" t="s">
        <v>15</v>
      </c>
      <c r="B15" s="39" t="s">
        <v>16</v>
      </c>
      <c r="C15" s="40">
        <v>9</v>
      </c>
      <c r="D15" s="35">
        <f t="shared" si="0"/>
        <v>535.70000000000005</v>
      </c>
      <c r="E15" s="34">
        <f>RCF!C$43</f>
        <v>59.519182319999999</v>
      </c>
      <c r="F15" s="101">
        <f t="shared" si="7"/>
        <v>215.5</v>
      </c>
      <c r="G15" s="99">
        <f t="shared" si="8"/>
        <v>23.944444444444443</v>
      </c>
      <c r="H15" s="101">
        <v>224</v>
      </c>
      <c r="I15" s="99">
        <f t="shared" si="1"/>
        <v>24.888888888888889</v>
      </c>
      <c r="J15" s="95">
        <f t="shared" si="2"/>
        <v>246.4</v>
      </c>
      <c r="K15" s="95">
        <f t="shared" si="2"/>
        <v>306.89999999999998</v>
      </c>
      <c r="L15" s="95">
        <f t="shared" si="2"/>
        <v>329.3</v>
      </c>
      <c r="M15" s="95">
        <f t="shared" si="2"/>
        <v>362.9</v>
      </c>
      <c r="N15" s="95">
        <f t="shared" si="2"/>
        <v>448</v>
      </c>
      <c r="O15" s="95">
        <f t="shared" si="2"/>
        <v>481.6</v>
      </c>
      <c r="P15" s="95">
        <f t="shared" si="2"/>
        <v>672</v>
      </c>
      <c r="Q15" s="102">
        <v>126.4</v>
      </c>
      <c r="R15" s="99">
        <f t="shared" si="9"/>
        <v>14.044444444444444</v>
      </c>
      <c r="S15" s="95">
        <f t="shared" si="10"/>
        <v>164.3</v>
      </c>
      <c r="T15" s="95">
        <f t="shared" si="10"/>
        <v>189.6</v>
      </c>
      <c r="U15" s="102">
        <v>210.6</v>
      </c>
      <c r="V15" s="99">
        <f t="shared" si="11"/>
        <v>23.4</v>
      </c>
      <c r="W15" s="102">
        <v>224.1</v>
      </c>
      <c r="X15" s="100">
        <f t="shared" si="3"/>
        <v>24.9</v>
      </c>
      <c r="Y15" s="95">
        <f t="shared" si="12"/>
        <v>246.5</v>
      </c>
      <c r="Z15" s="95">
        <f t="shared" si="4"/>
        <v>307</v>
      </c>
      <c r="AA15" s="95">
        <f t="shared" si="4"/>
        <v>363</v>
      </c>
      <c r="AB15" s="95">
        <f t="shared" si="4"/>
        <v>329.4</v>
      </c>
      <c r="AC15" s="95">
        <f t="shared" si="4"/>
        <v>486.3</v>
      </c>
      <c r="AD15" s="95">
        <f t="shared" si="4"/>
        <v>672.3</v>
      </c>
      <c r="AE15" s="102">
        <v>226.6</v>
      </c>
      <c r="AF15" s="100">
        <f t="shared" si="13"/>
        <v>25.177777777777777</v>
      </c>
      <c r="AG15" s="95">
        <f t="shared" si="5"/>
        <v>373.9</v>
      </c>
      <c r="AH15" s="95">
        <f t="shared" si="5"/>
        <v>475.9</v>
      </c>
      <c r="AI15" s="95">
        <f t="shared" si="5"/>
        <v>679.8</v>
      </c>
      <c r="AJ15" s="102">
        <v>125.1</v>
      </c>
      <c r="AK15" s="100">
        <f t="shared" si="14"/>
        <v>13.899999999999999</v>
      </c>
      <c r="AL15" s="102">
        <v>300.89999999999998</v>
      </c>
      <c r="AM15" s="100">
        <f t="shared" si="15"/>
        <v>33.43333333333333</v>
      </c>
      <c r="AN15" s="146">
        <f t="shared" si="16"/>
        <v>240.4</v>
      </c>
      <c r="AO15" s="100">
        <f>RCF!I$33</f>
        <v>26.713000000000001</v>
      </c>
      <c r="AP15" s="95">
        <f t="shared" si="6"/>
        <v>360.6</v>
      </c>
      <c r="AQ15" s="102">
        <v>237.5</v>
      </c>
      <c r="AR15" s="100">
        <f t="shared" si="17"/>
        <v>26.388888888888889</v>
      </c>
      <c r="AS15" s="95">
        <f t="shared" si="18"/>
        <v>308.7</v>
      </c>
      <c r="AT15" s="95">
        <f t="shared" si="18"/>
        <v>344.3</v>
      </c>
      <c r="AU15" s="102">
        <v>236.6</v>
      </c>
      <c r="AV15" s="100">
        <f t="shared" si="19"/>
        <v>26.288888888888888</v>
      </c>
      <c r="AW15" s="102"/>
      <c r="AX15" s="100"/>
      <c r="AY15" s="37">
        <v>240.4</v>
      </c>
      <c r="AZ15" s="100">
        <f t="shared" si="20"/>
        <v>26.711111111111112</v>
      </c>
      <c r="BA15" s="147">
        <f t="shared" si="21"/>
        <v>229.3</v>
      </c>
      <c r="BB15" s="100">
        <f>RCF!I$41</f>
        <v>25.48</v>
      </c>
    </row>
    <row r="16" spans="1:54" x14ac:dyDescent="0.2">
      <c r="A16" s="212" t="s">
        <v>359</v>
      </c>
      <c r="B16" s="235" t="s">
        <v>360</v>
      </c>
      <c r="C16" s="214">
        <v>8</v>
      </c>
      <c r="D16" s="35">
        <f t="shared" ref="D16" si="22">ROUND(E16*C16,1)</f>
        <v>476.2</v>
      </c>
      <c r="E16" s="34">
        <f>RCF!C$43</f>
        <v>59.519182319999999</v>
      </c>
      <c r="F16" s="101">
        <f t="shared" si="7"/>
        <v>0</v>
      </c>
      <c r="G16" s="99">
        <f t="shared" ref="G16" si="23">F16/C16</f>
        <v>0</v>
      </c>
      <c r="H16" s="101">
        <v>0</v>
      </c>
      <c r="I16" s="99">
        <f t="shared" ref="I16" si="24">H16/C16</f>
        <v>0</v>
      </c>
      <c r="J16" s="95">
        <f t="shared" si="2"/>
        <v>0</v>
      </c>
      <c r="K16" s="95">
        <f t="shared" si="2"/>
        <v>0</v>
      </c>
      <c r="L16" s="95">
        <f t="shared" si="2"/>
        <v>0</v>
      </c>
      <c r="M16" s="95">
        <f t="shared" si="2"/>
        <v>0</v>
      </c>
      <c r="N16" s="95">
        <f t="shared" si="2"/>
        <v>0</v>
      </c>
      <c r="O16" s="95">
        <f t="shared" si="2"/>
        <v>0</v>
      </c>
      <c r="P16" s="95">
        <f t="shared" si="2"/>
        <v>0</v>
      </c>
      <c r="Q16" s="216">
        <v>226.8</v>
      </c>
      <c r="R16" s="239">
        <f t="shared" ref="R16:R19" si="25">R$11</f>
        <v>25.213333333333331</v>
      </c>
      <c r="S16" s="95">
        <f t="shared" si="10"/>
        <v>294.8</v>
      </c>
      <c r="T16" s="95">
        <f t="shared" si="10"/>
        <v>340.2</v>
      </c>
      <c r="U16" s="216">
        <f>U18</f>
        <v>187.5</v>
      </c>
      <c r="V16" s="99">
        <f t="shared" ref="V16" si="26">U16/C16</f>
        <v>23.4375</v>
      </c>
      <c r="W16" s="216">
        <f>W18</f>
        <v>199.6</v>
      </c>
      <c r="X16" s="100">
        <f t="shared" ref="X16" si="27">W16/C16</f>
        <v>24.95</v>
      </c>
      <c r="Y16" s="95">
        <f t="shared" si="12"/>
        <v>219.5</v>
      </c>
      <c r="Z16" s="95">
        <f t="shared" si="4"/>
        <v>273.5</v>
      </c>
      <c r="AA16" s="95">
        <f t="shared" si="4"/>
        <v>323.39999999999998</v>
      </c>
      <c r="AB16" s="95">
        <f t="shared" si="4"/>
        <v>293.39999999999998</v>
      </c>
      <c r="AC16" s="95">
        <f t="shared" si="4"/>
        <v>433.1</v>
      </c>
      <c r="AD16" s="95">
        <f t="shared" si="4"/>
        <v>598.79999999999995</v>
      </c>
      <c r="AE16" s="216">
        <f>AE18</f>
        <v>201.2</v>
      </c>
      <c r="AF16" s="100">
        <f t="shared" ref="AF16" si="28">AE16/C16</f>
        <v>25.15</v>
      </c>
      <c r="AG16" s="121">
        <f t="shared" si="5"/>
        <v>332</v>
      </c>
      <c r="AH16" s="121">
        <f t="shared" si="5"/>
        <v>422.5</v>
      </c>
      <c r="AI16" s="121">
        <f t="shared" si="5"/>
        <v>603.6</v>
      </c>
      <c r="AJ16" s="216">
        <v>442.4</v>
      </c>
      <c r="AK16" s="120">
        <f t="shared" ref="AK16" si="29">AJ16/C16</f>
        <v>55.3</v>
      </c>
      <c r="AL16" s="216">
        <v>591.20000000000005</v>
      </c>
      <c r="AM16" s="100">
        <f t="shared" ref="AM16" si="30">AL16/C16</f>
        <v>73.900000000000006</v>
      </c>
      <c r="AN16" s="146">
        <f t="shared" ref="AN16" si="31">ROUNDDOWN(C16*AO16,1)</f>
        <v>213.7</v>
      </c>
      <c r="AO16" s="100">
        <f>RCF!I$33</f>
        <v>26.713000000000001</v>
      </c>
      <c r="AP16" s="95">
        <f t="shared" si="6"/>
        <v>320.5</v>
      </c>
      <c r="AQ16" s="216">
        <f>AQ18</f>
        <v>211.1</v>
      </c>
      <c r="AR16" s="120">
        <f t="shared" ref="AR16" si="32">AQ16/C16</f>
        <v>26.387499999999999</v>
      </c>
      <c r="AS16" s="95">
        <f t="shared" si="18"/>
        <v>274.39999999999998</v>
      </c>
      <c r="AT16" s="95">
        <f t="shared" si="18"/>
        <v>306</v>
      </c>
      <c r="AU16" s="216">
        <v>210</v>
      </c>
      <c r="AV16" s="100">
        <f t="shared" ref="AV16" si="33">AU16/C16</f>
        <v>26.25</v>
      </c>
      <c r="AW16" s="102"/>
      <c r="AX16" s="100"/>
      <c r="AY16" s="217">
        <f>AY18</f>
        <v>213.7</v>
      </c>
      <c r="AZ16" s="100">
        <f t="shared" ref="AZ16" si="34">AY16/C16</f>
        <v>26.712499999999999</v>
      </c>
      <c r="BA16" s="147">
        <f t="shared" ref="BA16" si="35">ROUNDDOWN(C16*BB16,1)</f>
        <v>203.8</v>
      </c>
      <c r="BB16" s="100">
        <f>RCF!I$41</f>
        <v>25.48</v>
      </c>
    </row>
    <row r="17" spans="1:54" x14ac:dyDescent="0.2">
      <c r="A17" s="236" t="s">
        <v>17</v>
      </c>
      <c r="B17" s="52" t="s">
        <v>18</v>
      </c>
      <c r="C17" s="40">
        <v>6</v>
      </c>
      <c r="D17" s="35">
        <f t="shared" si="0"/>
        <v>357.1</v>
      </c>
      <c r="E17" s="34">
        <f>RCF!C$43</f>
        <v>59.519182319999999</v>
      </c>
      <c r="F17" s="101">
        <f t="shared" si="7"/>
        <v>143.6</v>
      </c>
      <c r="G17" s="99">
        <f t="shared" si="8"/>
        <v>23.933333333333334</v>
      </c>
      <c r="H17" s="101">
        <v>149.30000000000001</v>
      </c>
      <c r="I17" s="99">
        <f t="shared" si="1"/>
        <v>24.883333333333336</v>
      </c>
      <c r="J17" s="95">
        <f t="shared" si="2"/>
        <v>164.2</v>
      </c>
      <c r="K17" s="95">
        <f t="shared" si="2"/>
        <v>204.5</v>
      </c>
      <c r="L17" s="95">
        <f t="shared" si="2"/>
        <v>219.5</v>
      </c>
      <c r="M17" s="95">
        <f t="shared" si="2"/>
        <v>241.9</v>
      </c>
      <c r="N17" s="95">
        <f t="shared" si="2"/>
        <v>298.60000000000002</v>
      </c>
      <c r="O17" s="95">
        <f t="shared" si="2"/>
        <v>321</v>
      </c>
      <c r="P17" s="95">
        <f t="shared" si="2"/>
        <v>447.9</v>
      </c>
      <c r="Q17" s="146">
        <f t="shared" ref="Q17:Q19" si="36">ROUNDDOWN(C17*R17,1)</f>
        <v>151.19999999999999</v>
      </c>
      <c r="R17" s="240">
        <f t="shared" si="25"/>
        <v>25.213333333333331</v>
      </c>
      <c r="S17" s="95">
        <f t="shared" si="10"/>
        <v>196.5</v>
      </c>
      <c r="T17" s="95">
        <f t="shared" si="10"/>
        <v>226.8</v>
      </c>
      <c r="U17" s="102">
        <v>140.6</v>
      </c>
      <c r="V17" s="99">
        <f t="shared" si="11"/>
        <v>23.433333333333334</v>
      </c>
      <c r="W17" s="102">
        <v>149.80000000000001</v>
      </c>
      <c r="X17" s="100">
        <f t="shared" si="3"/>
        <v>24.966666666666669</v>
      </c>
      <c r="Y17" s="95">
        <f t="shared" si="12"/>
        <v>164.7</v>
      </c>
      <c r="Z17" s="95">
        <f t="shared" si="4"/>
        <v>205.2</v>
      </c>
      <c r="AA17" s="95">
        <f t="shared" si="4"/>
        <v>242.7</v>
      </c>
      <c r="AB17" s="95">
        <f t="shared" si="4"/>
        <v>220.2</v>
      </c>
      <c r="AC17" s="95">
        <f t="shared" si="4"/>
        <v>325.10000000000002</v>
      </c>
      <c r="AD17" s="95">
        <f t="shared" si="4"/>
        <v>449.4</v>
      </c>
      <c r="AE17" s="102">
        <v>151.30000000000001</v>
      </c>
      <c r="AF17" s="100">
        <f t="shared" si="13"/>
        <v>25.216666666666669</v>
      </c>
      <c r="AG17" s="95">
        <f t="shared" si="5"/>
        <v>249.6</v>
      </c>
      <c r="AH17" s="95">
        <f t="shared" si="5"/>
        <v>317.7</v>
      </c>
      <c r="AI17" s="95">
        <f t="shared" si="5"/>
        <v>453.9</v>
      </c>
      <c r="AJ17" s="102">
        <v>150.1</v>
      </c>
      <c r="AK17" s="100">
        <f t="shared" si="14"/>
        <v>25.016666666666666</v>
      </c>
      <c r="AL17" s="102">
        <v>200.6</v>
      </c>
      <c r="AM17" s="100">
        <f t="shared" si="15"/>
        <v>33.43333333333333</v>
      </c>
      <c r="AN17" s="146">
        <f t="shared" si="16"/>
        <v>160.19999999999999</v>
      </c>
      <c r="AO17" s="100">
        <f>RCF!I$33</f>
        <v>26.713000000000001</v>
      </c>
      <c r="AP17" s="95">
        <f t="shared" si="6"/>
        <v>240.3</v>
      </c>
      <c r="AQ17" s="146">
        <v>158.4</v>
      </c>
      <c r="AR17" s="241">
        <f t="shared" ref="AR17:AR19" si="37">AR$11</f>
        <v>26.366666666666667</v>
      </c>
      <c r="AS17" s="95">
        <f t="shared" si="18"/>
        <v>205.9</v>
      </c>
      <c r="AT17" s="95">
        <f t="shared" si="18"/>
        <v>229.6</v>
      </c>
      <c r="AU17" s="102">
        <v>157.6</v>
      </c>
      <c r="AV17" s="100">
        <f t="shared" si="19"/>
        <v>26.266666666666666</v>
      </c>
      <c r="AW17" s="102"/>
      <c r="AX17" s="100"/>
      <c r="AY17" s="37">
        <v>160.27000000000001</v>
      </c>
      <c r="AZ17" s="100">
        <f t="shared" si="20"/>
        <v>26.71166666666667</v>
      </c>
      <c r="BA17" s="147">
        <f t="shared" si="21"/>
        <v>152.80000000000001</v>
      </c>
      <c r="BB17" s="100">
        <f>RCF!I$41</f>
        <v>25.48</v>
      </c>
    </row>
    <row r="18" spans="1:54" x14ac:dyDescent="0.2">
      <c r="A18" s="236" t="s">
        <v>19</v>
      </c>
      <c r="B18" s="52" t="s">
        <v>361</v>
      </c>
      <c r="C18" s="40">
        <v>8</v>
      </c>
      <c r="D18" s="35">
        <f t="shared" si="0"/>
        <v>476.2</v>
      </c>
      <c r="E18" s="34">
        <f>RCF!C$43</f>
        <v>59.519182319999999</v>
      </c>
      <c r="F18" s="101">
        <f t="shared" si="7"/>
        <v>191.5</v>
      </c>
      <c r="G18" s="99">
        <f t="shared" si="8"/>
        <v>23.9375</v>
      </c>
      <c r="H18" s="101">
        <v>199</v>
      </c>
      <c r="I18" s="99">
        <f t="shared" si="1"/>
        <v>24.875</v>
      </c>
      <c r="J18" s="95">
        <f t="shared" si="2"/>
        <v>218.9</v>
      </c>
      <c r="K18" s="95">
        <f t="shared" si="2"/>
        <v>272.60000000000002</v>
      </c>
      <c r="L18" s="95">
        <f t="shared" si="2"/>
        <v>292.5</v>
      </c>
      <c r="M18" s="95">
        <f t="shared" si="2"/>
        <v>322.39999999999998</v>
      </c>
      <c r="N18" s="95">
        <f t="shared" si="2"/>
        <v>398</v>
      </c>
      <c r="O18" s="95">
        <f t="shared" si="2"/>
        <v>427.9</v>
      </c>
      <c r="P18" s="95">
        <f t="shared" si="2"/>
        <v>597</v>
      </c>
      <c r="Q18" s="146">
        <f t="shared" si="36"/>
        <v>201.7</v>
      </c>
      <c r="R18" s="240">
        <f t="shared" si="25"/>
        <v>25.213333333333331</v>
      </c>
      <c r="S18" s="95">
        <f t="shared" si="10"/>
        <v>262.2</v>
      </c>
      <c r="T18" s="95">
        <f t="shared" si="10"/>
        <v>302.5</v>
      </c>
      <c r="U18" s="102">
        <v>187.5</v>
      </c>
      <c r="V18" s="99">
        <f t="shared" si="11"/>
        <v>23.4375</v>
      </c>
      <c r="W18" s="102">
        <v>199.6</v>
      </c>
      <c r="X18" s="100">
        <f t="shared" si="3"/>
        <v>24.95</v>
      </c>
      <c r="Y18" s="95">
        <f t="shared" si="12"/>
        <v>219.5</v>
      </c>
      <c r="Z18" s="95">
        <f t="shared" si="4"/>
        <v>273.5</v>
      </c>
      <c r="AA18" s="95">
        <f t="shared" si="4"/>
        <v>323.39999999999998</v>
      </c>
      <c r="AB18" s="95">
        <f t="shared" si="4"/>
        <v>293.39999999999998</v>
      </c>
      <c r="AC18" s="95">
        <f t="shared" si="4"/>
        <v>433.1</v>
      </c>
      <c r="AD18" s="95">
        <f t="shared" si="4"/>
        <v>598.79999999999995</v>
      </c>
      <c r="AE18" s="102">
        <v>201.2</v>
      </c>
      <c r="AF18" s="100">
        <f t="shared" si="13"/>
        <v>25.15</v>
      </c>
      <c r="AG18" s="95">
        <f t="shared" si="5"/>
        <v>332</v>
      </c>
      <c r="AH18" s="95">
        <f t="shared" si="5"/>
        <v>422.5</v>
      </c>
      <c r="AI18" s="95">
        <f t="shared" si="5"/>
        <v>603.6</v>
      </c>
      <c r="AJ18" s="102">
        <v>200.4</v>
      </c>
      <c r="AK18" s="100">
        <f t="shared" si="14"/>
        <v>25.05</v>
      </c>
      <c r="AL18" s="102">
        <v>267.7</v>
      </c>
      <c r="AM18" s="100">
        <f t="shared" si="15"/>
        <v>33.462499999999999</v>
      </c>
      <c r="AN18" s="146">
        <f t="shared" si="16"/>
        <v>213.7</v>
      </c>
      <c r="AO18" s="100">
        <f>RCF!I$33</f>
        <v>26.713000000000001</v>
      </c>
      <c r="AP18" s="95">
        <f t="shared" si="6"/>
        <v>320.5</v>
      </c>
      <c r="AQ18" s="146">
        <v>211.1</v>
      </c>
      <c r="AR18" s="241">
        <f t="shared" si="37"/>
        <v>26.366666666666667</v>
      </c>
      <c r="AS18" s="95">
        <f t="shared" si="18"/>
        <v>274.39999999999998</v>
      </c>
      <c r="AT18" s="95">
        <f t="shared" si="18"/>
        <v>306</v>
      </c>
      <c r="AU18" s="102">
        <v>210</v>
      </c>
      <c r="AV18" s="100">
        <f t="shared" si="19"/>
        <v>26.25</v>
      </c>
      <c r="AW18" s="102"/>
      <c r="AX18" s="100"/>
      <c r="AY18" s="37">
        <v>213.7</v>
      </c>
      <c r="AZ18" s="100">
        <f t="shared" si="20"/>
        <v>26.712499999999999</v>
      </c>
      <c r="BA18" s="147">
        <f t="shared" si="21"/>
        <v>203.8</v>
      </c>
      <c r="BB18" s="100">
        <f>RCF!I$41</f>
        <v>25.48</v>
      </c>
    </row>
    <row r="19" spans="1:54" x14ac:dyDescent="0.2">
      <c r="A19" s="236" t="s">
        <v>20</v>
      </c>
      <c r="B19" s="52" t="s">
        <v>362</v>
      </c>
      <c r="C19" s="40">
        <v>14</v>
      </c>
      <c r="D19" s="35">
        <f t="shared" si="0"/>
        <v>833.3</v>
      </c>
      <c r="E19" s="34">
        <f>RCF!C$43</f>
        <v>59.519182319999999</v>
      </c>
      <c r="F19" s="101">
        <f t="shared" si="7"/>
        <v>335.4</v>
      </c>
      <c r="G19" s="99">
        <f t="shared" si="8"/>
        <v>23.957142857142856</v>
      </c>
      <c r="H19" s="101">
        <v>348.5</v>
      </c>
      <c r="I19" s="99">
        <f t="shared" si="1"/>
        <v>24.892857142857142</v>
      </c>
      <c r="J19" s="95">
        <f t="shared" si="2"/>
        <v>383.4</v>
      </c>
      <c r="K19" s="95">
        <f t="shared" si="2"/>
        <v>477.4</v>
      </c>
      <c r="L19" s="95">
        <f t="shared" si="2"/>
        <v>512.29999999999995</v>
      </c>
      <c r="M19" s="95">
        <f t="shared" si="2"/>
        <v>564.6</v>
      </c>
      <c r="N19" s="95">
        <f t="shared" si="2"/>
        <v>697</v>
      </c>
      <c r="O19" s="95">
        <f t="shared" si="2"/>
        <v>749.3</v>
      </c>
      <c r="P19" s="95">
        <f t="shared" si="2"/>
        <v>1045.5</v>
      </c>
      <c r="Q19" s="146">
        <f t="shared" si="36"/>
        <v>352.9</v>
      </c>
      <c r="R19" s="240">
        <f t="shared" si="25"/>
        <v>25.213333333333331</v>
      </c>
      <c r="S19" s="95">
        <f t="shared" si="10"/>
        <v>458.7</v>
      </c>
      <c r="T19" s="95">
        <f t="shared" si="10"/>
        <v>529.29999999999995</v>
      </c>
      <c r="U19" s="102">
        <v>328.3</v>
      </c>
      <c r="V19" s="99">
        <f t="shared" si="11"/>
        <v>23.45</v>
      </c>
      <c r="W19" s="102">
        <v>349.7</v>
      </c>
      <c r="X19" s="100">
        <f t="shared" si="3"/>
        <v>24.978571428571428</v>
      </c>
      <c r="Y19" s="95">
        <f t="shared" si="12"/>
        <v>384.6</v>
      </c>
      <c r="Z19" s="95">
        <f t="shared" si="4"/>
        <v>479.1</v>
      </c>
      <c r="AA19" s="95">
        <f t="shared" si="4"/>
        <v>566.5</v>
      </c>
      <c r="AB19" s="95">
        <f t="shared" si="4"/>
        <v>514.1</v>
      </c>
      <c r="AC19" s="95">
        <f t="shared" si="4"/>
        <v>758.8</v>
      </c>
      <c r="AD19" s="95">
        <f t="shared" si="4"/>
        <v>1049.0999999999999</v>
      </c>
      <c r="AE19" s="102">
        <v>352.8</v>
      </c>
      <c r="AF19" s="100">
        <f t="shared" si="13"/>
        <v>25.2</v>
      </c>
      <c r="AG19" s="95">
        <f t="shared" si="5"/>
        <v>582.1</v>
      </c>
      <c r="AH19" s="95">
        <f t="shared" si="5"/>
        <v>740.9</v>
      </c>
      <c r="AI19" s="95">
        <f t="shared" si="5"/>
        <v>1058.4000000000001</v>
      </c>
      <c r="AJ19" s="102">
        <v>350.4</v>
      </c>
      <c r="AK19" s="100">
        <f t="shared" si="14"/>
        <v>25.028571428571428</v>
      </c>
      <c r="AL19" s="102">
        <v>468.2</v>
      </c>
      <c r="AM19" s="100">
        <f t="shared" si="15"/>
        <v>33.442857142857143</v>
      </c>
      <c r="AN19" s="146">
        <f t="shared" si="16"/>
        <v>373.9</v>
      </c>
      <c r="AO19" s="100">
        <f>RCF!I$33</f>
        <v>26.713000000000001</v>
      </c>
      <c r="AP19" s="95">
        <f t="shared" si="6"/>
        <v>560.79999999999995</v>
      </c>
      <c r="AQ19" s="146">
        <v>369.2</v>
      </c>
      <c r="AR19" s="241">
        <f t="shared" si="37"/>
        <v>26.366666666666667</v>
      </c>
      <c r="AS19" s="95">
        <f t="shared" si="18"/>
        <v>479.9</v>
      </c>
      <c r="AT19" s="95">
        <f t="shared" si="18"/>
        <v>535.29999999999995</v>
      </c>
      <c r="AU19" s="102">
        <v>367.5</v>
      </c>
      <c r="AV19" s="100">
        <f t="shared" si="19"/>
        <v>26.25</v>
      </c>
      <c r="AW19" s="102"/>
      <c r="AX19" s="100"/>
      <c r="AY19" s="37">
        <v>373.97</v>
      </c>
      <c r="AZ19" s="100">
        <f t="shared" si="20"/>
        <v>26.712142857142858</v>
      </c>
      <c r="BA19" s="147">
        <f t="shared" si="21"/>
        <v>356.7</v>
      </c>
      <c r="BB19" s="100">
        <f>RCF!I$41</f>
        <v>25.48</v>
      </c>
    </row>
    <row r="20" spans="1:54" x14ac:dyDescent="0.2">
      <c r="A20" s="38" t="s">
        <v>21</v>
      </c>
      <c r="B20" s="39" t="s">
        <v>22</v>
      </c>
      <c r="C20" s="35"/>
      <c r="D20" s="35"/>
      <c r="E20" s="34">
        <f>RCF!C$43</f>
        <v>59.519182319999999</v>
      </c>
      <c r="F20" s="101">
        <f t="shared" si="7"/>
        <v>0</v>
      </c>
      <c r="G20" s="99"/>
      <c r="H20" s="101">
        <v>0</v>
      </c>
      <c r="I20" s="99">
        <v>0</v>
      </c>
      <c r="J20" s="95">
        <f t="shared" si="2"/>
        <v>0</v>
      </c>
      <c r="K20" s="95">
        <f t="shared" si="2"/>
        <v>0</v>
      </c>
      <c r="L20" s="95">
        <f t="shared" si="2"/>
        <v>0</v>
      </c>
      <c r="M20" s="95">
        <f t="shared" si="2"/>
        <v>0</v>
      </c>
      <c r="N20" s="95">
        <f t="shared" si="2"/>
        <v>0</v>
      </c>
      <c r="O20" s="95">
        <f t="shared" si="2"/>
        <v>0</v>
      </c>
      <c r="P20" s="95">
        <f t="shared" si="2"/>
        <v>0</v>
      </c>
      <c r="Q20" s="102">
        <v>0</v>
      </c>
      <c r="R20" s="99">
        <v>0</v>
      </c>
      <c r="S20" s="95">
        <f t="shared" si="10"/>
        <v>0</v>
      </c>
      <c r="T20" s="95">
        <f t="shared" si="10"/>
        <v>0</v>
      </c>
      <c r="U20" s="102">
        <v>0</v>
      </c>
      <c r="V20" s="99">
        <v>0</v>
      </c>
      <c r="W20" s="102">
        <v>0</v>
      </c>
      <c r="X20" s="100"/>
      <c r="Y20" s="95">
        <f t="shared" si="12"/>
        <v>0</v>
      </c>
      <c r="Z20" s="95"/>
      <c r="AA20" s="95"/>
      <c r="AB20" s="95"/>
      <c r="AC20" s="95"/>
      <c r="AD20" s="95"/>
      <c r="AE20" s="102">
        <v>0</v>
      </c>
      <c r="AF20" s="100">
        <v>0</v>
      </c>
      <c r="AG20" s="95">
        <f t="shared" si="5"/>
        <v>0</v>
      </c>
      <c r="AH20" s="95">
        <f t="shared" si="5"/>
        <v>0</v>
      </c>
      <c r="AI20" s="95">
        <f t="shared" si="5"/>
        <v>0</v>
      </c>
      <c r="AJ20" s="102" t="s">
        <v>312</v>
      </c>
      <c r="AK20" s="100">
        <v>0</v>
      </c>
      <c r="AL20" s="102"/>
      <c r="AM20" s="100">
        <v>0</v>
      </c>
      <c r="AN20" s="146">
        <f t="shared" si="16"/>
        <v>0</v>
      </c>
      <c r="AO20" s="100">
        <f>RCF!I$33</f>
        <v>26.713000000000001</v>
      </c>
      <c r="AP20" s="95">
        <f t="shared" si="6"/>
        <v>0</v>
      </c>
      <c r="AQ20" s="102">
        <v>473</v>
      </c>
      <c r="AR20" s="100">
        <v>0</v>
      </c>
      <c r="AS20" s="95">
        <f t="shared" si="18"/>
        <v>614.9</v>
      </c>
      <c r="AT20" s="95">
        <f t="shared" si="18"/>
        <v>685.8</v>
      </c>
      <c r="AU20" s="102">
        <v>0</v>
      </c>
      <c r="AV20" s="100">
        <v>0</v>
      </c>
      <c r="AW20" s="102"/>
      <c r="AX20" s="100"/>
      <c r="AY20" s="37"/>
      <c r="AZ20" s="100">
        <v>0</v>
      </c>
      <c r="BA20" s="147">
        <f t="shared" si="21"/>
        <v>0</v>
      </c>
      <c r="BB20" s="100">
        <f>RCF!I$41</f>
        <v>25.48</v>
      </c>
    </row>
    <row r="21" spans="1:54" x14ac:dyDescent="0.2">
      <c r="A21" s="38" t="s">
        <v>23</v>
      </c>
      <c r="B21" s="39" t="s">
        <v>24</v>
      </c>
      <c r="C21" s="40">
        <v>15</v>
      </c>
      <c r="D21" s="35">
        <f t="shared" ref="D21:D28" si="38">ROUND(E21*C21,1)</f>
        <v>892.8</v>
      </c>
      <c r="E21" s="34">
        <f>RCF!C$43</f>
        <v>59.519182319999999</v>
      </c>
      <c r="F21" s="101">
        <f t="shared" si="7"/>
        <v>407.2</v>
      </c>
      <c r="G21" s="99">
        <f t="shared" si="8"/>
        <v>27.146666666666665</v>
      </c>
      <c r="H21" s="101">
        <v>423.1</v>
      </c>
      <c r="I21" s="99">
        <f t="shared" ref="I21:I28" si="39">H21/C21</f>
        <v>28.206666666666667</v>
      </c>
      <c r="J21" s="95">
        <f t="shared" si="2"/>
        <v>465.4</v>
      </c>
      <c r="K21" s="95">
        <f t="shared" si="2"/>
        <v>579.6</v>
      </c>
      <c r="L21" s="95">
        <f t="shared" si="2"/>
        <v>622</v>
      </c>
      <c r="M21" s="95">
        <f t="shared" si="2"/>
        <v>685.4</v>
      </c>
      <c r="N21" s="95">
        <f t="shared" si="2"/>
        <v>846.2</v>
      </c>
      <c r="O21" s="95">
        <f t="shared" si="2"/>
        <v>909.7</v>
      </c>
      <c r="P21" s="95">
        <f t="shared" si="2"/>
        <v>1269.3</v>
      </c>
      <c r="Q21" s="102">
        <v>428.8</v>
      </c>
      <c r="R21" s="99">
        <f t="shared" si="9"/>
        <v>28.586666666666666</v>
      </c>
      <c r="S21" s="95">
        <f t="shared" si="10"/>
        <v>557.4</v>
      </c>
      <c r="T21" s="95">
        <f t="shared" si="10"/>
        <v>643.20000000000005</v>
      </c>
      <c r="U21" s="102">
        <v>398.7</v>
      </c>
      <c r="V21" s="99">
        <f t="shared" si="11"/>
        <v>26.58</v>
      </c>
      <c r="W21" s="102">
        <v>424.6</v>
      </c>
      <c r="X21" s="100">
        <f t="shared" ref="X21:X28" si="40">W21/C21</f>
        <v>28.306666666666668</v>
      </c>
      <c r="Y21" s="95">
        <f t="shared" si="12"/>
        <v>467</v>
      </c>
      <c r="Z21" s="95">
        <f>ROUND($C21*$X21*Z$6,1)</f>
        <v>581.70000000000005</v>
      </c>
      <c r="AA21" s="95">
        <v>0</v>
      </c>
      <c r="AB21" s="95">
        <f t="shared" ref="AB21:AD23" si="41">ROUND($C21*$X21*AB$6,1)</f>
        <v>624.20000000000005</v>
      </c>
      <c r="AC21" s="95">
        <f t="shared" si="41"/>
        <v>921.4</v>
      </c>
      <c r="AD21" s="95">
        <f t="shared" si="41"/>
        <v>1273.8</v>
      </c>
      <c r="AE21" s="102">
        <v>428.4</v>
      </c>
      <c r="AF21" s="100">
        <f t="shared" si="13"/>
        <v>28.56</v>
      </c>
      <c r="AG21" s="95">
        <f t="shared" si="5"/>
        <v>706.9</v>
      </c>
      <c r="AH21" s="95">
        <f t="shared" si="5"/>
        <v>899.6</v>
      </c>
      <c r="AI21" s="95">
        <f t="shared" si="5"/>
        <v>1285.2</v>
      </c>
      <c r="AJ21" s="102">
        <v>414.8</v>
      </c>
      <c r="AK21" s="100">
        <f t="shared" si="14"/>
        <v>27.653333333333332</v>
      </c>
      <c r="AL21" s="102">
        <v>554.29999999999995</v>
      </c>
      <c r="AM21" s="100">
        <f t="shared" si="15"/>
        <v>36.953333333333333</v>
      </c>
      <c r="AN21" s="146">
        <f t="shared" si="16"/>
        <v>400.6</v>
      </c>
      <c r="AO21" s="100">
        <f>RCF!I$33</f>
        <v>26.713000000000001</v>
      </c>
      <c r="AP21" s="95">
        <f t="shared" si="6"/>
        <v>600.9</v>
      </c>
      <c r="AQ21" s="102">
        <v>448.6</v>
      </c>
      <c r="AR21" s="100">
        <f t="shared" si="17"/>
        <v>29.90666666666667</v>
      </c>
      <c r="AS21" s="95">
        <f t="shared" si="18"/>
        <v>583.1</v>
      </c>
      <c r="AT21" s="95">
        <f t="shared" si="18"/>
        <v>650.4</v>
      </c>
      <c r="AU21" s="102">
        <v>446.1</v>
      </c>
      <c r="AV21" s="100">
        <f t="shared" si="19"/>
        <v>29.740000000000002</v>
      </c>
      <c r="AW21" s="102"/>
      <c r="AX21" s="100"/>
      <c r="AY21" s="37">
        <v>0</v>
      </c>
      <c r="AZ21" s="100">
        <f t="shared" si="20"/>
        <v>0</v>
      </c>
      <c r="BA21" s="35">
        <v>662.3</v>
      </c>
      <c r="BB21" s="100">
        <f>BA21/C21</f>
        <v>44.153333333333329</v>
      </c>
    </row>
    <row r="22" spans="1:54" x14ac:dyDescent="0.2">
      <c r="A22" s="38" t="s">
        <v>25</v>
      </c>
      <c r="B22" s="39" t="s">
        <v>24</v>
      </c>
      <c r="C22" s="40">
        <v>30</v>
      </c>
      <c r="D22" s="35">
        <f t="shared" si="38"/>
        <v>1785.6</v>
      </c>
      <c r="E22" s="34">
        <f>RCF!C$43</f>
        <v>59.519182319999999</v>
      </c>
      <c r="F22" s="101">
        <f t="shared" si="7"/>
        <v>407.2</v>
      </c>
      <c r="G22" s="99">
        <f t="shared" si="8"/>
        <v>13.573333333333332</v>
      </c>
      <c r="H22" s="101">
        <v>423.1</v>
      </c>
      <c r="I22" s="99">
        <f t="shared" si="39"/>
        <v>14.103333333333333</v>
      </c>
      <c r="J22" s="95">
        <f t="shared" ref="J22:P28" si="42">ROUND($C22*$I22*J$6,1)</f>
        <v>465.4</v>
      </c>
      <c r="K22" s="95">
        <f t="shared" si="42"/>
        <v>579.6</v>
      </c>
      <c r="L22" s="95">
        <f t="shared" si="42"/>
        <v>622</v>
      </c>
      <c r="M22" s="95">
        <f t="shared" si="42"/>
        <v>685.4</v>
      </c>
      <c r="N22" s="95">
        <f t="shared" si="42"/>
        <v>846.2</v>
      </c>
      <c r="O22" s="95">
        <f t="shared" si="42"/>
        <v>909.7</v>
      </c>
      <c r="P22" s="95">
        <f t="shared" si="42"/>
        <v>1269.3</v>
      </c>
      <c r="Q22" s="102">
        <v>428.8</v>
      </c>
      <c r="R22" s="99">
        <f t="shared" si="9"/>
        <v>14.293333333333333</v>
      </c>
      <c r="S22" s="95">
        <f t="shared" si="10"/>
        <v>557.4</v>
      </c>
      <c r="T22" s="95">
        <f t="shared" si="10"/>
        <v>643.20000000000005</v>
      </c>
      <c r="U22" s="102">
        <v>398.7</v>
      </c>
      <c r="V22" s="99">
        <f t="shared" si="11"/>
        <v>13.29</v>
      </c>
      <c r="W22" s="102">
        <v>424.6</v>
      </c>
      <c r="X22" s="100">
        <f t="shared" si="40"/>
        <v>14.153333333333334</v>
      </c>
      <c r="Y22" s="95">
        <f t="shared" si="12"/>
        <v>467</v>
      </c>
      <c r="Z22" s="95">
        <f>ROUND($C22*$X22*Z$6,1)</f>
        <v>581.70000000000005</v>
      </c>
      <c r="AA22" s="95">
        <v>0</v>
      </c>
      <c r="AB22" s="95">
        <f t="shared" si="41"/>
        <v>624.20000000000005</v>
      </c>
      <c r="AC22" s="95">
        <f t="shared" si="41"/>
        <v>921.4</v>
      </c>
      <c r="AD22" s="95">
        <f t="shared" si="41"/>
        <v>1273.8</v>
      </c>
      <c r="AE22" s="102">
        <v>428.4</v>
      </c>
      <c r="AF22" s="100">
        <f t="shared" si="13"/>
        <v>14.28</v>
      </c>
      <c r="AG22" s="95">
        <f t="shared" si="5"/>
        <v>706.9</v>
      </c>
      <c r="AH22" s="95">
        <f t="shared" si="5"/>
        <v>899.6</v>
      </c>
      <c r="AI22" s="95">
        <f t="shared" si="5"/>
        <v>1285.2</v>
      </c>
      <c r="AJ22" s="102">
        <v>414.8</v>
      </c>
      <c r="AK22" s="100">
        <f t="shared" si="14"/>
        <v>13.826666666666666</v>
      </c>
      <c r="AL22" s="102">
        <v>554.29999999999995</v>
      </c>
      <c r="AM22" s="100">
        <f t="shared" si="15"/>
        <v>18.476666666666667</v>
      </c>
      <c r="AN22" s="146">
        <f t="shared" si="16"/>
        <v>801.3</v>
      </c>
      <c r="AO22" s="100">
        <f>RCF!I$33</f>
        <v>26.713000000000001</v>
      </c>
      <c r="AP22" s="95">
        <f t="shared" si="6"/>
        <v>1201.9000000000001</v>
      </c>
      <c r="AQ22" s="102">
        <v>448.6</v>
      </c>
      <c r="AR22" s="100">
        <f t="shared" si="17"/>
        <v>14.953333333333335</v>
      </c>
      <c r="AS22" s="95">
        <f t="shared" si="18"/>
        <v>583.1</v>
      </c>
      <c r="AT22" s="95">
        <f t="shared" si="18"/>
        <v>650.4</v>
      </c>
      <c r="AU22" s="102">
        <v>446.1</v>
      </c>
      <c r="AV22" s="100">
        <f t="shared" si="19"/>
        <v>14.870000000000001</v>
      </c>
      <c r="AW22" s="102"/>
      <c r="AX22" s="100"/>
      <c r="AY22" s="37">
        <v>454.1</v>
      </c>
      <c r="AZ22" s="100">
        <f t="shared" si="20"/>
        <v>15.136666666666667</v>
      </c>
      <c r="BA22" s="35">
        <v>662.3</v>
      </c>
      <c r="BB22" s="100">
        <f t="shared" ref="BB22:BB26" si="43">BA22/C22</f>
        <v>22.076666666666664</v>
      </c>
    </row>
    <row r="23" spans="1:54" x14ac:dyDescent="0.2">
      <c r="A23" s="38" t="s">
        <v>26</v>
      </c>
      <c r="B23" s="39" t="s">
        <v>24</v>
      </c>
      <c r="C23" s="40">
        <v>45</v>
      </c>
      <c r="D23" s="35">
        <f t="shared" si="38"/>
        <v>2678.4</v>
      </c>
      <c r="E23" s="34">
        <f>RCF!C$43</f>
        <v>59.519182319999999</v>
      </c>
      <c r="F23" s="101">
        <f t="shared" si="7"/>
        <v>407.2</v>
      </c>
      <c r="G23" s="99">
        <f t="shared" si="8"/>
        <v>9.0488888888888894</v>
      </c>
      <c r="H23" s="101">
        <v>423.1</v>
      </c>
      <c r="I23" s="99">
        <f t="shared" si="39"/>
        <v>9.4022222222222229</v>
      </c>
      <c r="J23" s="95">
        <f t="shared" si="42"/>
        <v>465.4</v>
      </c>
      <c r="K23" s="95">
        <f t="shared" si="42"/>
        <v>579.6</v>
      </c>
      <c r="L23" s="95">
        <f t="shared" si="42"/>
        <v>622</v>
      </c>
      <c r="M23" s="95">
        <f t="shared" si="42"/>
        <v>685.4</v>
      </c>
      <c r="N23" s="95">
        <f t="shared" si="42"/>
        <v>846.2</v>
      </c>
      <c r="O23" s="95">
        <f t="shared" si="42"/>
        <v>909.7</v>
      </c>
      <c r="P23" s="95">
        <f t="shared" si="42"/>
        <v>1269.3</v>
      </c>
      <c r="Q23" s="102">
        <v>428.8</v>
      </c>
      <c r="R23" s="99">
        <f t="shared" si="9"/>
        <v>9.5288888888888899</v>
      </c>
      <c r="S23" s="95">
        <f t="shared" si="10"/>
        <v>557.4</v>
      </c>
      <c r="T23" s="95">
        <f t="shared" si="10"/>
        <v>643.20000000000005</v>
      </c>
      <c r="U23" s="102">
        <v>398.7</v>
      </c>
      <c r="V23" s="99">
        <f t="shared" si="11"/>
        <v>8.86</v>
      </c>
      <c r="W23" s="102">
        <v>424.6</v>
      </c>
      <c r="X23" s="100">
        <f t="shared" si="40"/>
        <v>9.4355555555555561</v>
      </c>
      <c r="Y23" s="95">
        <f t="shared" si="12"/>
        <v>467</v>
      </c>
      <c r="Z23" s="95">
        <f>ROUND($C23*$X23*Z$6,1)</f>
        <v>581.70000000000005</v>
      </c>
      <c r="AA23" s="95">
        <v>0</v>
      </c>
      <c r="AB23" s="95">
        <f t="shared" si="41"/>
        <v>624.20000000000005</v>
      </c>
      <c r="AC23" s="95">
        <f t="shared" si="41"/>
        <v>921.4</v>
      </c>
      <c r="AD23" s="95">
        <f t="shared" si="41"/>
        <v>1273.8</v>
      </c>
      <c r="AE23" s="102">
        <v>428.4</v>
      </c>
      <c r="AF23" s="100">
        <f t="shared" si="13"/>
        <v>9.52</v>
      </c>
      <c r="AG23" s="95">
        <f t="shared" si="5"/>
        <v>706.9</v>
      </c>
      <c r="AH23" s="95">
        <f t="shared" si="5"/>
        <v>899.6</v>
      </c>
      <c r="AI23" s="95">
        <f t="shared" si="5"/>
        <v>1285.2</v>
      </c>
      <c r="AJ23" s="102">
        <v>414.8</v>
      </c>
      <c r="AK23" s="100">
        <f t="shared" si="14"/>
        <v>9.2177777777777781</v>
      </c>
      <c r="AL23" s="102">
        <v>554.29999999999995</v>
      </c>
      <c r="AM23" s="100">
        <f t="shared" si="15"/>
        <v>12.317777777777776</v>
      </c>
      <c r="AN23" s="146">
        <f t="shared" si="16"/>
        <v>1202</v>
      </c>
      <c r="AO23" s="100">
        <f>RCF!I$33</f>
        <v>26.713000000000001</v>
      </c>
      <c r="AP23" s="95">
        <f t="shared" si="6"/>
        <v>1803</v>
      </c>
      <c r="AQ23" s="102">
        <v>448.6</v>
      </c>
      <c r="AR23" s="100">
        <f t="shared" si="17"/>
        <v>9.9688888888888894</v>
      </c>
      <c r="AS23" s="95">
        <f t="shared" si="18"/>
        <v>583.1</v>
      </c>
      <c r="AT23" s="95">
        <f t="shared" si="18"/>
        <v>650.4</v>
      </c>
      <c r="AU23" s="102">
        <v>446.1</v>
      </c>
      <c r="AV23" s="100">
        <f t="shared" si="19"/>
        <v>9.913333333333334</v>
      </c>
      <c r="AW23" s="102"/>
      <c r="AX23" s="100"/>
      <c r="AY23" s="37">
        <v>454.1</v>
      </c>
      <c r="AZ23" s="100">
        <f t="shared" si="20"/>
        <v>10.091111111111111</v>
      </c>
      <c r="BA23" s="35">
        <v>662.3</v>
      </c>
      <c r="BB23" s="100">
        <f t="shared" si="43"/>
        <v>14.717777777777776</v>
      </c>
    </row>
    <row r="24" spans="1:54" x14ac:dyDescent="0.2">
      <c r="A24" s="38" t="s">
        <v>27</v>
      </c>
      <c r="B24" s="39" t="s">
        <v>28</v>
      </c>
      <c r="C24" s="40">
        <v>15</v>
      </c>
      <c r="D24" s="35">
        <f t="shared" si="38"/>
        <v>892.8</v>
      </c>
      <c r="E24" s="34">
        <f>RCF!C$43</f>
        <v>59.519182319999999</v>
      </c>
      <c r="F24" s="101">
        <f t="shared" si="7"/>
        <v>407.2</v>
      </c>
      <c r="G24" s="99">
        <f t="shared" si="8"/>
        <v>27.146666666666665</v>
      </c>
      <c r="H24" s="101">
        <v>423.1</v>
      </c>
      <c r="I24" s="99">
        <f t="shared" si="39"/>
        <v>28.206666666666667</v>
      </c>
      <c r="J24" s="95">
        <f t="shared" si="42"/>
        <v>465.4</v>
      </c>
      <c r="K24" s="95">
        <f t="shared" si="42"/>
        <v>579.6</v>
      </c>
      <c r="L24" s="95">
        <f t="shared" si="42"/>
        <v>622</v>
      </c>
      <c r="M24" s="95">
        <f t="shared" si="42"/>
        <v>685.4</v>
      </c>
      <c r="N24" s="95">
        <f t="shared" si="42"/>
        <v>846.2</v>
      </c>
      <c r="O24" s="95">
        <f t="shared" si="42"/>
        <v>909.7</v>
      </c>
      <c r="P24" s="95">
        <f t="shared" si="42"/>
        <v>1269.3</v>
      </c>
      <c r="Q24" s="102">
        <v>428.8</v>
      </c>
      <c r="R24" s="99">
        <f t="shared" si="9"/>
        <v>28.586666666666666</v>
      </c>
      <c r="S24" s="95">
        <f t="shared" si="10"/>
        <v>557.4</v>
      </c>
      <c r="T24" s="95">
        <f t="shared" si="10"/>
        <v>643.20000000000005</v>
      </c>
      <c r="U24" s="102">
        <v>448.7</v>
      </c>
      <c r="V24" s="99">
        <f t="shared" si="11"/>
        <v>29.913333333333334</v>
      </c>
      <c r="W24" s="102">
        <v>477.8</v>
      </c>
      <c r="X24" s="100">
        <f t="shared" si="40"/>
        <v>31.853333333333335</v>
      </c>
      <c r="Y24" s="95">
        <f t="shared" si="12"/>
        <v>525.5</v>
      </c>
      <c r="Z24" s="95">
        <v>0</v>
      </c>
      <c r="AA24" s="95">
        <f t="shared" ref="AA24:AC27" si="44">ROUND($C24*$X24*AA$6,1)</f>
        <v>774</v>
      </c>
      <c r="AB24" s="95">
        <f t="shared" si="44"/>
        <v>702.4</v>
      </c>
      <c r="AC24" s="95">
        <f t="shared" si="44"/>
        <v>1036.8</v>
      </c>
      <c r="AD24" s="95">
        <v>0</v>
      </c>
      <c r="AE24" s="102">
        <v>428.4</v>
      </c>
      <c r="AF24" s="100">
        <f t="shared" si="13"/>
        <v>28.56</v>
      </c>
      <c r="AG24" s="95">
        <f t="shared" si="5"/>
        <v>706.9</v>
      </c>
      <c r="AH24" s="95">
        <f t="shared" si="5"/>
        <v>899.6</v>
      </c>
      <c r="AI24" s="95">
        <f t="shared" si="5"/>
        <v>1285.2</v>
      </c>
      <c r="AJ24" s="102">
        <v>418.8</v>
      </c>
      <c r="AK24" s="100">
        <f t="shared" si="14"/>
        <v>27.92</v>
      </c>
      <c r="AL24" s="102">
        <v>571.6</v>
      </c>
      <c r="AM24" s="100">
        <f t="shared" si="15"/>
        <v>38.106666666666669</v>
      </c>
      <c r="AN24" s="146">
        <f t="shared" si="16"/>
        <v>400.6</v>
      </c>
      <c r="AO24" s="100">
        <f>RCF!I$33</f>
        <v>26.713000000000001</v>
      </c>
      <c r="AP24" s="95">
        <f t="shared" si="6"/>
        <v>600.9</v>
      </c>
      <c r="AQ24" s="102">
        <v>448.6</v>
      </c>
      <c r="AR24" s="100">
        <f t="shared" si="17"/>
        <v>29.90666666666667</v>
      </c>
      <c r="AS24" s="95">
        <f t="shared" si="18"/>
        <v>583.1</v>
      </c>
      <c r="AT24" s="95">
        <f t="shared" si="18"/>
        <v>650.4</v>
      </c>
      <c r="AU24" s="102">
        <v>488</v>
      </c>
      <c r="AV24" s="100">
        <f t="shared" si="19"/>
        <v>32.533333333333331</v>
      </c>
      <c r="AW24" s="102"/>
      <c r="AX24" s="100"/>
      <c r="AY24" s="37">
        <v>454.1</v>
      </c>
      <c r="AZ24" s="100">
        <f t="shared" si="20"/>
        <v>30.273333333333333</v>
      </c>
      <c r="BA24" s="35">
        <v>662.3</v>
      </c>
      <c r="BB24" s="100">
        <f t="shared" si="43"/>
        <v>44.153333333333329</v>
      </c>
    </row>
    <row r="25" spans="1:54" x14ac:dyDescent="0.2">
      <c r="A25" s="38" t="s">
        <v>29</v>
      </c>
      <c r="B25" s="39" t="s">
        <v>28</v>
      </c>
      <c r="C25" s="40">
        <v>30</v>
      </c>
      <c r="D25" s="35">
        <f t="shared" si="38"/>
        <v>1785.6</v>
      </c>
      <c r="E25" s="34">
        <f>RCF!C$43</f>
        <v>59.519182319999999</v>
      </c>
      <c r="F25" s="101">
        <f t="shared" si="7"/>
        <v>407.2</v>
      </c>
      <c r="G25" s="99">
        <f t="shared" si="8"/>
        <v>13.573333333333332</v>
      </c>
      <c r="H25" s="101">
        <v>423.1</v>
      </c>
      <c r="I25" s="99">
        <f t="shared" si="39"/>
        <v>14.103333333333333</v>
      </c>
      <c r="J25" s="95">
        <f t="shared" si="42"/>
        <v>465.4</v>
      </c>
      <c r="K25" s="95">
        <f t="shared" si="42"/>
        <v>579.6</v>
      </c>
      <c r="L25" s="95">
        <f t="shared" si="42"/>
        <v>622</v>
      </c>
      <c r="M25" s="95">
        <f t="shared" si="42"/>
        <v>685.4</v>
      </c>
      <c r="N25" s="95">
        <f t="shared" si="42"/>
        <v>846.2</v>
      </c>
      <c r="O25" s="95">
        <f t="shared" si="42"/>
        <v>909.7</v>
      </c>
      <c r="P25" s="95">
        <f t="shared" si="42"/>
        <v>1269.3</v>
      </c>
      <c r="Q25" s="102">
        <v>428.8</v>
      </c>
      <c r="R25" s="99">
        <f t="shared" si="9"/>
        <v>14.293333333333333</v>
      </c>
      <c r="S25" s="95">
        <f t="shared" si="10"/>
        <v>557.4</v>
      </c>
      <c r="T25" s="95">
        <f t="shared" si="10"/>
        <v>643.20000000000005</v>
      </c>
      <c r="U25" s="102">
        <v>448.7</v>
      </c>
      <c r="V25" s="99">
        <f t="shared" si="11"/>
        <v>14.956666666666667</v>
      </c>
      <c r="W25" s="102">
        <v>477.8</v>
      </c>
      <c r="X25" s="100">
        <f t="shared" si="40"/>
        <v>15.926666666666668</v>
      </c>
      <c r="Y25" s="95">
        <f t="shared" si="12"/>
        <v>525.5</v>
      </c>
      <c r="Z25" s="95">
        <v>0</v>
      </c>
      <c r="AA25" s="95">
        <f t="shared" si="44"/>
        <v>774</v>
      </c>
      <c r="AB25" s="95">
        <f t="shared" si="44"/>
        <v>702.4</v>
      </c>
      <c r="AC25" s="95">
        <f t="shared" si="44"/>
        <v>1036.8</v>
      </c>
      <c r="AD25" s="95">
        <v>0</v>
      </c>
      <c r="AE25" s="102">
        <v>428.4</v>
      </c>
      <c r="AF25" s="100">
        <f t="shared" si="13"/>
        <v>14.28</v>
      </c>
      <c r="AG25" s="95">
        <f t="shared" si="5"/>
        <v>706.9</v>
      </c>
      <c r="AH25" s="95">
        <f t="shared" si="5"/>
        <v>899.6</v>
      </c>
      <c r="AI25" s="95">
        <f t="shared" si="5"/>
        <v>1285.2</v>
      </c>
      <c r="AJ25" s="102">
        <v>418.8</v>
      </c>
      <c r="AK25" s="100">
        <f t="shared" si="14"/>
        <v>13.96</v>
      </c>
      <c r="AL25" s="102">
        <v>571.6</v>
      </c>
      <c r="AM25" s="100">
        <f t="shared" si="15"/>
        <v>19.053333333333335</v>
      </c>
      <c r="AN25" s="146">
        <f t="shared" si="16"/>
        <v>801.3</v>
      </c>
      <c r="AO25" s="100">
        <f>RCF!I$33</f>
        <v>26.713000000000001</v>
      </c>
      <c r="AP25" s="95">
        <f t="shared" si="6"/>
        <v>1201.9000000000001</v>
      </c>
      <c r="AQ25" s="102">
        <v>448.6</v>
      </c>
      <c r="AR25" s="100">
        <f t="shared" si="17"/>
        <v>14.953333333333335</v>
      </c>
      <c r="AS25" s="95">
        <f t="shared" si="18"/>
        <v>583.1</v>
      </c>
      <c r="AT25" s="95">
        <f t="shared" si="18"/>
        <v>650.4</v>
      </c>
      <c r="AU25" s="102">
        <v>488</v>
      </c>
      <c r="AV25" s="100">
        <f t="shared" si="19"/>
        <v>16.266666666666666</v>
      </c>
      <c r="AW25" s="102"/>
      <c r="AX25" s="100"/>
      <c r="AY25" s="37">
        <v>454.1</v>
      </c>
      <c r="AZ25" s="100">
        <f t="shared" si="20"/>
        <v>15.136666666666667</v>
      </c>
      <c r="BA25" s="35">
        <v>662.3</v>
      </c>
      <c r="BB25" s="100">
        <f t="shared" si="43"/>
        <v>22.076666666666664</v>
      </c>
    </row>
    <row r="26" spans="1:54" x14ac:dyDescent="0.2">
      <c r="A26" s="38" t="s">
        <v>30</v>
      </c>
      <c r="B26" s="39" t="s">
        <v>28</v>
      </c>
      <c r="C26" s="40">
        <v>45</v>
      </c>
      <c r="D26" s="35">
        <f t="shared" si="38"/>
        <v>2678.4</v>
      </c>
      <c r="E26" s="34">
        <f>RCF!C$43</f>
        <v>59.519182319999999</v>
      </c>
      <c r="F26" s="101">
        <f t="shared" si="7"/>
        <v>407.2</v>
      </c>
      <c r="G26" s="99">
        <f t="shared" si="8"/>
        <v>9.0488888888888894</v>
      </c>
      <c r="H26" s="101">
        <v>423.1</v>
      </c>
      <c r="I26" s="99">
        <f t="shared" si="39"/>
        <v>9.4022222222222229</v>
      </c>
      <c r="J26" s="95">
        <f t="shared" si="42"/>
        <v>465.4</v>
      </c>
      <c r="K26" s="95">
        <f t="shared" si="42"/>
        <v>579.6</v>
      </c>
      <c r="L26" s="95">
        <f t="shared" si="42"/>
        <v>622</v>
      </c>
      <c r="M26" s="95">
        <f t="shared" si="42"/>
        <v>685.4</v>
      </c>
      <c r="N26" s="95">
        <f t="shared" si="42"/>
        <v>846.2</v>
      </c>
      <c r="O26" s="95">
        <f t="shared" si="42"/>
        <v>909.7</v>
      </c>
      <c r="P26" s="95">
        <f t="shared" si="42"/>
        <v>1269.3</v>
      </c>
      <c r="Q26" s="102">
        <v>428.8</v>
      </c>
      <c r="R26" s="99">
        <f t="shared" si="9"/>
        <v>9.5288888888888899</v>
      </c>
      <c r="S26" s="95">
        <f t="shared" si="10"/>
        <v>557.4</v>
      </c>
      <c r="T26" s="95">
        <f t="shared" si="10"/>
        <v>643.20000000000005</v>
      </c>
      <c r="U26" s="102">
        <v>448.7</v>
      </c>
      <c r="V26" s="99">
        <f t="shared" si="11"/>
        <v>9.9711111111111101</v>
      </c>
      <c r="W26" s="102">
        <v>477.8</v>
      </c>
      <c r="X26" s="100">
        <f t="shared" si="40"/>
        <v>10.617777777777778</v>
      </c>
      <c r="Y26" s="95">
        <f t="shared" si="12"/>
        <v>525.5</v>
      </c>
      <c r="Z26" s="95">
        <v>0</v>
      </c>
      <c r="AA26" s="95">
        <f t="shared" si="44"/>
        <v>774</v>
      </c>
      <c r="AB26" s="95">
        <f t="shared" si="44"/>
        <v>702.4</v>
      </c>
      <c r="AC26" s="95">
        <f t="shared" si="44"/>
        <v>1036.8</v>
      </c>
      <c r="AD26" s="95">
        <v>0</v>
      </c>
      <c r="AE26" s="102">
        <v>428.4</v>
      </c>
      <c r="AF26" s="100">
        <f t="shared" si="13"/>
        <v>9.52</v>
      </c>
      <c r="AG26" s="95">
        <f t="shared" si="5"/>
        <v>706.9</v>
      </c>
      <c r="AH26" s="95">
        <f t="shared" si="5"/>
        <v>899.6</v>
      </c>
      <c r="AI26" s="95">
        <f t="shared" si="5"/>
        <v>1285.2</v>
      </c>
      <c r="AJ26" s="102">
        <v>418.8</v>
      </c>
      <c r="AK26" s="100">
        <f t="shared" si="14"/>
        <v>9.3066666666666666</v>
      </c>
      <c r="AL26" s="102">
        <v>571.6</v>
      </c>
      <c r="AM26" s="100">
        <f t="shared" si="15"/>
        <v>12.702222222222222</v>
      </c>
      <c r="AN26" s="146">
        <f t="shared" si="16"/>
        <v>1202</v>
      </c>
      <c r="AO26" s="100">
        <f>RCF!I$33</f>
        <v>26.713000000000001</v>
      </c>
      <c r="AP26" s="95">
        <f t="shared" si="6"/>
        <v>1803</v>
      </c>
      <c r="AQ26" s="102">
        <v>448.6</v>
      </c>
      <c r="AR26" s="100">
        <f t="shared" si="17"/>
        <v>9.9688888888888894</v>
      </c>
      <c r="AS26" s="95">
        <f t="shared" si="18"/>
        <v>583.1</v>
      </c>
      <c r="AT26" s="95">
        <f t="shared" si="18"/>
        <v>650.4</v>
      </c>
      <c r="AU26" s="102">
        <v>488</v>
      </c>
      <c r="AV26" s="100">
        <f t="shared" si="19"/>
        <v>10.844444444444445</v>
      </c>
      <c r="AW26" s="102"/>
      <c r="AX26" s="100"/>
      <c r="AY26" s="37">
        <v>454.1</v>
      </c>
      <c r="AZ26" s="100">
        <f t="shared" si="20"/>
        <v>10.091111111111111</v>
      </c>
      <c r="BA26" s="35">
        <v>662.3</v>
      </c>
      <c r="BB26" s="100">
        <f t="shared" si="43"/>
        <v>14.717777777777776</v>
      </c>
    </row>
    <row r="27" spans="1:54" s="218" customFormat="1" x14ac:dyDescent="0.2">
      <c r="A27" s="212" t="s">
        <v>311</v>
      </c>
      <c r="B27" s="213" t="s">
        <v>28</v>
      </c>
      <c r="C27" s="214">
        <v>63.6</v>
      </c>
      <c r="D27" s="119">
        <f t="shared" ref="D27" si="45">ROUND(E27*C27,1)</f>
        <v>3785.4</v>
      </c>
      <c r="E27" s="148">
        <f>RCF!C$43</f>
        <v>59.519182319999999</v>
      </c>
      <c r="F27" s="101">
        <f t="shared" si="7"/>
        <v>0</v>
      </c>
      <c r="G27" s="149">
        <f t="shared" ref="G27" si="46">F27/C27</f>
        <v>0</v>
      </c>
      <c r="H27" s="215">
        <v>0</v>
      </c>
      <c r="I27" s="149">
        <f t="shared" ref="I27" si="47">H27/C27</f>
        <v>0</v>
      </c>
      <c r="J27" s="121">
        <f t="shared" si="42"/>
        <v>0</v>
      </c>
      <c r="K27" s="121">
        <f t="shared" si="42"/>
        <v>0</v>
      </c>
      <c r="L27" s="121">
        <f t="shared" si="42"/>
        <v>0</v>
      </c>
      <c r="M27" s="121">
        <f t="shared" si="42"/>
        <v>0</v>
      </c>
      <c r="N27" s="121">
        <f t="shared" si="42"/>
        <v>0</v>
      </c>
      <c r="O27" s="121">
        <f t="shared" si="42"/>
        <v>0</v>
      </c>
      <c r="P27" s="121">
        <f t="shared" si="42"/>
        <v>0</v>
      </c>
      <c r="Q27" s="216">
        <v>0</v>
      </c>
      <c r="R27" s="149">
        <f t="shared" ref="R27" si="48">Q27/C27</f>
        <v>0</v>
      </c>
      <c r="S27" s="121">
        <f t="shared" si="10"/>
        <v>0</v>
      </c>
      <c r="T27" s="121">
        <f t="shared" si="10"/>
        <v>0</v>
      </c>
      <c r="U27" s="216">
        <v>0</v>
      </c>
      <c r="V27" s="149">
        <f t="shared" ref="V27" si="49">U27/C27</f>
        <v>0</v>
      </c>
      <c r="W27" s="216"/>
      <c r="X27" s="120">
        <f t="shared" ref="X27" si="50">W27/C27</f>
        <v>0</v>
      </c>
      <c r="Y27" s="121">
        <f t="shared" si="12"/>
        <v>0</v>
      </c>
      <c r="Z27" s="121">
        <v>0</v>
      </c>
      <c r="AA27" s="121">
        <f t="shared" si="44"/>
        <v>0</v>
      </c>
      <c r="AB27" s="121">
        <f t="shared" si="44"/>
        <v>0</v>
      </c>
      <c r="AC27" s="121">
        <f t="shared" si="44"/>
        <v>0</v>
      </c>
      <c r="AD27" s="121">
        <v>0</v>
      </c>
      <c r="AE27" s="216">
        <v>0</v>
      </c>
      <c r="AF27" s="120">
        <f t="shared" ref="AF27" si="51">AE27/C27</f>
        <v>0</v>
      </c>
      <c r="AG27" s="121">
        <f t="shared" si="5"/>
        <v>0</v>
      </c>
      <c r="AH27" s="121">
        <f t="shared" si="5"/>
        <v>0</v>
      </c>
      <c r="AI27" s="121">
        <f t="shared" si="5"/>
        <v>0</v>
      </c>
      <c r="AJ27" s="216">
        <v>418.8</v>
      </c>
      <c r="AK27" s="120">
        <f t="shared" ref="AK27" si="52">AJ27/C27</f>
        <v>6.5849056603773581</v>
      </c>
      <c r="AL27" s="216">
        <v>571.6</v>
      </c>
      <c r="AM27" s="120">
        <f t="shared" ref="AM27" si="53">AL27/C27</f>
        <v>8.9874213836477992</v>
      </c>
      <c r="AN27" s="216">
        <f t="shared" ref="AN27" si="54">ROUNDDOWN(C27*AO27,1)</f>
        <v>1698.9</v>
      </c>
      <c r="AO27" s="120">
        <f>RCF!I$33</f>
        <v>26.713000000000001</v>
      </c>
      <c r="AP27" s="121">
        <f t="shared" si="6"/>
        <v>2548.3000000000002</v>
      </c>
      <c r="AQ27" s="216">
        <v>0</v>
      </c>
      <c r="AR27" s="120">
        <f t="shared" ref="AR27" si="55">AQ27/C27</f>
        <v>0</v>
      </c>
      <c r="AS27" s="121">
        <f t="shared" si="18"/>
        <v>0</v>
      </c>
      <c r="AT27" s="121">
        <f t="shared" si="18"/>
        <v>0</v>
      </c>
      <c r="AU27" s="216">
        <v>488</v>
      </c>
      <c r="AV27" s="120">
        <f t="shared" ref="AV27" si="56">AU27/C27</f>
        <v>7.6729559748427674</v>
      </c>
      <c r="AW27" s="216"/>
      <c r="AX27" s="120"/>
      <c r="AY27" s="217">
        <v>0</v>
      </c>
      <c r="AZ27" s="120">
        <f t="shared" ref="AZ27" si="57">AY27/C27</f>
        <v>0</v>
      </c>
      <c r="BA27" s="119">
        <v>0</v>
      </c>
      <c r="BB27" s="120">
        <f t="shared" ref="BB27" si="58">BA27/C27</f>
        <v>0</v>
      </c>
    </row>
    <row r="28" spans="1:54" x14ac:dyDescent="0.2">
      <c r="A28" s="38" t="s">
        <v>31</v>
      </c>
      <c r="B28" s="39" t="s">
        <v>32</v>
      </c>
      <c r="C28" s="40">
        <v>21.43</v>
      </c>
      <c r="D28" s="35">
        <f t="shared" si="38"/>
        <v>1275.5</v>
      </c>
      <c r="E28" s="34">
        <f>RCF!C$43</f>
        <v>59.519182319999999</v>
      </c>
      <c r="F28" s="101">
        <f t="shared" si="7"/>
        <v>513.6</v>
      </c>
      <c r="G28" s="99">
        <f t="shared" si="8"/>
        <v>23.966402239850677</v>
      </c>
      <c r="H28" s="101">
        <v>533.70000000000005</v>
      </c>
      <c r="I28" s="99">
        <f t="shared" si="39"/>
        <v>24.904339710685957</v>
      </c>
      <c r="J28" s="95">
        <f t="shared" si="42"/>
        <v>587.1</v>
      </c>
      <c r="K28" s="95">
        <f t="shared" si="42"/>
        <v>731.2</v>
      </c>
      <c r="L28" s="95">
        <f t="shared" si="42"/>
        <v>784.5</v>
      </c>
      <c r="M28" s="95">
        <f t="shared" si="42"/>
        <v>864.6</v>
      </c>
      <c r="N28" s="95">
        <f t="shared" si="42"/>
        <v>1067.4000000000001</v>
      </c>
      <c r="O28" s="95">
        <f t="shared" si="42"/>
        <v>1147.5</v>
      </c>
      <c r="P28" s="95">
        <f t="shared" si="42"/>
        <v>1601.1</v>
      </c>
      <c r="Q28" s="102">
        <v>540.4</v>
      </c>
      <c r="R28" s="99">
        <f t="shared" si="9"/>
        <v>25.216985534297713</v>
      </c>
      <c r="S28" s="95">
        <f t="shared" si="10"/>
        <v>702.5</v>
      </c>
      <c r="T28" s="95">
        <f t="shared" si="10"/>
        <v>810.6</v>
      </c>
      <c r="U28" s="102">
        <v>502.2</v>
      </c>
      <c r="V28" s="99">
        <f t="shared" si="11"/>
        <v>23.434437704153055</v>
      </c>
      <c r="W28" s="102">
        <v>534.9</v>
      </c>
      <c r="X28" s="100">
        <f t="shared" si="40"/>
        <v>24.960335977601492</v>
      </c>
      <c r="Y28" s="95">
        <f>W28</f>
        <v>534.9</v>
      </c>
      <c r="Z28" s="95">
        <f>W28</f>
        <v>534.9</v>
      </c>
      <c r="AA28" s="95">
        <f>Z28</f>
        <v>534.9</v>
      </c>
      <c r="AB28" s="95">
        <f t="shared" ref="AB28:AD28" si="59">AA28</f>
        <v>534.9</v>
      </c>
      <c r="AC28" s="95">
        <f t="shared" si="59"/>
        <v>534.9</v>
      </c>
      <c r="AD28" s="95">
        <f t="shared" si="59"/>
        <v>534.9</v>
      </c>
      <c r="AE28" s="102">
        <v>539.9</v>
      </c>
      <c r="AF28" s="100">
        <f t="shared" si="13"/>
        <v>25.193653756416239</v>
      </c>
      <c r="AG28" s="95">
        <f t="shared" si="5"/>
        <v>890.8</v>
      </c>
      <c r="AH28" s="95">
        <f t="shared" si="5"/>
        <v>1133.8</v>
      </c>
      <c r="AI28" s="95">
        <f t="shared" si="5"/>
        <v>1619.7</v>
      </c>
      <c r="AJ28" s="102">
        <v>472.1</v>
      </c>
      <c r="AK28" s="100">
        <f t="shared" si="14"/>
        <v>22.029864675688287</v>
      </c>
      <c r="AL28" s="102">
        <v>630.70000000000005</v>
      </c>
      <c r="AM28" s="100">
        <f t="shared" si="15"/>
        <v>29.430704619692023</v>
      </c>
      <c r="AN28" s="146">
        <f t="shared" si="16"/>
        <v>572.4</v>
      </c>
      <c r="AO28" s="100">
        <f>RCF!I$33</f>
        <v>26.713000000000001</v>
      </c>
      <c r="AP28" s="95">
        <f t="shared" si="6"/>
        <v>858.6</v>
      </c>
      <c r="AQ28" s="102">
        <v>565.29999999999995</v>
      </c>
      <c r="AR28" s="100">
        <f t="shared" si="17"/>
        <v>26.378908072795145</v>
      </c>
      <c r="AS28" s="95">
        <f t="shared" si="18"/>
        <v>734.8</v>
      </c>
      <c r="AT28" s="95">
        <f t="shared" si="18"/>
        <v>819.6</v>
      </c>
      <c r="AU28" s="102">
        <v>446.1</v>
      </c>
      <c r="AV28" s="100">
        <f t="shared" si="19"/>
        <v>20.81661222585161</v>
      </c>
      <c r="AW28" s="102"/>
      <c r="AX28" s="100"/>
      <c r="AY28" s="37">
        <v>572.4</v>
      </c>
      <c r="AZ28" s="100">
        <f t="shared" si="20"/>
        <v>26.710219318712085</v>
      </c>
      <c r="BA28" s="147">
        <f>ROUNDDOWN(C28*BB28,1)</f>
        <v>546</v>
      </c>
      <c r="BB28" s="100">
        <f>RCF!I$41</f>
        <v>25.48</v>
      </c>
    </row>
    <row r="29" spans="1:54" x14ac:dyDescent="0.2">
      <c r="A29" s="42"/>
      <c r="B29" s="43"/>
      <c r="C29" s="44"/>
      <c r="D29" s="44"/>
      <c r="E29" s="45"/>
      <c r="F29" s="103"/>
      <c r="G29" s="104"/>
      <c r="H29" s="103"/>
      <c r="I29" s="104"/>
      <c r="J29" s="98"/>
      <c r="K29" s="98"/>
      <c r="L29" s="98"/>
      <c r="M29" s="98"/>
      <c r="N29" s="98"/>
      <c r="O29" s="98"/>
      <c r="P29" s="98"/>
      <c r="Q29" s="103"/>
      <c r="R29" s="104"/>
      <c r="S29" s="95"/>
      <c r="T29" s="95"/>
      <c r="U29" s="103"/>
      <c r="V29" s="104"/>
      <c r="W29" s="103"/>
      <c r="X29" s="105"/>
      <c r="Y29" s="97"/>
      <c r="Z29" s="97"/>
      <c r="AA29" s="97"/>
      <c r="AB29" s="97"/>
      <c r="AC29" s="97"/>
      <c r="AD29" s="97"/>
      <c r="AE29" s="106"/>
      <c r="AF29" s="104"/>
      <c r="AG29" s="98"/>
      <c r="AH29" s="98"/>
      <c r="AI29" s="98"/>
      <c r="AJ29" s="103"/>
      <c r="AK29" s="104"/>
      <c r="AL29" s="103"/>
      <c r="AM29" s="104"/>
      <c r="AN29" s="106"/>
      <c r="AO29" s="104"/>
      <c r="AP29" s="98"/>
      <c r="AQ29" s="106"/>
      <c r="AR29" s="104"/>
      <c r="AS29" s="98"/>
      <c r="AT29" s="98"/>
      <c r="AU29" s="103"/>
      <c r="AV29" s="104"/>
      <c r="AW29" s="103"/>
      <c r="AX29" s="104"/>
      <c r="AY29" s="103"/>
      <c r="AZ29" s="104"/>
      <c r="BA29" s="44"/>
      <c r="BB29" s="45"/>
    </row>
    <row r="30" spans="1:54" x14ac:dyDescent="0.2">
      <c r="A30" s="23"/>
      <c r="B30" s="24" t="s">
        <v>4</v>
      </c>
      <c r="C30" s="25"/>
      <c r="D30" s="26"/>
      <c r="E30" s="27"/>
      <c r="F30" s="26"/>
      <c r="G30" s="27"/>
      <c r="H30" s="26"/>
      <c r="I30" s="27"/>
      <c r="J30" s="27"/>
      <c r="K30" s="27"/>
      <c r="L30" s="27"/>
      <c r="M30" s="27"/>
      <c r="N30" s="27"/>
      <c r="O30" s="27"/>
      <c r="P30" s="27"/>
      <c r="Q30" s="28"/>
      <c r="R30" s="27"/>
      <c r="S30" s="27"/>
      <c r="T30" s="27"/>
      <c r="U30" s="28"/>
      <c r="V30" s="27"/>
      <c r="W30" s="28"/>
      <c r="X30" s="27"/>
      <c r="Y30" s="29"/>
      <c r="Z30" s="29"/>
      <c r="AA30" s="30"/>
      <c r="AB30" s="30"/>
      <c r="AC30" s="30"/>
      <c r="AD30" s="30"/>
      <c r="AE30" s="28"/>
      <c r="AF30" s="27"/>
      <c r="AG30" s="26"/>
      <c r="AH30" s="26"/>
      <c r="AI30" s="31"/>
      <c r="AJ30" s="26"/>
      <c r="AK30" s="26"/>
      <c r="AL30" s="26"/>
      <c r="AM30" s="26"/>
      <c r="AN30" s="28"/>
      <c r="AO30" s="27"/>
      <c r="AP30" s="26"/>
      <c r="AQ30" s="28"/>
      <c r="AR30" s="27"/>
      <c r="AS30" s="26"/>
      <c r="AT30" s="26"/>
      <c r="AU30" s="26"/>
      <c r="AV30" s="26"/>
      <c r="AW30" s="26"/>
      <c r="AX30" s="26"/>
      <c r="AY30" s="26"/>
      <c r="AZ30" s="26"/>
      <c r="BA30" s="27"/>
      <c r="BB30" s="27"/>
    </row>
    <row r="31" spans="1:54" x14ac:dyDescent="0.2">
      <c r="A31" s="47"/>
      <c r="B31" s="48"/>
      <c r="C31" s="49"/>
      <c r="D31" s="33"/>
      <c r="E31" s="50"/>
      <c r="F31" s="33"/>
      <c r="G31" s="50"/>
      <c r="H31" s="33"/>
      <c r="I31" s="50"/>
      <c r="J31" s="93"/>
      <c r="K31" s="93"/>
      <c r="L31" s="93"/>
      <c r="M31" s="93"/>
      <c r="N31" s="93"/>
      <c r="O31" s="93"/>
      <c r="P31" s="93"/>
      <c r="Q31" s="33"/>
      <c r="R31" s="50"/>
      <c r="S31" s="93"/>
      <c r="T31" s="93"/>
      <c r="U31" s="33"/>
      <c r="V31" s="50"/>
      <c r="W31" s="33"/>
      <c r="X31" s="32"/>
      <c r="Y31" s="94"/>
      <c r="Z31" s="94"/>
      <c r="AA31" s="94"/>
      <c r="AB31" s="94"/>
      <c r="AC31" s="94"/>
      <c r="AD31" s="94"/>
      <c r="AE31" s="51"/>
      <c r="AF31" s="50"/>
      <c r="AG31" s="93"/>
      <c r="AH31" s="93"/>
      <c r="AI31" s="93"/>
      <c r="AJ31" s="33"/>
      <c r="AK31" s="50"/>
      <c r="AL31" s="33"/>
      <c r="AM31" s="50"/>
      <c r="AN31" s="51"/>
      <c r="AO31" s="50"/>
      <c r="AP31" s="93"/>
      <c r="AQ31" s="51"/>
      <c r="AR31" s="50"/>
      <c r="AS31" s="93"/>
      <c r="AT31" s="93"/>
      <c r="AU31" s="33"/>
      <c r="AV31" s="50"/>
      <c r="AW31" s="33"/>
      <c r="AX31" s="50"/>
      <c r="AY31" s="33"/>
      <c r="AZ31" s="50"/>
      <c r="BA31" s="33" t="s">
        <v>192</v>
      </c>
      <c r="BB31" s="50"/>
    </row>
    <row r="32" spans="1:54" s="53" customFormat="1" ht="14.25" customHeight="1" x14ac:dyDescent="0.2">
      <c r="A32" s="38" t="s">
        <v>34</v>
      </c>
      <c r="B32" s="52" t="s">
        <v>109</v>
      </c>
      <c r="C32" s="40"/>
      <c r="D32" s="35">
        <f t="shared" ref="D32:D63" si="60">ROUND(E32*C32,1)</f>
        <v>0</v>
      </c>
      <c r="E32" s="34">
        <v>0</v>
      </c>
      <c r="F32" s="35">
        <v>0</v>
      </c>
      <c r="G32" s="99">
        <v>0</v>
      </c>
      <c r="H32" s="35">
        <v>0</v>
      </c>
      <c r="I32" s="99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35">
        <v>0</v>
      </c>
      <c r="R32" s="99">
        <v>0</v>
      </c>
      <c r="S32" s="95">
        <v>0</v>
      </c>
      <c r="T32" s="95">
        <v>0</v>
      </c>
      <c r="U32" s="35">
        <v>0</v>
      </c>
      <c r="V32" s="99">
        <v>0</v>
      </c>
      <c r="W32" s="35">
        <v>0</v>
      </c>
      <c r="X32" s="36">
        <v>0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35">
        <v>0</v>
      </c>
      <c r="AF32" s="36">
        <v>0</v>
      </c>
      <c r="AG32" s="95">
        <v>0</v>
      </c>
      <c r="AH32" s="95">
        <v>0</v>
      </c>
      <c r="AI32" s="95">
        <v>0</v>
      </c>
      <c r="AJ32" s="35">
        <v>0</v>
      </c>
      <c r="AK32" s="34">
        <v>0</v>
      </c>
      <c r="AL32" s="35">
        <v>0</v>
      </c>
      <c r="AM32" s="34">
        <v>0</v>
      </c>
      <c r="AN32" s="35">
        <v>0</v>
      </c>
      <c r="AO32" s="36">
        <v>0</v>
      </c>
      <c r="AP32" s="95">
        <v>0</v>
      </c>
      <c r="AQ32" s="35">
        <v>0</v>
      </c>
      <c r="AR32" s="36">
        <v>0</v>
      </c>
      <c r="AS32" s="95">
        <v>0</v>
      </c>
      <c r="AT32" s="95">
        <v>0</v>
      </c>
      <c r="AU32" s="35">
        <v>0</v>
      </c>
      <c r="AV32" s="34">
        <v>0</v>
      </c>
      <c r="AW32" s="37"/>
      <c r="AX32" s="34"/>
      <c r="AY32" s="35">
        <v>0</v>
      </c>
      <c r="AZ32" s="34">
        <v>0</v>
      </c>
      <c r="BA32" s="35">
        <v>0</v>
      </c>
      <c r="BB32" s="36">
        <v>0</v>
      </c>
    </row>
    <row r="33" spans="1:54" s="53" customFormat="1" x14ac:dyDescent="0.2">
      <c r="A33" s="38" t="s">
        <v>33</v>
      </c>
      <c r="B33" s="39" t="s">
        <v>110</v>
      </c>
      <c r="C33" s="40"/>
      <c r="D33" s="35">
        <f t="shared" si="60"/>
        <v>0</v>
      </c>
      <c r="E33" s="34">
        <v>0</v>
      </c>
      <c r="F33" s="35">
        <v>0</v>
      </c>
      <c r="G33" s="99">
        <v>0</v>
      </c>
      <c r="H33" s="35">
        <v>0</v>
      </c>
      <c r="I33" s="99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35">
        <v>0</v>
      </c>
      <c r="R33" s="99">
        <v>0</v>
      </c>
      <c r="S33" s="95">
        <v>0</v>
      </c>
      <c r="T33" s="95">
        <v>0</v>
      </c>
      <c r="U33" s="35">
        <v>0</v>
      </c>
      <c r="V33" s="99">
        <v>0</v>
      </c>
      <c r="W33" s="35">
        <v>0</v>
      </c>
      <c r="X33" s="36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0</v>
      </c>
      <c r="AD33" s="95">
        <v>0</v>
      </c>
      <c r="AE33" s="35">
        <v>0</v>
      </c>
      <c r="AF33" s="36">
        <v>0</v>
      </c>
      <c r="AG33" s="95">
        <v>0</v>
      </c>
      <c r="AH33" s="95">
        <v>0</v>
      </c>
      <c r="AI33" s="95">
        <v>0</v>
      </c>
      <c r="AJ33" s="35">
        <v>0</v>
      </c>
      <c r="AK33" s="34">
        <v>0</v>
      </c>
      <c r="AL33" s="35">
        <v>0</v>
      </c>
      <c r="AM33" s="34">
        <v>0</v>
      </c>
      <c r="AN33" s="35">
        <v>0</v>
      </c>
      <c r="AO33" s="36">
        <v>0</v>
      </c>
      <c r="AP33" s="95">
        <v>0</v>
      </c>
      <c r="AQ33" s="35">
        <v>0</v>
      </c>
      <c r="AR33" s="36">
        <v>0</v>
      </c>
      <c r="AS33" s="95">
        <v>0</v>
      </c>
      <c r="AT33" s="95">
        <v>0</v>
      </c>
      <c r="AU33" s="35">
        <v>0</v>
      </c>
      <c r="AV33" s="34">
        <v>0</v>
      </c>
      <c r="AW33" s="37"/>
      <c r="AX33" s="34"/>
      <c r="AY33" s="35">
        <v>0</v>
      </c>
      <c r="AZ33" s="34">
        <v>0</v>
      </c>
      <c r="BA33" s="35">
        <v>0</v>
      </c>
      <c r="BB33" s="36">
        <v>0</v>
      </c>
    </row>
    <row r="34" spans="1:54" s="53" customFormat="1" x14ac:dyDescent="0.2">
      <c r="A34" s="38" t="s">
        <v>35</v>
      </c>
      <c r="B34" s="39" t="s">
        <v>111</v>
      </c>
      <c r="C34" s="40"/>
      <c r="D34" s="35">
        <f t="shared" si="60"/>
        <v>0</v>
      </c>
      <c r="E34" s="34">
        <v>0</v>
      </c>
      <c r="F34" s="35">
        <v>0</v>
      </c>
      <c r="G34" s="99">
        <v>0</v>
      </c>
      <c r="H34" s="35">
        <v>0</v>
      </c>
      <c r="I34" s="99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35">
        <v>0</v>
      </c>
      <c r="R34" s="99">
        <v>0</v>
      </c>
      <c r="S34" s="95">
        <v>0</v>
      </c>
      <c r="T34" s="95">
        <v>0</v>
      </c>
      <c r="U34" s="35">
        <v>0</v>
      </c>
      <c r="V34" s="99">
        <v>0</v>
      </c>
      <c r="W34" s="35">
        <v>0</v>
      </c>
      <c r="X34" s="36">
        <v>0</v>
      </c>
      <c r="Y34" s="95">
        <v>0</v>
      </c>
      <c r="Z34" s="95">
        <v>0</v>
      </c>
      <c r="AA34" s="95">
        <v>0</v>
      </c>
      <c r="AB34" s="95">
        <v>0</v>
      </c>
      <c r="AC34" s="95">
        <v>0</v>
      </c>
      <c r="AD34" s="95">
        <v>0</v>
      </c>
      <c r="AE34" s="35">
        <v>0</v>
      </c>
      <c r="AF34" s="36">
        <v>0</v>
      </c>
      <c r="AG34" s="95">
        <v>0</v>
      </c>
      <c r="AH34" s="95">
        <v>0</v>
      </c>
      <c r="AI34" s="95">
        <v>0</v>
      </c>
      <c r="AJ34" s="35">
        <v>0</v>
      </c>
      <c r="AK34" s="34">
        <v>0</v>
      </c>
      <c r="AL34" s="35">
        <v>0</v>
      </c>
      <c r="AM34" s="34">
        <v>0</v>
      </c>
      <c r="AN34" s="35">
        <v>0</v>
      </c>
      <c r="AO34" s="36">
        <v>0</v>
      </c>
      <c r="AP34" s="95">
        <v>0</v>
      </c>
      <c r="AQ34" s="35">
        <v>0</v>
      </c>
      <c r="AR34" s="36">
        <v>0</v>
      </c>
      <c r="AS34" s="95">
        <v>0</v>
      </c>
      <c r="AT34" s="95">
        <v>0</v>
      </c>
      <c r="AU34" s="35">
        <v>0</v>
      </c>
      <c r="AV34" s="34">
        <v>0</v>
      </c>
      <c r="AW34" s="37"/>
      <c r="AX34" s="34"/>
      <c r="AY34" s="35">
        <v>0</v>
      </c>
      <c r="AZ34" s="34">
        <v>0</v>
      </c>
      <c r="BA34" s="35">
        <v>0</v>
      </c>
      <c r="BB34" s="36">
        <v>0</v>
      </c>
    </row>
    <row r="35" spans="1:54" s="53" customFormat="1" x14ac:dyDescent="0.2">
      <c r="A35" s="38" t="s">
        <v>47</v>
      </c>
      <c r="B35" s="39" t="s">
        <v>112</v>
      </c>
      <c r="C35" s="40"/>
      <c r="D35" s="35">
        <f t="shared" si="60"/>
        <v>0</v>
      </c>
      <c r="E35" s="34">
        <v>0</v>
      </c>
      <c r="F35" s="35">
        <v>0</v>
      </c>
      <c r="G35" s="99">
        <v>0</v>
      </c>
      <c r="H35" s="35">
        <v>0</v>
      </c>
      <c r="I35" s="99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35">
        <v>0</v>
      </c>
      <c r="R35" s="99">
        <v>0</v>
      </c>
      <c r="S35" s="95">
        <v>0</v>
      </c>
      <c r="T35" s="95">
        <v>0</v>
      </c>
      <c r="U35" s="35">
        <v>0</v>
      </c>
      <c r="V35" s="99">
        <v>0</v>
      </c>
      <c r="W35" s="35">
        <v>0</v>
      </c>
      <c r="X35" s="36">
        <v>0</v>
      </c>
      <c r="Y35" s="95">
        <v>0</v>
      </c>
      <c r="Z35" s="95">
        <v>0</v>
      </c>
      <c r="AA35" s="95">
        <v>0</v>
      </c>
      <c r="AB35" s="95">
        <v>0</v>
      </c>
      <c r="AC35" s="95">
        <v>0</v>
      </c>
      <c r="AD35" s="95">
        <v>0</v>
      </c>
      <c r="AE35" s="35">
        <v>0</v>
      </c>
      <c r="AF35" s="36">
        <v>0</v>
      </c>
      <c r="AG35" s="95">
        <v>0</v>
      </c>
      <c r="AH35" s="95">
        <v>0</v>
      </c>
      <c r="AI35" s="95">
        <v>0</v>
      </c>
      <c r="AJ35" s="35">
        <v>0</v>
      </c>
      <c r="AK35" s="34">
        <v>0</v>
      </c>
      <c r="AL35" s="35">
        <v>0</v>
      </c>
      <c r="AM35" s="34">
        <v>0</v>
      </c>
      <c r="AN35" s="35">
        <v>0</v>
      </c>
      <c r="AO35" s="36">
        <v>0</v>
      </c>
      <c r="AP35" s="95">
        <v>0</v>
      </c>
      <c r="AQ35" s="35">
        <v>0</v>
      </c>
      <c r="AR35" s="36">
        <v>0</v>
      </c>
      <c r="AS35" s="95">
        <v>0</v>
      </c>
      <c r="AT35" s="95">
        <v>0</v>
      </c>
      <c r="AU35" s="35">
        <v>0</v>
      </c>
      <c r="AV35" s="34">
        <v>0</v>
      </c>
      <c r="AW35" s="37"/>
      <c r="AX35" s="34"/>
      <c r="AY35" s="35">
        <v>0</v>
      </c>
      <c r="AZ35" s="34">
        <v>0</v>
      </c>
      <c r="BA35" s="35">
        <v>0</v>
      </c>
      <c r="BB35" s="36">
        <v>0</v>
      </c>
    </row>
    <row r="36" spans="1:54" s="53" customFormat="1" ht="25.5" x14ac:dyDescent="0.2">
      <c r="A36" s="38" t="s">
        <v>46</v>
      </c>
      <c r="B36" s="39" t="s">
        <v>117</v>
      </c>
      <c r="C36" s="40">
        <v>77</v>
      </c>
      <c r="D36" s="35">
        <f t="shared" si="60"/>
        <v>4583</v>
      </c>
      <c r="E36" s="34">
        <f>RCF!C$43</f>
        <v>59.519182319999999</v>
      </c>
      <c r="F36" s="35">
        <f t="shared" ref="F36:F67" si="61">ROUNDDOWN($C36*G36,1)</f>
        <v>1215.9000000000001</v>
      </c>
      <c r="G36" s="99">
        <f>RCF!C$5</f>
        <v>15.792</v>
      </c>
      <c r="H36" s="35">
        <f t="shared" ref="H36:H67" si="62">ROUND(I36*C36,1)</f>
        <v>1216</v>
      </c>
      <c r="I36" s="99">
        <f t="shared" ref="I36:I67" si="63">G36</f>
        <v>15.792</v>
      </c>
      <c r="J36" s="95">
        <f t="shared" ref="J36:P45" si="64">ROUND($C36*$I36*J$6,1)</f>
        <v>1337.6</v>
      </c>
      <c r="K36" s="95">
        <f t="shared" si="64"/>
        <v>1665.9</v>
      </c>
      <c r="L36" s="95">
        <f t="shared" si="64"/>
        <v>1787.5</v>
      </c>
      <c r="M36" s="95">
        <f t="shared" si="64"/>
        <v>1969.9</v>
      </c>
      <c r="N36" s="95">
        <f t="shared" si="64"/>
        <v>2432</v>
      </c>
      <c r="O36" s="95">
        <f t="shared" si="64"/>
        <v>2614.4</v>
      </c>
      <c r="P36" s="95">
        <f t="shared" si="64"/>
        <v>3648</v>
      </c>
      <c r="Q36" s="35">
        <f t="shared" ref="Q36:Q67" si="65">ROUNDDOWN($C36*R36,1)</f>
        <v>1192.7</v>
      </c>
      <c r="R36" s="99">
        <f>RCF!C$7</f>
        <v>15.49</v>
      </c>
      <c r="S36" s="95">
        <f t="shared" ref="S36:T55" si="66">ROUNDDOWN($Q36*S$6,1)</f>
        <v>1550.5</v>
      </c>
      <c r="T36" s="95">
        <f t="shared" si="66"/>
        <v>1789</v>
      </c>
      <c r="U36" s="35">
        <f t="shared" ref="U36:U67" si="67">ROUNDDOWN($C36*V36,1)</f>
        <v>1178.4000000000001</v>
      </c>
      <c r="V36" s="99">
        <f>RCF!C$9</f>
        <v>15.304</v>
      </c>
      <c r="W36" s="35">
        <f t="shared" ref="W36:W67" si="68">ROUNDDOWN($C36*X36,1)</f>
        <v>1178.4000000000001</v>
      </c>
      <c r="X36" s="100">
        <f t="shared" ref="X36:X67" si="69">V36</f>
        <v>15.304</v>
      </c>
      <c r="Y36" s="95">
        <f t="shared" ref="Y36:AD45" si="70">ROUNDDOWN($W36*Y$6,1)</f>
        <v>1296.2</v>
      </c>
      <c r="Z36" s="95">
        <f t="shared" si="70"/>
        <v>1614.4</v>
      </c>
      <c r="AA36" s="95">
        <f t="shared" si="70"/>
        <v>1909</v>
      </c>
      <c r="AB36" s="95">
        <f t="shared" si="70"/>
        <v>1732.2</v>
      </c>
      <c r="AC36" s="95">
        <f t="shared" si="70"/>
        <v>2557.1</v>
      </c>
      <c r="AD36" s="95">
        <f t="shared" si="70"/>
        <v>3535.2</v>
      </c>
      <c r="AE36" s="35">
        <f t="shared" ref="AE36:AE67" si="71">ROUNDDOWN($C36*AF36,1)</f>
        <v>1195</v>
      </c>
      <c r="AF36" s="100">
        <f>RCF!C$13</f>
        <v>15.52</v>
      </c>
      <c r="AG36" s="95">
        <f t="shared" ref="AG36:AI55" si="72">ROUND($AE36*AG$6,1)</f>
        <v>1971.8</v>
      </c>
      <c r="AH36" s="95">
        <f t="shared" si="72"/>
        <v>2509.5</v>
      </c>
      <c r="AI36" s="95">
        <f t="shared" si="72"/>
        <v>3585</v>
      </c>
      <c r="AJ36" s="35">
        <f t="shared" ref="AJ36:AJ67" si="73">ROUNDDOWN($C36*AK36,1)</f>
        <v>1208.5999999999999</v>
      </c>
      <c r="AK36" s="100">
        <f>RCF!C$25</f>
        <v>15.696666666666665</v>
      </c>
      <c r="AL36" s="35">
        <f t="shared" ref="AL36:AL67" si="74">ROUNDDOWN($C36*AM36,1)</f>
        <v>1593.9</v>
      </c>
      <c r="AM36" s="100">
        <f>RCF!C$59</f>
        <v>20.7</v>
      </c>
      <c r="AN36" s="35">
        <f t="shared" ref="AN36:AN67" si="75">ROUNDDOWN($C36*AO36,1)</f>
        <v>1275.8</v>
      </c>
      <c r="AO36" s="100">
        <f>RCF!C$33</f>
        <v>16.57</v>
      </c>
      <c r="AP36" s="95">
        <f t="shared" ref="AP36:AP67" si="76">ROUNDDOWN($AN36*AP$6,1)</f>
        <v>1913.7</v>
      </c>
      <c r="AQ36" s="35">
        <f t="shared" ref="AQ36:AQ67" si="77">ROUNDDOWN($C36*AR36,1)</f>
        <v>1267.4000000000001</v>
      </c>
      <c r="AR36" s="100">
        <f>RCF!C$35</f>
        <v>16.46</v>
      </c>
      <c r="AS36" s="95">
        <f t="shared" ref="AS36:AT55" si="78">ROUNDDOWN($AQ36*AS$6,1)</f>
        <v>1647.6</v>
      </c>
      <c r="AT36" s="95">
        <f t="shared" si="78"/>
        <v>1837.7</v>
      </c>
      <c r="AU36" s="35">
        <f t="shared" ref="AU36:AU67" si="79">ROUNDDOWN($C36*AV36,1)</f>
        <v>1251</v>
      </c>
      <c r="AV36" s="100">
        <f>RCF!C$37</f>
        <v>16.247</v>
      </c>
      <c r="AW36" s="102"/>
      <c r="AX36" s="100"/>
      <c r="AY36" s="35">
        <f t="shared" ref="AY36:AY67" si="80">ROUNDDOWN($C36*AZ36,1)</f>
        <v>1273.5</v>
      </c>
      <c r="AZ36" s="100">
        <f>RCF!C$39</f>
        <v>16.54</v>
      </c>
      <c r="BA36" s="35">
        <f t="shared" ref="BA36:BA67" si="81">ROUNDDOWN($C36*BB36,1)</f>
        <v>1214.9000000000001</v>
      </c>
      <c r="BB36" s="100">
        <f>RCF!C$41</f>
        <v>15.779</v>
      </c>
    </row>
    <row r="37" spans="1:54" s="53" customFormat="1" ht="25.5" x14ac:dyDescent="0.2">
      <c r="A37" s="38" t="s">
        <v>315</v>
      </c>
      <c r="B37" s="39" t="s">
        <v>316</v>
      </c>
      <c r="C37" s="40">
        <v>87</v>
      </c>
      <c r="D37" s="35">
        <f t="shared" si="60"/>
        <v>5178.2</v>
      </c>
      <c r="E37" s="34">
        <f>RCF!C$43</f>
        <v>59.519182319999999</v>
      </c>
      <c r="F37" s="35">
        <f t="shared" si="61"/>
        <v>1373.9</v>
      </c>
      <c r="G37" s="99">
        <f>RCF!C$5</f>
        <v>15.792</v>
      </c>
      <c r="H37" s="35">
        <f t="shared" si="62"/>
        <v>1373.9</v>
      </c>
      <c r="I37" s="99">
        <f t="shared" si="63"/>
        <v>15.792</v>
      </c>
      <c r="J37" s="95">
        <f t="shared" si="64"/>
        <v>1511.3</v>
      </c>
      <c r="K37" s="95">
        <f t="shared" si="64"/>
        <v>1882.2</v>
      </c>
      <c r="L37" s="95">
        <f t="shared" si="64"/>
        <v>2019.6</v>
      </c>
      <c r="M37" s="95">
        <f t="shared" si="64"/>
        <v>2225.6999999999998</v>
      </c>
      <c r="N37" s="95">
        <f t="shared" si="64"/>
        <v>2747.8</v>
      </c>
      <c r="O37" s="95">
        <f t="shared" si="64"/>
        <v>2953.9</v>
      </c>
      <c r="P37" s="95">
        <f t="shared" si="64"/>
        <v>4121.7</v>
      </c>
      <c r="Q37" s="35">
        <f t="shared" si="65"/>
        <v>1347.6</v>
      </c>
      <c r="R37" s="99">
        <f>RCF!C$7</f>
        <v>15.49</v>
      </c>
      <c r="S37" s="95">
        <f t="shared" si="66"/>
        <v>1751.8</v>
      </c>
      <c r="T37" s="95">
        <f t="shared" si="66"/>
        <v>2021.4</v>
      </c>
      <c r="U37" s="35">
        <f t="shared" si="67"/>
        <v>1331.4</v>
      </c>
      <c r="V37" s="99">
        <f>RCF!C$9</f>
        <v>15.304</v>
      </c>
      <c r="W37" s="35">
        <f t="shared" si="68"/>
        <v>1331.4</v>
      </c>
      <c r="X37" s="100">
        <f t="shared" si="69"/>
        <v>15.304</v>
      </c>
      <c r="Y37" s="95">
        <f t="shared" si="70"/>
        <v>1464.5</v>
      </c>
      <c r="Z37" s="95">
        <f t="shared" si="70"/>
        <v>1824</v>
      </c>
      <c r="AA37" s="95">
        <f t="shared" si="70"/>
        <v>2156.8000000000002</v>
      </c>
      <c r="AB37" s="95">
        <f t="shared" si="70"/>
        <v>1957.1</v>
      </c>
      <c r="AC37" s="95">
        <f t="shared" si="70"/>
        <v>2889.1</v>
      </c>
      <c r="AD37" s="95">
        <f t="shared" si="70"/>
        <v>3994.2</v>
      </c>
      <c r="AE37" s="35">
        <f t="shared" si="71"/>
        <v>1350.2</v>
      </c>
      <c r="AF37" s="100">
        <f>RCF!C$13</f>
        <v>15.52</v>
      </c>
      <c r="AG37" s="95">
        <f t="shared" si="72"/>
        <v>2227.8000000000002</v>
      </c>
      <c r="AH37" s="95">
        <f t="shared" si="72"/>
        <v>2835.4</v>
      </c>
      <c r="AI37" s="95">
        <f t="shared" si="72"/>
        <v>4050.6</v>
      </c>
      <c r="AJ37" s="35">
        <f t="shared" si="73"/>
        <v>1365.6</v>
      </c>
      <c r="AK37" s="100">
        <f>RCF!C$25</f>
        <v>15.696666666666665</v>
      </c>
      <c r="AL37" s="35">
        <f t="shared" si="74"/>
        <v>1800.9</v>
      </c>
      <c r="AM37" s="100">
        <f>RCF!C$59</f>
        <v>20.7</v>
      </c>
      <c r="AN37" s="35">
        <f t="shared" si="75"/>
        <v>1441.5</v>
      </c>
      <c r="AO37" s="100">
        <f>RCF!C$33</f>
        <v>16.57</v>
      </c>
      <c r="AP37" s="95">
        <f t="shared" si="76"/>
        <v>2162.1999999999998</v>
      </c>
      <c r="AQ37" s="35">
        <f t="shared" si="77"/>
        <v>1432</v>
      </c>
      <c r="AR37" s="100">
        <f>RCF!C$35</f>
        <v>16.46</v>
      </c>
      <c r="AS37" s="95">
        <f t="shared" si="78"/>
        <v>1861.6</v>
      </c>
      <c r="AT37" s="95">
        <f t="shared" si="78"/>
        <v>2076.4</v>
      </c>
      <c r="AU37" s="35">
        <f t="shared" si="79"/>
        <v>1413.4</v>
      </c>
      <c r="AV37" s="100">
        <f>RCF!C$37</f>
        <v>16.247</v>
      </c>
      <c r="AW37" s="102">
        <v>1408.4</v>
      </c>
      <c r="AX37" s="100"/>
      <c r="AY37" s="35">
        <f t="shared" si="80"/>
        <v>1438.9</v>
      </c>
      <c r="AZ37" s="100">
        <f>RCF!C$39</f>
        <v>16.54</v>
      </c>
      <c r="BA37" s="35">
        <f t="shared" si="81"/>
        <v>1372.7</v>
      </c>
      <c r="BB37" s="100">
        <f>RCF!C$41</f>
        <v>15.779</v>
      </c>
    </row>
    <row r="38" spans="1:54" s="53" customFormat="1" ht="25.5" x14ac:dyDescent="0.2">
      <c r="A38" s="38" t="s">
        <v>81</v>
      </c>
      <c r="B38" s="39" t="s">
        <v>113</v>
      </c>
      <c r="C38" s="40">
        <v>128</v>
      </c>
      <c r="D38" s="35">
        <f t="shared" si="60"/>
        <v>7618.5</v>
      </c>
      <c r="E38" s="34">
        <f>RCF!C$43</f>
        <v>59.519182319999999</v>
      </c>
      <c r="F38" s="35">
        <f t="shared" si="61"/>
        <v>2021.3</v>
      </c>
      <c r="G38" s="99">
        <f>RCF!C$5</f>
        <v>15.792</v>
      </c>
      <c r="H38" s="35">
        <f t="shared" si="62"/>
        <v>2021.4</v>
      </c>
      <c r="I38" s="99">
        <f t="shared" si="63"/>
        <v>15.792</v>
      </c>
      <c r="J38" s="95">
        <f t="shared" si="64"/>
        <v>2223.5</v>
      </c>
      <c r="K38" s="95">
        <f t="shared" si="64"/>
        <v>2769.3</v>
      </c>
      <c r="L38" s="95">
        <f t="shared" si="64"/>
        <v>2971.4</v>
      </c>
      <c r="M38" s="95">
        <f t="shared" si="64"/>
        <v>3274.6</v>
      </c>
      <c r="N38" s="95">
        <f t="shared" si="64"/>
        <v>4042.8</v>
      </c>
      <c r="O38" s="95">
        <f t="shared" si="64"/>
        <v>4346</v>
      </c>
      <c r="P38" s="95">
        <f t="shared" si="64"/>
        <v>6064.1</v>
      </c>
      <c r="Q38" s="35">
        <f t="shared" si="65"/>
        <v>1982.7</v>
      </c>
      <c r="R38" s="99">
        <f>RCF!C$7</f>
        <v>15.49</v>
      </c>
      <c r="S38" s="95">
        <f t="shared" si="66"/>
        <v>2577.5</v>
      </c>
      <c r="T38" s="95">
        <f t="shared" si="66"/>
        <v>2974</v>
      </c>
      <c r="U38" s="35">
        <f t="shared" si="67"/>
        <v>1958.9</v>
      </c>
      <c r="V38" s="99">
        <f>RCF!C$9</f>
        <v>15.304</v>
      </c>
      <c r="W38" s="35">
        <f t="shared" si="68"/>
        <v>1958.9</v>
      </c>
      <c r="X38" s="100">
        <f t="shared" si="69"/>
        <v>15.304</v>
      </c>
      <c r="Y38" s="95">
        <f t="shared" si="70"/>
        <v>2154.6999999999998</v>
      </c>
      <c r="Z38" s="95">
        <f t="shared" si="70"/>
        <v>2683.6</v>
      </c>
      <c r="AA38" s="95">
        <f t="shared" si="70"/>
        <v>3173.4</v>
      </c>
      <c r="AB38" s="95">
        <f t="shared" si="70"/>
        <v>2879.5</v>
      </c>
      <c r="AC38" s="95">
        <f t="shared" si="70"/>
        <v>4250.8</v>
      </c>
      <c r="AD38" s="95">
        <f t="shared" si="70"/>
        <v>5876.7</v>
      </c>
      <c r="AE38" s="35">
        <f t="shared" si="71"/>
        <v>1986.5</v>
      </c>
      <c r="AF38" s="100">
        <f>RCF!C$13</f>
        <v>15.52</v>
      </c>
      <c r="AG38" s="95">
        <f t="shared" si="72"/>
        <v>3277.7</v>
      </c>
      <c r="AH38" s="95">
        <f t="shared" si="72"/>
        <v>4171.7</v>
      </c>
      <c r="AI38" s="95">
        <f t="shared" si="72"/>
        <v>5959.5</v>
      </c>
      <c r="AJ38" s="35">
        <f t="shared" si="73"/>
        <v>2009.1</v>
      </c>
      <c r="AK38" s="100">
        <f>RCF!C$25</f>
        <v>15.696666666666665</v>
      </c>
      <c r="AL38" s="35">
        <f t="shared" si="74"/>
        <v>2649.6</v>
      </c>
      <c r="AM38" s="100">
        <f>RCF!C$59</f>
        <v>20.7</v>
      </c>
      <c r="AN38" s="35">
        <f t="shared" si="75"/>
        <v>2120.9</v>
      </c>
      <c r="AO38" s="100">
        <f>RCF!C$33</f>
        <v>16.57</v>
      </c>
      <c r="AP38" s="95">
        <f t="shared" si="76"/>
        <v>3181.3</v>
      </c>
      <c r="AQ38" s="35">
        <f t="shared" si="77"/>
        <v>2106.8000000000002</v>
      </c>
      <c r="AR38" s="100">
        <f>RCF!C$35</f>
        <v>16.46</v>
      </c>
      <c r="AS38" s="95">
        <f t="shared" si="78"/>
        <v>2738.8</v>
      </c>
      <c r="AT38" s="95">
        <f t="shared" si="78"/>
        <v>3054.8</v>
      </c>
      <c r="AU38" s="35">
        <f t="shared" si="79"/>
        <v>2079.6</v>
      </c>
      <c r="AV38" s="100">
        <f>RCF!C$37</f>
        <v>16.247</v>
      </c>
      <c r="AW38" s="102">
        <v>2072.1</v>
      </c>
      <c r="AX38" s="100"/>
      <c r="AY38" s="35">
        <f t="shared" si="80"/>
        <v>2117.1</v>
      </c>
      <c r="AZ38" s="100">
        <f>RCF!C$39</f>
        <v>16.54</v>
      </c>
      <c r="BA38" s="35">
        <f t="shared" si="81"/>
        <v>2019.7</v>
      </c>
      <c r="BB38" s="100">
        <f>RCF!C$41</f>
        <v>15.779</v>
      </c>
    </row>
    <row r="39" spans="1:54" s="53" customFormat="1" x14ac:dyDescent="0.2">
      <c r="A39" s="38" t="s">
        <v>75</v>
      </c>
      <c r="B39" s="39" t="s">
        <v>114</v>
      </c>
      <c r="C39" s="40">
        <v>50</v>
      </c>
      <c r="D39" s="35">
        <f t="shared" si="60"/>
        <v>2976</v>
      </c>
      <c r="E39" s="34">
        <f>RCF!C$43</f>
        <v>59.519182319999999</v>
      </c>
      <c r="F39" s="35">
        <f t="shared" si="61"/>
        <v>789.6</v>
      </c>
      <c r="G39" s="99">
        <f>RCF!C$5</f>
        <v>15.792</v>
      </c>
      <c r="H39" s="35">
        <f t="shared" si="62"/>
        <v>789.6</v>
      </c>
      <c r="I39" s="99">
        <f t="shared" si="63"/>
        <v>15.792</v>
      </c>
      <c r="J39" s="95">
        <f t="shared" si="64"/>
        <v>868.6</v>
      </c>
      <c r="K39" s="95">
        <f t="shared" si="64"/>
        <v>1081.8</v>
      </c>
      <c r="L39" s="95">
        <f t="shared" si="64"/>
        <v>1160.7</v>
      </c>
      <c r="M39" s="95">
        <f t="shared" si="64"/>
        <v>1279.2</v>
      </c>
      <c r="N39" s="95">
        <f t="shared" si="64"/>
        <v>1579.2</v>
      </c>
      <c r="O39" s="95">
        <f t="shared" si="64"/>
        <v>1697.6</v>
      </c>
      <c r="P39" s="95">
        <f t="shared" si="64"/>
        <v>2368.8000000000002</v>
      </c>
      <c r="Q39" s="35">
        <f t="shared" si="65"/>
        <v>774.5</v>
      </c>
      <c r="R39" s="99">
        <f>RCF!C$7</f>
        <v>15.49</v>
      </c>
      <c r="S39" s="95">
        <f t="shared" si="66"/>
        <v>1006.8</v>
      </c>
      <c r="T39" s="95">
        <f t="shared" si="66"/>
        <v>1161.7</v>
      </c>
      <c r="U39" s="35">
        <f t="shared" si="67"/>
        <v>765.2</v>
      </c>
      <c r="V39" s="99">
        <f>RCF!C$9</f>
        <v>15.304</v>
      </c>
      <c r="W39" s="35">
        <f t="shared" si="68"/>
        <v>765.2</v>
      </c>
      <c r="X39" s="100">
        <f t="shared" si="69"/>
        <v>15.304</v>
      </c>
      <c r="Y39" s="95">
        <f t="shared" si="70"/>
        <v>841.7</v>
      </c>
      <c r="Z39" s="95">
        <f t="shared" si="70"/>
        <v>1048.3</v>
      </c>
      <c r="AA39" s="95">
        <f t="shared" si="70"/>
        <v>1239.5999999999999</v>
      </c>
      <c r="AB39" s="95">
        <f t="shared" si="70"/>
        <v>1124.8</v>
      </c>
      <c r="AC39" s="95">
        <f t="shared" si="70"/>
        <v>1660.4</v>
      </c>
      <c r="AD39" s="95">
        <f t="shared" si="70"/>
        <v>2295.6</v>
      </c>
      <c r="AE39" s="35">
        <f t="shared" si="71"/>
        <v>776</v>
      </c>
      <c r="AF39" s="100">
        <f>RCF!C$13</f>
        <v>15.52</v>
      </c>
      <c r="AG39" s="95">
        <f t="shared" si="72"/>
        <v>1280.4000000000001</v>
      </c>
      <c r="AH39" s="95">
        <f t="shared" si="72"/>
        <v>1629.6</v>
      </c>
      <c r="AI39" s="95">
        <f t="shared" si="72"/>
        <v>2328</v>
      </c>
      <c r="AJ39" s="35">
        <f t="shared" si="73"/>
        <v>784.8</v>
      </c>
      <c r="AK39" s="100">
        <f>RCF!C$25</f>
        <v>15.696666666666665</v>
      </c>
      <c r="AL39" s="35">
        <f t="shared" si="74"/>
        <v>1035</v>
      </c>
      <c r="AM39" s="100">
        <f>RCF!C$59</f>
        <v>20.7</v>
      </c>
      <c r="AN39" s="35">
        <f t="shared" si="75"/>
        <v>828.5</v>
      </c>
      <c r="AO39" s="100">
        <f>RCF!C$33</f>
        <v>16.57</v>
      </c>
      <c r="AP39" s="95">
        <f t="shared" si="76"/>
        <v>1242.7</v>
      </c>
      <c r="AQ39" s="35">
        <f t="shared" si="77"/>
        <v>823</v>
      </c>
      <c r="AR39" s="100">
        <f>RCF!C$35</f>
        <v>16.46</v>
      </c>
      <c r="AS39" s="95">
        <f t="shared" si="78"/>
        <v>1069.9000000000001</v>
      </c>
      <c r="AT39" s="95">
        <f t="shared" si="78"/>
        <v>1193.3</v>
      </c>
      <c r="AU39" s="35">
        <f t="shared" si="79"/>
        <v>812.3</v>
      </c>
      <c r="AV39" s="100">
        <f>RCF!C$37</f>
        <v>16.247</v>
      </c>
      <c r="AW39" s="102">
        <v>809.4</v>
      </c>
      <c r="AX39" s="100"/>
      <c r="AY39" s="35">
        <f t="shared" si="80"/>
        <v>827</v>
      </c>
      <c r="AZ39" s="100">
        <f>RCF!C$39</f>
        <v>16.54</v>
      </c>
      <c r="BA39" s="35">
        <f t="shared" si="81"/>
        <v>788.9</v>
      </c>
      <c r="BB39" s="100">
        <f>RCF!C$41</f>
        <v>15.779</v>
      </c>
    </row>
    <row r="40" spans="1:54" s="53" customFormat="1" x14ac:dyDescent="0.2">
      <c r="A40" s="38" t="s">
        <v>317</v>
      </c>
      <c r="B40" s="39" t="s">
        <v>318</v>
      </c>
      <c r="C40" s="40">
        <v>220.1</v>
      </c>
      <c r="D40" s="35">
        <f t="shared" si="60"/>
        <v>13100.2</v>
      </c>
      <c r="E40" s="34">
        <f>RCF!C$43</f>
        <v>59.519182319999999</v>
      </c>
      <c r="F40" s="35">
        <f t="shared" si="61"/>
        <v>3475.8</v>
      </c>
      <c r="G40" s="99">
        <f>RCF!C$5</f>
        <v>15.792</v>
      </c>
      <c r="H40" s="35">
        <f t="shared" si="62"/>
        <v>3475.8</v>
      </c>
      <c r="I40" s="99">
        <f t="shared" si="63"/>
        <v>15.792</v>
      </c>
      <c r="J40" s="95">
        <f t="shared" si="64"/>
        <v>3823.4</v>
      </c>
      <c r="K40" s="95">
        <f t="shared" si="64"/>
        <v>4761.8999999999996</v>
      </c>
      <c r="L40" s="95">
        <f t="shared" si="64"/>
        <v>5109.5</v>
      </c>
      <c r="M40" s="95">
        <f t="shared" si="64"/>
        <v>5630.8</v>
      </c>
      <c r="N40" s="95">
        <f t="shared" si="64"/>
        <v>6951.6</v>
      </c>
      <c r="O40" s="95">
        <f t="shared" si="64"/>
        <v>7473</v>
      </c>
      <c r="P40" s="95">
        <f t="shared" si="64"/>
        <v>10427.5</v>
      </c>
      <c r="Q40" s="35">
        <f t="shared" si="65"/>
        <v>3409.3</v>
      </c>
      <c r="R40" s="99">
        <f>RCF!C$7</f>
        <v>15.49</v>
      </c>
      <c r="S40" s="95">
        <f t="shared" si="66"/>
        <v>4432</v>
      </c>
      <c r="T40" s="95">
        <f t="shared" si="66"/>
        <v>5113.8999999999996</v>
      </c>
      <c r="U40" s="35">
        <f t="shared" si="67"/>
        <v>3368.4</v>
      </c>
      <c r="V40" s="99">
        <f>RCF!C$9</f>
        <v>15.304</v>
      </c>
      <c r="W40" s="35">
        <f t="shared" si="68"/>
        <v>3368.4</v>
      </c>
      <c r="X40" s="100">
        <f t="shared" si="69"/>
        <v>15.304</v>
      </c>
      <c r="Y40" s="95">
        <f t="shared" si="70"/>
        <v>3705.2</v>
      </c>
      <c r="Z40" s="95">
        <f t="shared" si="70"/>
        <v>4614.7</v>
      </c>
      <c r="AA40" s="95">
        <f t="shared" si="70"/>
        <v>5456.8</v>
      </c>
      <c r="AB40" s="95">
        <f t="shared" si="70"/>
        <v>4951.5</v>
      </c>
      <c r="AC40" s="95">
        <f t="shared" si="70"/>
        <v>7309.4</v>
      </c>
      <c r="AD40" s="95">
        <f t="shared" si="70"/>
        <v>10105.200000000001</v>
      </c>
      <c r="AE40" s="35">
        <f t="shared" si="71"/>
        <v>3415.9</v>
      </c>
      <c r="AF40" s="100">
        <f>RCF!C$13</f>
        <v>15.52</v>
      </c>
      <c r="AG40" s="95">
        <f t="shared" si="72"/>
        <v>5636.2</v>
      </c>
      <c r="AH40" s="95">
        <f t="shared" si="72"/>
        <v>7173.4</v>
      </c>
      <c r="AI40" s="95">
        <f t="shared" si="72"/>
        <v>10247.700000000001</v>
      </c>
      <c r="AJ40" s="35">
        <f t="shared" si="73"/>
        <v>3454.8</v>
      </c>
      <c r="AK40" s="100">
        <f>RCF!C$25</f>
        <v>15.696666666666665</v>
      </c>
      <c r="AL40" s="35">
        <f t="shared" si="74"/>
        <v>4556</v>
      </c>
      <c r="AM40" s="100">
        <f>RCF!C$59</f>
        <v>20.7</v>
      </c>
      <c r="AN40" s="35">
        <f t="shared" si="75"/>
        <v>3647</v>
      </c>
      <c r="AO40" s="100">
        <f>RCF!C$33</f>
        <v>16.57</v>
      </c>
      <c r="AP40" s="95">
        <f t="shared" si="76"/>
        <v>5470.5</v>
      </c>
      <c r="AQ40" s="35">
        <f t="shared" si="77"/>
        <v>3622.8</v>
      </c>
      <c r="AR40" s="100">
        <f>RCF!C$35</f>
        <v>16.46</v>
      </c>
      <c r="AS40" s="95">
        <f t="shared" si="78"/>
        <v>4709.6000000000004</v>
      </c>
      <c r="AT40" s="95">
        <f t="shared" si="78"/>
        <v>5253</v>
      </c>
      <c r="AU40" s="35">
        <f t="shared" si="79"/>
        <v>3575.9</v>
      </c>
      <c r="AV40" s="100">
        <f>RCF!C$37</f>
        <v>16.247</v>
      </c>
      <c r="AW40" s="102">
        <v>3563</v>
      </c>
      <c r="AX40" s="100"/>
      <c r="AY40" s="35">
        <f t="shared" si="80"/>
        <v>3640.4</v>
      </c>
      <c r="AZ40" s="100">
        <f>RCF!C$39</f>
        <v>16.54</v>
      </c>
      <c r="BA40" s="35">
        <f t="shared" si="81"/>
        <v>3472.9</v>
      </c>
      <c r="BB40" s="100">
        <f>RCF!C$41</f>
        <v>15.779</v>
      </c>
    </row>
    <row r="41" spans="1:54" s="53" customFormat="1" x14ac:dyDescent="0.2">
      <c r="A41" s="38" t="s">
        <v>91</v>
      </c>
      <c r="B41" s="39" t="s">
        <v>115</v>
      </c>
      <c r="C41" s="40">
        <v>218</v>
      </c>
      <c r="D41" s="35">
        <f t="shared" si="60"/>
        <v>12975.2</v>
      </c>
      <c r="E41" s="34">
        <f>RCF!C$43</f>
        <v>59.519182319999999</v>
      </c>
      <c r="F41" s="35">
        <f t="shared" si="61"/>
        <v>3442.6</v>
      </c>
      <c r="G41" s="99">
        <f>RCF!C$5</f>
        <v>15.792</v>
      </c>
      <c r="H41" s="35">
        <f t="shared" si="62"/>
        <v>3442.7</v>
      </c>
      <c r="I41" s="99">
        <f t="shared" si="63"/>
        <v>15.792</v>
      </c>
      <c r="J41" s="95">
        <f t="shared" si="64"/>
        <v>3786.9</v>
      </c>
      <c r="K41" s="95">
        <f t="shared" si="64"/>
        <v>4716.3999999999996</v>
      </c>
      <c r="L41" s="95">
        <f t="shared" si="64"/>
        <v>5060.7</v>
      </c>
      <c r="M41" s="95">
        <f t="shared" si="64"/>
        <v>5577.1</v>
      </c>
      <c r="N41" s="95">
        <f t="shared" si="64"/>
        <v>6885.3</v>
      </c>
      <c r="O41" s="95">
        <f t="shared" si="64"/>
        <v>7401.7</v>
      </c>
      <c r="P41" s="95">
        <f t="shared" si="64"/>
        <v>10328</v>
      </c>
      <c r="Q41" s="35">
        <f t="shared" si="65"/>
        <v>3376.8</v>
      </c>
      <c r="R41" s="99">
        <f>RCF!C$7</f>
        <v>15.49</v>
      </c>
      <c r="S41" s="95">
        <f t="shared" si="66"/>
        <v>4389.8</v>
      </c>
      <c r="T41" s="95">
        <f t="shared" si="66"/>
        <v>5065.2</v>
      </c>
      <c r="U41" s="35">
        <f t="shared" si="67"/>
        <v>3336.2</v>
      </c>
      <c r="V41" s="99">
        <f>RCF!C$9</f>
        <v>15.304</v>
      </c>
      <c r="W41" s="35">
        <f t="shared" si="68"/>
        <v>3336.2</v>
      </c>
      <c r="X41" s="100">
        <f t="shared" si="69"/>
        <v>15.304</v>
      </c>
      <c r="Y41" s="95">
        <f t="shared" si="70"/>
        <v>3669.8</v>
      </c>
      <c r="Z41" s="95">
        <f t="shared" si="70"/>
        <v>4570.5</v>
      </c>
      <c r="AA41" s="95">
        <f t="shared" si="70"/>
        <v>5404.6</v>
      </c>
      <c r="AB41" s="95">
        <f t="shared" si="70"/>
        <v>4904.2</v>
      </c>
      <c r="AC41" s="95">
        <f t="shared" si="70"/>
        <v>7239.5</v>
      </c>
      <c r="AD41" s="95">
        <f t="shared" si="70"/>
        <v>10008.6</v>
      </c>
      <c r="AE41" s="35">
        <f t="shared" si="71"/>
        <v>3383.3</v>
      </c>
      <c r="AF41" s="100">
        <f>RCF!C$13</f>
        <v>15.52</v>
      </c>
      <c r="AG41" s="95">
        <f t="shared" si="72"/>
        <v>5582.4</v>
      </c>
      <c r="AH41" s="95">
        <f t="shared" si="72"/>
        <v>7104.9</v>
      </c>
      <c r="AI41" s="95">
        <f t="shared" si="72"/>
        <v>10149.9</v>
      </c>
      <c r="AJ41" s="35">
        <f t="shared" si="73"/>
        <v>3421.8</v>
      </c>
      <c r="AK41" s="100">
        <f>RCF!C$25</f>
        <v>15.696666666666665</v>
      </c>
      <c r="AL41" s="35">
        <f t="shared" si="74"/>
        <v>4512.6000000000004</v>
      </c>
      <c r="AM41" s="100">
        <f>RCF!C$59</f>
        <v>20.7</v>
      </c>
      <c r="AN41" s="35">
        <f t="shared" si="75"/>
        <v>3612.2</v>
      </c>
      <c r="AO41" s="100">
        <f>RCF!C$33</f>
        <v>16.57</v>
      </c>
      <c r="AP41" s="95">
        <f t="shared" si="76"/>
        <v>5418.3</v>
      </c>
      <c r="AQ41" s="35">
        <f t="shared" si="77"/>
        <v>3588.2</v>
      </c>
      <c r="AR41" s="100">
        <f>RCF!C$35</f>
        <v>16.46</v>
      </c>
      <c r="AS41" s="95">
        <f t="shared" si="78"/>
        <v>4664.6000000000004</v>
      </c>
      <c r="AT41" s="95">
        <f t="shared" si="78"/>
        <v>5202.8</v>
      </c>
      <c r="AU41" s="35">
        <f t="shared" si="79"/>
        <v>3541.8</v>
      </c>
      <c r="AV41" s="100">
        <f>RCF!C$37</f>
        <v>16.247</v>
      </c>
      <c r="AW41" s="102">
        <v>3529</v>
      </c>
      <c r="AX41" s="100"/>
      <c r="AY41" s="35">
        <f t="shared" si="80"/>
        <v>3605.7</v>
      </c>
      <c r="AZ41" s="100">
        <f>RCF!C$39</f>
        <v>16.54</v>
      </c>
      <c r="BA41" s="35">
        <f t="shared" si="81"/>
        <v>3439.8</v>
      </c>
      <c r="BB41" s="100">
        <f>RCF!C$41</f>
        <v>15.779</v>
      </c>
    </row>
    <row r="42" spans="1:54" s="53" customFormat="1" x14ac:dyDescent="0.2">
      <c r="A42" s="38" t="s">
        <v>91</v>
      </c>
      <c r="B42" s="39" t="s">
        <v>115</v>
      </c>
      <c r="C42" s="40">
        <v>218</v>
      </c>
      <c r="D42" s="35">
        <f t="shared" si="60"/>
        <v>12975.2</v>
      </c>
      <c r="E42" s="34">
        <f>RCF!C$43</f>
        <v>59.519182319999999</v>
      </c>
      <c r="F42" s="35">
        <f t="shared" si="61"/>
        <v>3442.6</v>
      </c>
      <c r="G42" s="99">
        <f>RCF!C$5</f>
        <v>15.792</v>
      </c>
      <c r="H42" s="35">
        <f t="shared" si="62"/>
        <v>3442.7</v>
      </c>
      <c r="I42" s="99">
        <f t="shared" si="63"/>
        <v>15.792</v>
      </c>
      <c r="J42" s="95">
        <f t="shared" si="64"/>
        <v>3786.9</v>
      </c>
      <c r="K42" s="95">
        <f t="shared" si="64"/>
        <v>4716.3999999999996</v>
      </c>
      <c r="L42" s="95">
        <f t="shared" si="64"/>
        <v>5060.7</v>
      </c>
      <c r="M42" s="95">
        <f t="shared" si="64"/>
        <v>5577.1</v>
      </c>
      <c r="N42" s="95">
        <f t="shared" si="64"/>
        <v>6885.3</v>
      </c>
      <c r="O42" s="95">
        <f t="shared" si="64"/>
        <v>7401.7</v>
      </c>
      <c r="P42" s="95">
        <f t="shared" si="64"/>
        <v>10328</v>
      </c>
      <c r="Q42" s="35">
        <f t="shared" si="65"/>
        <v>3376.8</v>
      </c>
      <c r="R42" s="99">
        <f>RCF!C$7</f>
        <v>15.49</v>
      </c>
      <c r="S42" s="95">
        <f t="shared" si="66"/>
        <v>4389.8</v>
      </c>
      <c r="T42" s="95">
        <f t="shared" si="66"/>
        <v>5065.2</v>
      </c>
      <c r="U42" s="35">
        <f t="shared" si="67"/>
        <v>3336.2</v>
      </c>
      <c r="V42" s="99">
        <f>RCF!C$9</f>
        <v>15.304</v>
      </c>
      <c r="W42" s="35">
        <f t="shared" si="68"/>
        <v>3336.2</v>
      </c>
      <c r="X42" s="100">
        <f t="shared" si="69"/>
        <v>15.304</v>
      </c>
      <c r="Y42" s="95">
        <f t="shared" si="70"/>
        <v>3669.8</v>
      </c>
      <c r="Z42" s="95">
        <f t="shared" si="70"/>
        <v>4570.5</v>
      </c>
      <c r="AA42" s="95">
        <f t="shared" si="70"/>
        <v>5404.6</v>
      </c>
      <c r="AB42" s="95">
        <f t="shared" si="70"/>
        <v>4904.2</v>
      </c>
      <c r="AC42" s="95">
        <f t="shared" si="70"/>
        <v>7239.5</v>
      </c>
      <c r="AD42" s="95">
        <f t="shared" si="70"/>
        <v>10008.6</v>
      </c>
      <c r="AE42" s="35">
        <f t="shared" si="71"/>
        <v>3383.3</v>
      </c>
      <c r="AF42" s="100">
        <f>RCF!C$13</f>
        <v>15.52</v>
      </c>
      <c r="AG42" s="95">
        <f t="shared" si="72"/>
        <v>5582.4</v>
      </c>
      <c r="AH42" s="95">
        <f t="shared" si="72"/>
        <v>7104.9</v>
      </c>
      <c r="AI42" s="95">
        <f t="shared" si="72"/>
        <v>10149.9</v>
      </c>
      <c r="AJ42" s="35">
        <f t="shared" si="73"/>
        <v>3421.8</v>
      </c>
      <c r="AK42" s="100">
        <f>RCF!C$25</f>
        <v>15.696666666666665</v>
      </c>
      <c r="AL42" s="35">
        <f t="shared" si="74"/>
        <v>4512.6000000000004</v>
      </c>
      <c r="AM42" s="100">
        <f>RCF!C$59</f>
        <v>20.7</v>
      </c>
      <c r="AN42" s="35">
        <f t="shared" si="75"/>
        <v>3612.2</v>
      </c>
      <c r="AO42" s="100">
        <f>RCF!C$33</f>
        <v>16.57</v>
      </c>
      <c r="AP42" s="95">
        <f t="shared" si="76"/>
        <v>5418.3</v>
      </c>
      <c r="AQ42" s="35">
        <f t="shared" si="77"/>
        <v>3588.2</v>
      </c>
      <c r="AR42" s="100">
        <f>RCF!C$35</f>
        <v>16.46</v>
      </c>
      <c r="AS42" s="95">
        <f t="shared" si="78"/>
        <v>4664.6000000000004</v>
      </c>
      <c r="AT42" s="95">
        <f t="shared" si="78"/>
        <v>5202.8</v>
      </c>
      <c r="AU42" s="35">
        <f t="shared" si="79"/>
        <v>3541.8</v>
      </c>
      <c r="AV42" s="100">
        <f>RCF!C$37</f>
        <v>16.247</v>
      </c>
      <c r="AW42" s="102"/>
      <c r="AX42" s="100"/>
      <c r="AY42" s="35">
        <f t="shared" si="80"/>
        <v>3605.7</v>
      </c>
      <c r="AZ42" s="100">
        <f>RCF!C$39</f>
        <v>16.54</v>
      </c>
      <c r="BA42" s="35">
        <f t="shared" si="81"/>
        <v>3439.8</v>
      </c>
      <c r="BB42" s="100">
        <f>RCF!C$41</f>
        <v>15.779</v>
      </c>
    </row>
    <row r="43" spans="1:54" s="53" customFormat="1" x14ac:dyDescent="0.2">
      <c r="A43" s="38" t="s">
        <v>319</v>
      </c>
      <c r="B43" s="39" t="s">
        <v>320</v>
      </c>
      <c r="C43" s="40">
        <v>93.8</v>
      </c>
      <c r="D43" s="35">
        <f t="shared" si="60"/>
        <v>5582.9</v>
      </c>
      <c r="E43" s="34">
        <f>RCF!C$43</f>
        <v>59.519182319999999</v>
      </c>
      <c r="F43" s="35">
        <f t="shared" si="61"/>
        <v>1481.2</v>
      </c>
      <c r="G43" s="99">
        <f>RCF!C$5</f>
        <v>15.792</v>
      </c>
      <c r="H43" s="35">
        <f t="shared" si="62"/>
        <v>1481.3</v>
      </c>
      <c r="I43" s="99">
        <f t="shared" si="63"/>
        <v>15.792</v>
      </c>
      <c r="J43" s="95">
        <f t="shared" si="64"/>
        <v>1629.4</v>
      </c>
      <c r="K43" s="95">
        <f t="shared" si="64"/>
        <v>2029.4</v>
      </c>
      <c r="L43" s="95">
        <f t="shared" si="64"/>
        <v>2177.5</v>
      </c>
      <c r="M43" s="95">
        <f t="shared" si="64"/>
        <v>2399.6999999999998</v>
      </c>
      <c r="N43" s="95">
        <f t="shared" si="64"/>
        <v>2962.6</v>
      </c>
      <c r="O43" s="95">
        <f t="shared" si="64"/>
        <v>3184.8</v>
      </c>
      <c r="P43" s="95">
        <f t="shared" si="64"/>
        <v>4443.8999999999996</v>
      </c>
      <c r="Q43" s="35">
        <f t="shared" si="65"/>
        <v>1452.9</v>
      </c>
      <c r="R43" s="99">
        <f>RCF!C$7</f>
        <v>15.49</v>
      </c>
      <c r="S43" s="95">
        <f t="shared" si="66"/>
        <v>1888.7</v>
      </c>
      <c r="T43" s="95">
        <f t="shared" si="66"/>
        <v>2179.3000000000002</v>
      </c>
      <c r="U43" s="35">
        <f t="shared" si="67"/>
        <v>1435.5</v>
      </c>
      <c r="V43" s="99">
        <f>RCF!C$9</f>
        <v>15.304</v>
      </c>
      <c r="W43" s="35">
        <f t="shared" si="68"/>
        <v>1435.5</v>
      </c>
      <c r="X43" s="100">
        <f t="shared" si="69"/>
        <v>15.304</v>
      </c>
      <c r="Y43" s="95">
        <f t="shared" si="70"/>
        <v>1579</v>
      </c>
      <c r="Z43" s="95">
        <f t="shared" si="70"/>
        <v>1966.6</v>
      </c>
      <c r="AA43" s="95">
        <f t="shared" si="70"/>
        <v>2325.5</v>
      </c>
      <c r="AB43" s="95">
        <f t="shared" si="70"/>
        <v>2110.1</v>
      </c>
      <c r="AC43" s="95">
        <f t="shared" si="70"/>
        <v>3115</v>
      </c>
      <c r="AD43" s="95">
        <f t="shared" si="70"/>
        <v>4306.5</v>
      </c>
      <c r="AE43" s="35">
        <f t="shared" si="71"/>
        <v>1455.7</v>
      </c>
      <c r="AF43" s="100">
        <f>RCF!C$13</f>
        <v>15.52</v>
      </c>
      <c r="AG43" s="95">
        <f t="shared" si="72"/>
        <v>2401.9</v>
      </c>
      <c r="AH43" s="95">
        <f t="shared" si="72"/>
        <v>3057</v>
      </c>
      <c r="AI43" s="95">
        <f t="shared" si="72"/>
        <v>4367.1000000000004</v>
      </c>
      <c r="AJ43" s="35">
        <f t="shared" si="73"/>
        <v>1472.3</v>
      </c>
      <c r="AK43" s="100">
        <f>RCF!C$25</f>
        <v>15.696666666666665</v>
      </c>
      <c r="AL43" s="35">
        <f t="shared" si="74"/>
        <v>1941.6</v>
      </c>
      <c r="AM43" s="100">
        <f>RCF!C$59</f>
        <v>20.7</v>
      </c>
      <c r="AN43" s="35">
        <f t="shared" si="75"/>
        <v>1554.2</v>
      </c>
      <c r="AO43" s="100">
        <f>RCF!C$33</f>
        <v>16.57</v>
      </c>
      <c r="AP43" s="95">
        <f t="shared" si="76"/>
        <v>2331.3000000000002</v>
      </c>
      <c r="AQ43" s="35">
        <f t="shared" si="77"/>
        <v>1543.9</v>
      </c>
      <c r="AR43" s="100">
        <f>RCF!C$35</f>
        <v>16.46</v>
      </c>
      <c r="AS43" s="95">
        <f t="shared" si="78"/>
        <v>2007</v>
      </c>
      <c r="AT43" s="95">
        <f t="shared" si="78"/>
        <v>2238.6</v>
      </c>
      <c r="AU43" s="35">
        <f t="shared" si="79"/>
        <v>1523.9</v>
      </c>
      <c r="AV43" s="100">
        <f>RCF!C$37</f>
        <v>16.247</v>
      </c>
      <c r="AW43" s="102">
        <v>1246.5</v>
      </c>
      <c r="AX43" s="100"/>
      <c r="AY43" s="35">
        <f t="shared" si="80"/>
        <v>1551.4</v>
      </c>
      <c r="AZ43" s="100">
        <f>RCF!C$39</f>
        <v>16.54</v>
      </c>
      <c r="BA43" s="35">
        <f t="shared" si="81"/>
        <v>1480</v>
      </c>
      <c r="BB43" s="100">
        <f>RCF!C$41</f>
        <v>15.779</v>
      </c>
    </row>
    <row r="44" spans="1:54" s="53" customFormat="1" x14ac:dyDescent="0.2">
      <c r="A44" s="38" t="s">
        <v>99</v>
      </c>
      <c r="B44" s="39" t="s">
        <v>116</v>
      </c>
      <c r="C44" s="40">
        <v>77</v>
      </c>
      <c r="D44" s="35">
        <f t="shared" si="60"/>
        <v>4583</v>
      </c>
      <c r="E44" s="34">
        <f>RCF!C$43</f>
        <v>59.519182319999999</v>
      </c>
      <c r="F44" s="35">
        <f t="shared" si="61"/>
        <v>1215.9000000000001</v>
      </c>
      <c r="G44" s="99">
        <f>RCF!C$5</f>
        <v>15.792</v>
      </c>
      <c r="H44" s="35">
        <f t="shared" si="62"/>
        <v>1216</v>
      </c>
      <c r="I44" s="99">
        <f t="shared" si="63"/>
        <v>15.792</v>
      </c>
      <c r="J44" s="95">
        <f t="shared" si="64"/>
        <v>1337.6</v>
      </c>
      <c r="K44" s="95">
        <f t="shared" si="64"/>
        <v>1665.9</v>
      </c>
      <c r="L44" s="95">
        <f t="shared" si="64"/>
        <v>1787.5</v>
      </c>
      <c r="M44" s="95">
        <f t="shared" si="64"/>
        <v>1969.9</v>
      </c>
      <c r="N44" s="95">
        <f t="shared" si="64"/>
        <v>2432</v>
      </c>
      <c r="O44" s="95">
        <f t="shared" si="64"/>
        <v>2614.4</v>
      </c>
      <c r="P44" s="95">
        <f t="shared" si="64"/>
        <v>3648</v>
      </c>
      <c r="Q44" s="35">
        <f t="shared" si="65"/>
        <v>1192.7</v>
      </c>
      <c r="R44" s="99">
        <f>RCF!C$7</f>
        <v>15.49</v>
      </c>
      <c r="S44" s="95">
        <f t="shared" si="66"/>
        <v>1550.5</v>
      </c>
      <c r="T44" s="95">
        <f t="shared" si="66"/>
        <v>1789</v>
      </c>
      <c r="U44" s="35">
        <f t="shared" si="67"/>
        <v>1178.4000000000001</v>
      </c>
      <c r="V44" s="99">
        <f>RCF!C$9</f>
        <v>15.304</v>
      </c>
      <c r="W44" s="35">
        <f t="shared" si="68"/>
        <v>1178.4000000000001</v>
      </c>
      <c r="X44" s="100">
        <f t="shared" si="69"/>
        <v>15.304</v>
      </c>
      <c r="Y44" s="95">
        <f t="shared" si="70"/>
        <v>1296.2</v>
      </c>
      <c r="Z44" s="95">
        <f t="shared" si="70"/>
        <v>1614.4</v>
      </c>
      <c r="AA44" s="95">
        <f t="shared" si="70"/>
        <v>1909</v>
      </c>
      <c r="AB44" s="95">
        <f t="shared" si="70"/>
        <v>1732.2</v>
      </c>
      <c r="AC44" s="95">
        <f t="shared" si="70"/>
        <v>2557.1</v>
      </c>
      <c r="AD44" s="95">
        <f t="shared" si="70"/>
        <v>3535.2</v>
      </c>
      <c r="AE44" s="35">
        <f t="shared" si="71"/>
        <v>1195</v>
      </c>
      <c r="AF44" s="100">
        <f>RCF!C$13</f>
        <v>15.52</v>
      </c>
      <c r="AG44" s="95">
        <f t="shared" si="72"/>
        <v>1971.8</v>
      </c>
      <c r="AH44" s="95">
        <f t="shared" si="72"/>
        <v>2509.5</v>
      </c>
      <c r="AI44" s="95">
        <f t="shared" si="72"/>
        <v>3585</v>
      </c>
      <c r="AJ44" s="35">
        <f t="shared" si="73"/>
        <v>1208.5999999999999</v>
      </c>
      <c r="AK44" s="100">
        <f>RCF!C$25</f>
        <v>15.696666666666665</v>
      </c>
      <c r="AL44" s="35">
        <f t="shared" si="74"/>
        <v>1593.9</v>
      </c>
      <c r="AM44" s="100">
        <f>RCF!C$59</f>
        <v>20.7</v>
      </c>
      <c r="AN44" s="35">
        <f t="shared" si="75"/>
        <v>1275.8</v>
      </c>
      <c r="AO44" s="100">
        <f>RCF!C$33</f>
        <v>16.57</v>
      </c>
      <c r="AP44" s="95">
        <f t="shared" si="76"/>
        <v>1913.7</v>
      </c>
      <c r="AQ44" s="35">
        <f t="shared" si="77"/>
        <v>1267.4000000000001</v>
      </c>
      <c r="AR44" s="100">
        <f>RCF!C$35</f>
        <v>16.46</v>
      </c>
      <c r="AS44" s="95">
        <f t="shared" si="78"/>
        <v>1647.6</v>
      </c>
      <c r="AT44" s="95">
        <f t="shared" si="78"/>
        <v>1837.7</v>
      </c>
      <c r="AU44" s="35">
        <f t="shared" si="79"/>
        <v>1251</v>
      </c>
      <c r="AV44" s="100">
        <f>RCF!C$37</f>
        <v>16.247</v>
      </c>
      <c r="AW44" s="102">
        <v>1806.6</v>
      </c>
      <c r="AX44" s="100"/>
      <c r="AY44" s="35">
        <f t="shared" si="80"/>
        <v>1273.5</v>
      </c>
      <c r="AZ44" s="100">
        <f>RCF!C$39</f>
        <v>16.54</v>
      </c>
      <c r="BA44" s="35">
        <f t="shared" si="81"/>
        <v>1214.9000000000001</v>
      </c>
      <c r="BB44" s="100">
        <f>RCF!C$41</f>
        <v>15.779</v>
      </c>
    </row>
    <row r="45" spans="1:54" s="53" customFormat="1" x14ac:dyDescent="0.2">
      <c r="A45" s="38" t="s">
        <v>66</v>
      </c>
      <c r="B45" s="39" t="s">
        <v>118</v>
      </c>
      <c r="C45" s="40">
        <v>77</v>
      </c>
      <c r="D45" s="35">
        <f t="shared" si="60"/>
        <v>4583</v>
      </c>
      <c r="E45" s="34">
        <f>RCF!C$43</f>
        <v>59.519182319999999</v>
      </c>
      <c r="F45" s="35">
        <f t="shared" si="61"/>
        <v>1215.9000000000001</v>
      </c>
      <c r="G45" s="99">
        <f>RCF!C$5</f>
        <v>15.792</v>
      </c>
      <c r="H45" s="35">
        <f t="shared" si="62"/>
        <v>1216</v>
      </c>
      <c r="I45" s="99">
        <f t="shared" si="63"/>
        <v>15.792</v>
      </c>
      <c r="J45" s="95">
        <f t="shared" si="64"/>
        <v>1337.6</v>
      </c>
      <c r="K45" s="95">
        <f t="shared" si="64"/>
        <v>1665.9</v>
      </c>
      <c r="L45" s="95">
        <f t="shared" si="64"/>
        <v>1787.5</v>
      </c>
      <c r="M45" s="95">
        <f t="shared" si="64"/>
        <v>1969.9</v>
      </c>
      <c r="N45" s="95">
        <f t="shared" si="64"/>
        <v>2432</v>
      </c>
      <c r="O45" s="95">
        <f t="shared" si="64"/>
        <v>2614.4</v>
      </c>
      <c r="P45" s="95">
        <f t="shared" si="64"/>
        <v>3648</v>
      </c>
      <c r="Q45" s="35">
        <f t="shared" si="65"/>
        <v>1192.7</v>
      </c>
      <c r="R45" s="99">
        <f>RCF!C$7</f>
        <v>15.49</v>
      </c>
      <c r="S45" s="95">
        <f t="shared" si="66"/>
        <v>1550.5</v>
      </c>
      <c r="T45" s="95">
        <f t="shared" si="66"/>
        <v>1789</v>
      </c>
      <c r="U45" s="35">
        <f t="shared" si="67"/>
        <v>1178.4000000000001</v>
      </c>
      <c r="V45" s="99">
        <f>RCF!C$9</f>
        <v>15.304</v>
      </c>
      <c r="W45" s="35">
        <f t="shared" si="68"/>
        <v>1178.4000000000001</v>
      </c>
      <c r="X45" s="100">
        <f t="shared" si="69"/>
        <v>15.304</v>
      </c>
      <c r="Y45" s="95">
        <f t="shared" si="70"/>
        <v>1296.2</v>
      </c>
      <c r="Z45" s="95">
        <f t="shared" si="70"/>
        <v>1614.4</v>
      </c>
      <c r="AA45" s="95">
        <f t="shared" si="70"/>
        <v>1909</v>
      </c>
      <c r="AB45" s="95">
        <f t="shared" si="70"/>
        <v>1732.2</v>
      </c>
      <c r="AC45" s="95">
        <f t="shared" si="70"/>
        <v>2557.1</v>
      </c>
      <c r="AD45" s="95">
        <f t="shared" si="70"/>
        <v>3535.2</v>
      </c>
      <c r="AE45" s="35">
        <f t="shared" si="71"/>
        <v>1195</v>
      </c>
      <c r="AF45" s="100">
        <f>RCF!C$13</f>
        <v>15.52</v>
      </c>
      <c r="AG45" s="95">
        <f t="shared" si="72"/>
        <v>1971.8</v>
      </c>
      <c r="AH45" s="95">
        <f t="shared" si="72"/>
        <v>2509.5</v>
      </c>
      <c r="AI45" s="95">
        <f t="shared" si="72"/>
        <v>3585</v>
      </c>
      <c r="AJ45" s="35">
        <f t="shared" si="73"/>
        <v>1208.5999999999999</v>
      </c>
      <c r="AK45" s="100">
        <f>RCF!C$25</f>
        <v>15.696666666666665</v>
      </c>
      <c r="AL45" s="35">
        <f t="shared" si="74"/>
        <v>1593.9</v>
      </c>
      <c r="AM45" s="100">
        <f>RCF!C$59</f>
        <v>20.7</v>
      </c>
      <c r="AN45" s="35">
        <f t="shared" si="75"/>
        <v>1275.8</v>
      </c>
      <c r="AO45" s="100">
        <f>RCF!C$33</f>
        <v>16.57</v>
      </c>
      <c r="AP45" s="95">
        <f t="shared" si="76"/>
        <v>1913.7</v>
      </c>
      <c r="AQ45" s="35">
        <f t="shared" si="77"/>
        <v>1267.4000000000001</v>
      </c>
      <c r="AR45" s="100">
        <f>RCF!C$35</f>
        <v>16.46</v>
      </c>
      <c r="AS45" s="95">
        <f t="shared" si="78"/>
        <v>1647.6</v>
      </c>
      <c r="AT45" s="95">
        <f t="shared" si="78"/>
        <v>1837.7</v>
      </c>
      <c r="AU45" s="35">
        <f t="shared" si="79"/>
        <v>1251</v>
      </c>
      <c r="AV45" s="100">
        <f>RCF!C$37</f>
        <v>16.247</v>
      </c>
      <c r="AW45" s="102">
        <v>1246.5</v>
      </c>
      <c r="AX45" s="100"/>
      <c r="AY45" s="35">
        <f t="shared" si="80"/>
        <v>1273.5</v>
      </c>
      <c r="AZ45" s="100">
        <f>RCF!C$39</f>
        <v>16.54</v>
      </c>
      <c r="BA45" s="35">
        <f t="shared" si="81"/>
        <v>1214.9000000000001</v>
      </c>
      <c r="BB45" s="100">
        <f>RCF!C$41</f>
        <v>15.779</v>
      </c>
    </row>
    <row r="46" spans="1:54" s="53" customFormat="1" ht="25.5" x14ac:dyDescent="0.2">
      <c r="A46" s="38" t="s">
        <v>92</v>
      </c>
      <c r="B46" s="39" t="s">
        <v>119</v>
      </c>
      <c r="C46" s="40">
        <v>210</v>
      </c>
      <c r="D46" s="35">
        <f t="shared" si="60"/>
        <v>12499</v>
      </c>
      <c r="E46" s="34">
        <f>RCF!C$43</f>
        <v>59.519182319999999</v>
      </c>
      <c r="F46" s="35">
        <f t="shared" si="61"/>
        <v>3316.3</v>
      </c>
      <c r="G46" s="99">
        <f>RCF!C$5</f>
        <v>15.792</v>
      </c>
      <c r="H46" s="35">
        <f t="shared" si="62"/>
        <v>3316.3</v>
      </c>
      <c r="I46" s="99">
        <f t="shared" si="63"/>
        <v>15.792</v>
      </c>
      <c r="J46" s="95">
        <f t="shared" ref="J46:P55" si="82">ROUND($C46*$I46*J$6,1)</f>
        <v>3648</v>
      </c>
      <c r="K46" s="95">
        <f t="shared" si="82"/>
        <v>4543.3999999999996</v>
      </c>
      <c r="L46" s="95">
        <f t="shared" si="82"/>
        <v>4875</v>
      </c>
      <c r="M46" s="95">
        <f t="shared" si="82"/>
        <v>5372.4</v>
      </c>
      <c r="N46" s="95">
        <f t="shared" si="82"/>
        <v>6632.6</v>
      </c>
      <c r="O46" s="95">
        <f t="shared" si="82"/>
        <v>7130.1</v>
      </c>
      <c r="P46" s="95">
        <f t="shared" si="82"/>
        <v>9949</v>
      </c>
      <c r="Q46" s="35">
        <f t="shared" si="65"/>
        <v>3252.9</v>
      </c>
      <c r="R46" s="99">
        <f>RCF!C$7</f>
        <v>15.49</v>
      </c>
      <c r="S46" s="95">
        <f t="shared" si="66"/>
        <v>4228.7</v>
      </c>
      <c r="T46" s="95">
        <f t="shared" si="66"/>
        <v>4879.3</v>
      </c>
      <c r="U46" s="35">
        <f t="shared" si="67"/>
        <v>3213.8</v>
      </c>
      <c r="V46" s="99">
        <f>RCF!C$9</f>
        <v>15.304</v>
      </c>
      <c r="W46" s="35">
        <f t="shared" si="68"/>
        <v>3213.8</v>
      </c>
      <c r="X46" s="100">
        <f t="shared" si="69"/>
        <v>15.304</v>
      </c>
      <c r="Y46" s="95">
        <f t="shared" ref="Y46:AD55" si="83">ROUNDDOWN($W46*Y$6,1)</f>
        <v>3535.1</v>
      </c>
      <c r="Z46" s="95">
        <f t="shared" si="83"/>
        <v>4402.8999999999996</v>
      </c>
      <c r="AA46" s="95">
        <f t="shared" si="83"/>
        <v>5206.3</v>
      </c>
      <c r="AB46" s="95">
        <f t="shared" si="83"/>
        <v>4724.2</v>
      </c>
      <c r="AC46" s="95">
        <f t="shared" si="83"/>
        <v>6973.9</v>
      </c>
      <c r="AD46" s="95">
        <f t="shared" si="83"/>
        <v>9641.4</v>
      </c>
      <c r="AE46" s="35">
        <f t="shared" si="71"/>
        <v>3259.2</v>
      </c>
      <c r="AF46" s="100">
        <f>RCF!C$13</f>
        <v>15.52</v>
      </c>
      <c r="AG46" s="95">
        <f t="shared" si="72"/>
        <v>5377.7</v>
      </c>
      <c r="AH46" s="95">
        <f t="shared" si="72"/>
        <v>6844.3</v>
      </c>
      <c r="AI46" s="95">
        <f t="shared" si="72"/>
        <v>9777.6</v>
      </c>
      <c r="AJ46" s="35">
        <f t="shared" si="73"/>
        <v>3296.3</v>
      </c>
      <c r="AK46" s="100">
        <f>RCF!C$25</f>
        <v>15.696666666666665</v>
      </c>
      <c r="AL46" s="35">
        <f t="shared" si="74"/>
        <v>4347</v>
      </c>
      <c r="AM46" s="100">
        <f>RCF!C$59</f>
        <v>20.7</v>
      </c>
      <c r="AN46" s="35">
        <f t="shared" si="75"/>
        <v>3479.7</v>
      </c>
      <c r="AO46" s="100">
        <f>RCF!C$33</f>
        <v>16.57</v>
      </c>
      <c r="AP46" s="95">
        <f t="shared" si="76"/>
        <v>5219.5</v>
      </c>
      <c r="AQ46" s="35">
        <f t="shared" si="77"/>
        <v>3456.6</v>
      </c>
      <c r="AR46" s="100">
        <f>RCF!C$35</f>
        <v>16.46</v>
      </c>
      <c r="AS46" s="95">
        <f t="shared" si="78"/>
        <v>4493.5</v>
      </c>
      <c r="AT46" s="95">
        <f t="shared" si="78"/>
        <v>5012</v>
      </c>
      <c r="AU46" s="35">
        <f t="shared" si="79"/>
        <v>3411.8</v>
      </c>
      <c r="AV46" s="100">
        <f>RCF!C$37</f>
        <v>16.247</v>
      </c>
      <c r="AW46" s="102">
        <v>3399.5</v>
      </c>
      <c r="AX46" s="100"/>
      <c r="AY46" s="35">
        <f t="shared" si="80"/>
        <v>3473.4</v>
      </c>
      <c r="AZ46" s="100">
        <f>RCF!C$39</f>
        <v>16.54</v>
      </c>
      <c r="BA46" s="35">
        <f t="shared" si="81"/>
        <v>3313.5</v>
      </c>
      <c r="BB46" s="100">
        <f>RCF!C$41</f>
        <v>15.779</v>
      </c>
    </row>
    <row r="47" spans="1:54" s="53" customFormat="1" ht="25.5" x14ac:dyDescent="0.2">
      <c r="A47" s="38" t="s">
        <v>77</v>
      </c>
      <c r="B47" s="39" t="s">
        <v>120</v>
      </c>
      <c r="C47" s="40">
        <v>118.3</v>
      </c>
      <c r="D47" s="35">
        <f t="shared" si="60"/>
        <v>7041.1</v>
      </c>
      <c r="E47" s="34">
        <f>RCF!C$43</f>
        <v>59.519182319999999</v>
      </c>
      <c r="F47" s="35">
        <f t="shared" si="61"/>
        <v>1868.1</v>
      </c>
      <c r="G47" s="99">
        <f>RCF!C$5</f>
        <v>15.792</v>
      </c>
      <c r="H47" s="35">
        <f t="shared" si="62"/>
        <v>1868.2</v>
      </c>
      <c r="I47" s="99">
        <f t="shared" si="63"/>
        <v>15.792</v>
      </c>
      <c r="J47" s="95">
        <f t="shared" si="82"/>
        <v>2055</v>
      </c>
      <c r="K47" s="95">
        <f t="shared" si="82"/>
        <v>2559.4</v>
      </c>
      <c r="L47" s="95">
        <f t="shared" si="82"/>
        <v>2746.2</v>
      </c>
      <c r="M47" s="95">
        <f t="shared" si="82"/>
        <v>3026.5</v>
      </c>
      <c r="N47" s="95">
        <f t="shared" si="82"/>
        <v>3736.4</v>
      </c>
      <c r="O47" s="95">
        <f t="shared" si="82"/>
        <v>4016.6</v>
      </c>
      <c r="P47" s="95">
        <f t="shared" si="82"/>
        <v>5604.6</v>
      </c>
      <c r="Q47" s="35">
        <f t="shared" si="65"/>
        <v>1832.4</v>
      </c>
      <c r="R47" s="99">
        <f>RCF!C$7</f>
        <v>15.49</v>
      </c>
      <c r="S47" s="95">
        <f t="shared" si="66"/>
        <v>2382.1</v>
      </c>
      <c r="T47" s="95">
        <f t="shared" si="66"/>
        <v>2748.6</v>
      </c>
      <c r="U47" s="35">
        <f t="shared" si="67"/>
        <v>1810.4</v>
      </c>
      <c r="V47" s="99">
        <f>RCF!C$9</f>
        <v>15.304</v>
      </c>
      <c r="W47" s="35">
        <f t="shared" si="68"/>
        <v>1810.4</v>
      </c>
      <c r="X47" s="100">
        <f t="shared" si="69"/>
        <v>15.304</v>
      </c>
      <c r="Y47" s="95">
        <f t="shared" si="83"/>
        <v>1991.4</v>
      </c>
      <c r="Z47" s="95">
        <f t="shared" si="83"/>
        <v>2480.1999999999998</v>
      </c>
      <c r="AA47" s="95">
        <f t="shared" si="83"/>
        <v>2932.8</v>
      </c>
      <c r="AB47" s="95">
        <f t="shared" si="83"/>
        <v>2661.2</v>
      </c>
      <c r="AC47" s="95">
        <f t="shared" si="83"/>
        <v>3928.5</v>
      </c>
      <c r="AD47" s="95">
        <f t="shared" si="83"/>
        <v>5431.2</v>
      </c>
      <c r="AE47" s="35">
        <f t="shared" si="71"/>
        <v>1836</v>
      </c>
      <c r="AF47" s="100">
        <f>RCF!C$13</f>
        <v>15.52</v>
      </c>
      <c r="AG47" s="95">
        <f t="shared" si="72"/>
        <v>3029.4</v>
      </c>
      <c r="AH47" s="95">
        <f t="shared" si="72"/>
        <v>3855.6</v>
      </c>
      <c r="AI47" s="95">
        <f t="shared" si="72"/>
        <v>5508</v>
      </c>
      <c r="AJ47" s="35">
        <f t="shared" si="73"/>
        <v>1856.9</v>
      </c>
      <c r="AK47" s="100">
        <f>RCF!C$25</f>
        <v>15.696666666666665</v>
      </c>
      <c r="AL47" s="35">
        <f t="shared" si="74"/>
        <v>2448.8000000000002</v>
      </c>
      <c r="AM47" s="100">
        <f>RCF!C$59</f>
        <v>20.7</v>
      </c>
      <c r="AN47" s="35">
        <f t="shared" si="75"/>
        <v>1960.2</v>
      </c>
      <c r="AO47" s="100">
        <f>RCF!C$33</f>
        <v>16.57</v>
      </c>
      <c r="AP47" s="95">
        <f t="shared" si="76"/>
        <v>2940.3</v>
      </c>
      <c r="AQ47" s="35">
        <f t="shared" si="77"/>
        <v>1947.2</v>
      </c>
      <c r="AR47" s="100">
        <f>RCF!C$35</f>
        <v>16.46</v>
      </c>
      <c r="AS47" s="95">
        <f t="shared" si="78"/>
        <v>2531.3000000000002</v>
      </c>
      <c r="AT47" s="95">
        <f t="shared" si="78"/>
        <v>2823.4</v>
      </c>
      <c r="AU47" s="35">
        <f t="shared" si="79"/>
        <v>1922</v>
      </c>
      <c r="AV47" s="100">
        <f>RCF!C$37</f>
        <v>16.247</v>
      </c>
      <c r="AW47" s="102">
        <v>1915</v>
      </c>
      <c r="AX47" s="100"/>
      <c r="AY47" s="35">
        <f t="shared" si="80"/>
        <v>1956.6</v>
      </c>
      <c r="AZ47" s="100">
        <f>RCF!C$39</f>
        <v>16.54</v>
      </c>
      <c r="BA47" s="35">
        <f t="shared" si="81"/>
        <v>1866.6</v>
      </c>
      <c r="BB47" s="100">
        <f>RCF!C$41</f>
        <v>15.779</v>
      </c>
    </row>
    <row r="48" spans="1:54" s="53" customFormat="1" ht="25.5" x14ac:dyDescent="0.2">
      <c r="A48" s="38" t="s">
        <v>321</v>
      </c>
      <c r="B48" s="39" t="s">
        <v>249</v>
      </c>
      <c r="C48" s="40">
        <v>354.49</v>
      </c>
      <c r="D48" s="35">
        <f t="shared" si="60"/>
        <v>21099</v>
      </c>
      <c r="E48" s="34">
        <f>RCF!C$43</f>
        <v>59.519182319999999</v>
      </c>
      <c r="F48" s="35">
        <f t="shared" si="61"/>
        <v>5598.1</v>
      </c>
      <c r="G48" s="99">
        <f>RCF!C$5</f>
        <v>15.792</v>
      </c>
      <c r="H48" s="35">
        <f t="shared" si="62"/>
        <v>5598.1</v>
      </c>
      <c r="I48" s="99">
        <f t="shared" si="63"/>
        <v>15.792</v>
      </c>
      <c r="J48" s="95">
        <f t="shared" si="82"/>
        <v>6157.9</v>
      </c>
      <c r="K48" s="95">
        <f t="shared" si="82"/>
        <v>7669.4</v>
      </c>
      <c r="L48" s="95">
        <f t="shared" si="82"/>
        <v>8229.2000000000007</v>
      </c>
      <c r="M48" s="95">
        <f t="shared" si="82"/>
        <v>9068.9</v>
      </c>
      <c r="N48" s="95">
        <f t="shared" si="82"/>
        <v>11196.2</v>
      </c>
      <c r="O48" s="95">
        <f t="shared" si="82"/>
        <v>12035.9</v>
      </c>
      <c r="P48" s="95">
        <f t="shared" si="82"/>
        <v>16794.3</v>
      </c>
      <c r="Q48" s="35">
        <f t="shared" si="65"/>
        <v>5491</v>
      </c>
      <c r="R48" s="99">
        <f>RCF!C$7</f>
        <v>15.49</v>
      </c>
      <c r="S48" s="95">
        <f t="shared" si="66"/>
        <v>7138.3</v>
      </c>
      <c r="T48" s="95">
        <f t="shared" si="66"/>
        <v>8236.5</v>
      </c>
      <c r="U48" s="35">
        <f t="shared" si="67"/>
        <v>5425.1</v>
      </c>
      <c r="V48" s="99">
        <f>RCF!C$9</f>
        <v>15.304</v>
      </c>
      <c r="W48" s="35">
        <f t="shared" si="68"/>
        <v>5425.1</v>
      </c>
      <c r="X48" s="100">
        <f t="shared" si="69"/>
        <v>15.304</v>
      </c>
      <c r="Y48" s="95">
        <f t="shared" si="83"/>
        <v>5967.6</v>
      </c>
      <c r="Z48" s="95">
        <f t="shared" si="83"/>
        <v>7432.3</v>
      </c>
      <c r="AA48" s="95">
        <f t="shared" si="83"/>
        <v>8788.6</v>
      </c>
      <c r="AB48" s="95">
        <f t="shared" si="83"/>
        <v>7974.8</v>
      </c>
      <c r="AC48" s="95">
        <f t="shared" si="83"/>
        <v>11772.4</v>
      </c>
      <c r="AD48" s="95">
        <f t="shared" si="83"/>
        <v>16275.3</v>
      </c>
      <c r="AE48" s="35">
        <f t="shared" si="71"/>
        <v>5501.6</v>
      </c>
      <c r="AF48" s="100">
        <f>RCF!C$13</f>
        <v>15.52</v>
      </c>
      <c r="AG48" s="95">
        <f t="shared" si="72"/>
        <v>9077.6</v>
      </c>
      <c r="AH48" s="95">
        <f t="shared" si="72"/>
        <v>11553.4</v>
      </c>
      <c r="AI48" s="95">
        <f t="shared" si="72"/>
        <v>16504.8</v>
      </c>
      <c r="AJ48" s="35">
        <f t="shared" si="73"/>
        <v>5564.3</v>
      </c>
      <c r="AK48" s="100">
        <f>RCF!C$25</f>
        <v>15.696666666666665</v>
      </c>
      <c r="AL48" s="35">
        <f t="shared" si="74"/>
        <v>7337.9</v>
      </c>
      <c r="AM48" s="100">
        <f>RCF!C$59</f>
        <v>20.7</v>
      </c>
      <c r="AN48" s="35">
        <f t="shared" si="75"/>
        <v>5873.8</v>
      </c>
      <c r="AO48" s="100">
        <f>RCF!C$33</f>
        <v>16.57</v>
      </c>
      <c r="AP48" s="95">
        <f t="shared" si="76"/>
        <v>8810.7000000000007</v>
      </c>
      <c r="AQ48" s="35">
        <f t="shared" si="77"/>
        <v>5834.9</v>
      </c>
      <c r="AR48" s="100">
        <f>RCF!C$35</f>
        <v>16.46</v>
      </c>
      <c r="AS48" s="95">
        <f t="shared" si="78"/>
        <v>7585.3</v>
      </c>
      <c r="AT48" s="95">
        <f t="shared" si="78"/>
        <v>8460.6</v>
      </c>
      <c r="AU48" s="35">
        <f t="shared" si="79"/>
        <v>5759.3</v>
      </c>
      <c r="AV48" s="100">
        <f>RCF!C$37</f>
        <v>16.247</v>
      </c>
      <c r="AW48" s="102">
        <v>5180.2</v>
      </c>
      <c r="AX48" s="100"/>
      <c r="AY48" s="35">
        <f t="shared" si="80"/>
        <v>5863.2</v>
      </c>
      <c r="AZ48" s="100">
        <f>RCF!C$39</f>
        <v>16.54</v>
      </c>
      <c r="BA48" s="35">
        <f t="shared" si="81"/>
        <v>5593.4</v>
      </c>
      <c r="BB48" s="100">
        <f>RCF!C$41</f>
        <v>15.779</v>
      </c>
    </row>
    <row r="49" spans="1:54" s="53" customFormat="1" x14ac:dyDescent="0.2">
      <c r="A49" s="38" t="s">
        <v>60</v>
      </c>
      <c r="B49" s="39" t="s">
        <v>121</v>
      </c>
      <c r="C49" s="40">
        <v>237</v>
      </c>
      <c r="D49" s="35">
        <f t="shared" si="60"/>
        <v>14106</v>
      </c>
      <c r="E49" s="34">
        <f>RCF!C$43</f>
        <v>59.519182319999999</v>
      </c>
      <c r="F49" s="35">
        <f t="shared" si="61"/>
        <v>3742.7</v>
      </c>
      <c r="G49" s="99">
        <f>RCF!C$5</f>
        <v>15.792</v>
      </c>
      <c r="H49" s="35">
        <f t="shared" si="62"/>
        <v>3742.7</v>
      </c>
      <c r="I49" s="99">
        <f t="shared" si="63"/>
        <v>15.792</v>
      </c>
      <c r="J49" s="95">
        <f t="shared" si="82"/>
        <v>4117</v>
      </c>
      <c r="K49" s="95">
        <f t="shared" si="82"/>
        <v>5127.5</v>
      </c>
      <c r="L49" s="95">
        <f t="shared" si="82"/>
        <v>5501.8</v>
      </c>
      <c r="M49" s="95">
        <f t="shared" si="82"/>
        <v>6063.2</v>
      </c>
      <c r="N49" s="95">
        <f t="shared" si="82"/>
        <v>7485.4</v>
      </c>
      <c r="O49" s="95">
        <f t="shared" si="82"/>
        <v>8046.8</v>
      </c>
      <c r="P49" s="95">
        <f t="shared" si="82"/>
        <v>11228.1</v>
      </c>
      <c r="Q49" s="35">
        <f t="shared" si="65"/>
        <v>3671.1</v>
      </c>
      <c r="R49" s="99">
        <f>RCF!C$7</f>
        <v>15.49</v>
      </c>
      <c r="S49" s="95">
        <f t="shared" si="66"/>
        <v>4772.3999999999996</v>
      </c>
      <c r="T49" s="95">
        <f t="shared" si="66"/>
        <v>5506.6</v>
      </c>
      <c r="U49" s="35">
        <f t="shared" si="67"/>
        <v>3627</v>
      </c>
      <c r="V49" s="99">
        <f>RCF!C$9</f>
        <v>15.304</v>
      </c>
      <c r="W49" s="35">
        <f t="shared" si="68"/>
        <v>3627</v>
      </c>
      <c r="X49" s="100">
        <f t="shared" si="69"/>
        <v>15.304</v>
      </c>
      <c r="Y49" s="95">
        <f t="shared" si="83"/>
        <v>3989.7</v>
      </c>
      <c r="Z49" s="95">
        <f t="shared" si="83"/>
        <v>4968.8999999999996</v>
      </c>
      <c r="AA49" s="95">
        <f t="shared" si="83"/>
        <v>5875.7</v>
      </c>
      <c r="AB49" s="95">
        <f t="shared" si="83"/>
        <v>5331.6</v>
      </c>
      <c r="AC49" s="95">
        <f t="shared" si="83"/>
        <v>7870.5</v>
      </c>
      <c r="AD49" s="95">
        <f t="shared" si="83"/>
        <v>10881</v>
      </c>
      <c r="AE49" s="35">
        <f t="shared" si="71"/>
        <v>3678.2</v>
      </c>
      <c r="AF49" s="100">
        <f>RCF!C$13</f>
        <v>15.52</v>
      </c>
      <c r="AG49" s="95">
        <f t="shared" si="72"/>
        <v>6069</v>
      </c>
      <c r="AH49" s="95">
        <f t="shared" si="72"/>
        <v>7724.2</v>
      </c>
      <c r="AI49" s="95">
        <f t="shared" si="72"/>
        <v>11034.6</v>
      </c>
      <c r="AJ49" s="35">
        <f t="shared" si="73"/>
        <v>3720.1</v>
      </c>
      <c r="AK49" s="100">
        <f>RCF!C$25</f>
        <v>15.696666666666665</v>
      </c>
      <c r="AL49" s="35">
        <f t="shared" si="74"/>
        <v>4905.8999999999996</v>
      </c>
      <c r="AM49" s="100">
        <f>RCF!C$59</f>
        <v>20.7</v>
      </c>
      <c r="AN49" s="35">
        <f t="shared" si="75"/>
        <v>3927</v>
      </c>
      <c r="AO49" s="100">
        <f>RCF!C$33</f>
        <v>16.57</v>
      </c>
      <c r="AP49" s="95">
        <f t="shared" si="76"/>
        <v>5890.5</v>
      </c>
      <c r="AQ49" s="35">
        <f t="shared" si="77"/>
        <v>3901</v>
      </c>
      <c r="AR49" s="100">
        <f>RCF!C$35</f>
        <v>16.46</v>
      </c>
      <c r="AS49" s="95">
        <f t="shared" si="78"/>
        <v>5071.3</v>
      </c>
      <c r="AT49" s="95">
        <f t="shared" si="78"/>
        <v>5656.4</v>
      </c>
      <c r="AU49" s="35">
        <f t="shared" si="79"/>
        <v>3850.5</v>
      </c>
      <c r="AV49" s="100">
        <f>RCF!C$37</f>
        <v>16.247</v>
      </c>
      <c r="AW49" s="102">
        <v>3836.6</v>
      </c>
      <c r="AX49" s="100"/>
      <c r="AY49" s="35">
        <f t="shared" si="80"/>
        <v>3919.9</v>
      </c>
      <c r="AZ49" s="100">
        <f>RCF!C$39</f>
        <v>16.54</v>
      </c>
      <c r="BA49" s="35">
        <f t="shared" si="81"/>
        <v>3739.6</v>
      </c>
      <c r="BB49" s="100">
        <f>RCF!C$41</f>
        <v>15.779</v>
      </c>
    </row>
    <row r="50" spans="1:54" s="53" customFormat="1" x14ac:dyDescent="0.2">
      <c r="A50" s="38" t="s">
        <v>85</v>
      </c>
      <c r="B50" s="39" t="s">
        <v>122</v>
      </c>
      <c r="C50" s="40">
        <v>128</v>
      </c>
      <c r="D50" s="35">
        <f t="shared" si="60"/>
        <v>7618.5</v>
      </c>
      <c r="E50" s="34">
        <f>RCF!C$43</f>
        <v>59.519182319999999</v>
      </c>
      <c r="F50" s="35">
        <f t="shared" si="61"/>
        <v>2021.3</v>
      </c>
      <c r="G50" s="99">
        <f>RCF!C$5</f>
        <v>15.792</v>
      </c>
      <c r="H50" s="35">
        <f t="shared" si="62"/>
        <v>2021.4</v>
      </c>
      <c r="I50" s="99">
        <f t="shared" si="63"/>
        <v>15.792</v>
      </c>
      <c r="J50" s="95">
        <f t="shared" si="82"/>
        <v>2223.5</v>
      </c>
      <c r="K50" s="95">
        <f t="shared" si="82"/>
        <v>2769.3</v>
      </c>
      <c r="L50" s="95">
        <f t="shared" si="82"/>
        <v>2971.4</v>
      </c>
      <c r="M50" s="95">
        <f t="shared" si="82"/>
        <v>3274.6</v>
      </c>
      <c r="N50" s="95">
        <f t="shared" si="82"/>
        <v>4042.8</v>
      </c>
      <c r="O50" s="95">
        <f t="shared" si="82"/>
        <v>4346</v>
      </c>
      <c r="P50" s="95">
        <f t="shared" si="82"/>
        <v>6064.1</v>
      </c>
      <c r="Q50" s="35">
        <f t="shared" si="65"/>
        <v>1982.7</v>
      </c>
      <c r="R50" s="99">
        <f>RCF!C$7</f>
        <v>15.49</v>
      </c>
      <c r="S50" s="95">
        <f t="shared" si="66"/>
        <v>2577.5</v>
      </c>
      <c r="T50" s="95">
        <f t="shared" si="66"/>
        <v>2974</v>
      </c>
      <c r="U50" s="35">
        <f t="shared" si="67"/>
        <v>1958.9</v>
      </c>
      <c r="V50" s="99">
        <f>RCF!C$9</f>
        <v>15.304</v>
      </c>
      <c r="W50" s="35">
        <f t="shared" si="68"/>
        <v>1958.9</v>
      </c>
      <c r="X50" s="100">
        <f t="shared" si="69"/>
        <v>15.304</v>
      </c>
      <c r="Y50" s="95">
        <f t="shared" si="83"/>
        <v>2154.6999999999998</v>
      </c>
      <c r="Z50" s="95">
        <f t="shared" si="83"/>
        <v>2683.6</v>
      </c>
      <c r="AA50" s="95">
        <f t="shared" si="83"/>
        <v>3173.4</v>
      </c>
      <c r="AB50" s="95">
        <f t="shared" si="83"/>
        <v>2879.5</v>
      </c>
      <c r="AC50" s="95">
        <f t="shared" si="83"/>
        <v>4250.8</v>
      </c>
      <c r="AD50" s="95">
        <f t="shared" si="83"/>
        <v>5876.7</v>
      </c>
      <c r="AE50" s="35">
        <f t="shared" si="71"/>
        <v>1986.5</v>
      </c>
      <c r="AF50" s="100">
        <f>RCF!C$13</f>
        <v>15.52</v>
      </c>
      <c r="AG50" s="95">
        <f t="shared" si="72"/>
        <v>3277.7</v>
      </c>
      <c r="AH50" s="95">
        <f t="shared" si="72"/>
        <v>4171.7</v>
      </c>
      <c r="AI50" s="95">
        <f t="shared" si="72"/>
        <v>5959.5</v>
      </c>
      <c r="AJ50" s="35">
        <f t="shared" si="73"/>
        <v>2009.1</v>
      </c>
      <c r="AK50" s="100">
        <f>RCF!C$25</f>
        <v>15.696666666666665</v>
      </c>
      <c r="AL50" s="35">
        <f t="shared" si="74"/>
        <v>2649.6</v>
      </c>
      <c r="AM50" s="100">
        <f>RCF!C$59</f>
        <v>20.7</v>
      </c>
      <c r="AN50" s="35">
        <f t="shared" si="75"/>
        <v>2120.9</v>
      </c>
      <c r="AO50" s="100">
        <f>RCF!C$33</f>
        <v>16.57</v>
      </c>
      <c r="AP50" s="95">
        <f t="shared" si="76"/>
        <v>3181.3</v>
      </c>
      <c r="AQ50" s="35">
        <f t="shared" si="77"/>
        <v>2106.8000000000002</v>
      </c>
      <c r="AR50" s="100">
        <f>RCF!C$35</f>
        <v>16.46</v>
      </c>
      <c r="AS50" s="95">
        <f t="shared" si="78"/>
        <v>2738.8</v>
      </c>
      <c r="AT50" s="95">
        <f t="shared" si="78"/>
        <v>3054.8</v>
      </c>
      <c r="AU50" s="35">
        <f t="shared" si="79"/>
        <v>2079.6</v>
      </c>
      <c r="AV50" s="100">
        <f>RCF!C$37</f>
        <v>16.247</v>
      </c>
      <c r="AW50" s="102">
        <v>2072.1</v>
      </c>
      <c r="AX50" s="100"/>
      <c r="AY50" s="35">
        <f t="shared" si="80"/>
        <v>2117.1</v>
      </c>
      <c r="AZ50" s="100">
        <f>RCF!C$39</f>
        <v>16.54</v>
      </c>
      <c r="BA50" s="35">
        <f t="shared" si="81"/>
        <v>2019.7</v>
      </c>
      <c r="BB50" s="100">
        <f>RCF!C$41</f>
        <v>15.779</v>
      </c>
    </row>
    <row r="51" spans="1:54" s="53" customFormat="1" x14ac:dyDescent="0.2">
      <c r="A51" s="38" t="s">
        <v>101</v>
      </c>
      <c r="B51" s="39" t="s">
        <v>123</v>
      </c>
      <c r="C51" s="40">
        <v>128</v>
      </c>
      <c r="D51" s="35">
        <f t="shared" si="60"/>
        <v>7618.5</v>
      </c>
      <c r="E51" s="34">
        <f>RCF!C$43</f>
        <v>59.519182319999999</v>
      </c>
      <c r="F51" s="35">
        <f t="shared" si="61"/>
        <v>2021.3</v>
      </c>
      <c r="G51" s="99">
        <f>RCF!C$5</f>
        <v>15.792</v>
      </c>
      <c r="H51" s="35">
        <f t="shared" si="62"/>
        <v>2021.4</v>
      </c>
      <c r="I51" s="99">
        <f t="shared" si="63"/>
        <v>15.792</v>
      </c>
      <c r="J51" s="95">
        <f t="shared" si="82"/>
        <v>2223.5</v>
      </c>
      <c r="K51" s="95">
        <f t="shared" si="82"/>
        <v>2769.3</v>
      </c>
      <c r="L51" s="95">
        <f t="shared" si="82"/>
        <v>2971.4</v>
      </c>
      <c r="M51" s="95">
        <f t="shared" si="82"/>
        <v>3274.6</v>
      </c>
      <c r="N51" s="95">
        <f t="shared" si="82"/>
        <v>4042.8</v>
      </c>
      <c r="O51" s="95">
        <f t="shared" si="82"/>
        <v>4346</v>
      </c>
      <c r="P51" s="95">
        <f t="shared" si="82"/>
        <v>6064.1</v>
      </c>
      <c r="Q51" s="35">
        <f t="shared" si="65"/>
        <v>1982.7</v>
      </c>
      <c r="R51" s="99">
        <f>RCF!C$7</f>
        <v>15.49</v>
      </c>
      <c r="S51" s="95">
        <f t="shared" si="66"/>
        <v>2577.5</v>
      </c>
      <c r="T51" s="95">
        <f t="shared" si="66"/>
        <v>2974</v>
      </c>
      <c r="U51" s="35">
        <f t="shared" si="67"/>
        <v>1958.9</v>
      </c>
      <c r="V51" s="99">
        <f>RCF!C$9</f>
        <v>15.304</v>
      </c>
      <c r="W51" s="35">
        <f t="shared" si="68"/>
        <v>1958.9</v>
      </c>
      <c r="X51" s="100">
        <f t="shared" si="69"/>
        <v>15.304</v>
      </c>
      <c r="Y51" s="95">
        <f t="shared" si="83"/>
        <v>2154.6999999999998</v>
      </c>
      <c r="Z51" s="95">
        <f t="shared" si="83"/>
        <v>2683.6</v>
      </c>
      <c r="AA51" s="95">
        <f t="shared" si="83"/>
        <v>3173.4</v>
      </c>
      <c r="AB51" s="95">
        <f t="shared" si="83"/>
        <v>2879.5</v>
      </c>
      <c r="AC51" s="95">
        <f t="shared" si="83"/>
        <v>4250.8</v>
      </c>
      <c r="AD51" s="95">
        <f t="shared" si="83"/>
        <v>5876.7</v>
      </c>
      <c r="AE51" s="35">
        <f t="shared" si="71"/>
        <v>1986.5</v>
      </c>
      <c r="AF51" s="100">
        <f>RCF!C$13</f>
        <v>15.52</v>
      </c>
      <c r="AG51" s="95">
        <f t="shared" si="72"/>
        <v>3277.7</v>
      </c>
      <c r="AH51" s="95">
        <f t="shared" si="72"/>
        <v>4171.7</v>
      </c>
      <c r="AI51" s="95">
        <f t="shared" si="72"/>
        <v>5959.5</v>
      </c>
      <c r="AJ51" s="35">
        <f t="shared" si="73"/>
        <v>2009.1</v>
      </c>
      <c r="AK51" s="100">
        <f>RCF!C$25</f>
        <v>15.696666666666665</v>
      </c>
      <c r="AL51" s="35">
        <f t="shared" si="74"/>
        <v>2649.6</v>
      </c>
      <c r="AM51" s="100">
        <f>RCF!C$59</f>
        <v>20.7</v>
      </c>
      <c r="AN51" s="35">
        <f t="shared" si="75"/>
        <v>2120.9</v>
      </c>
      <c r="AO51" s="100">
        <f>RCF!C$33</f>
        <v>16.57</v>
      </c>
      <c r="AP51" s="95">
        <f t="shared" si="76"/>
        <v>3181.3</v>
      </c>
      <c r="AQ51" s="35">
        <f t="shared" si="77"/>
        <v>2106.8000000000002</v>
      </c>
      <c r="AR51" s="100">
        <f>RCF!C$35</f>
        <v>16.46</v>
      </c>
      <c r="AS51" s="95">
        <f t="shared" si="78"/>
        <v>2738.8</v>
      </c>
      <c r="AT51" s="95">
        <f t="shared" si="78"/>
        <v>3054.8</v>
      </c>
      <c r="AU51" s="35">
        <f t="shared" si="79"/>
        <v>2079.6</v>
      </c>
      <c r="AV51" s="100">
        <f>RCF!C$37</f>
        <v>16.247</v>
      </c>
      <c r="AW51" s="102">
        <v>2072.1</v>
      </c>
      <c r="AX51" s="100"/>
      <c r="AY51" s="35">
        <f t="shared" si="80"/>
        <v>2117.1</v>
      </c>
      <c r="AZ51" s="100">
        <f>RCF!C$39</f>
        <v>16.54</v>
      </c>
      <c r="BA51" s="35">
        <f t="shared" si="81"/>
        <v>2019.7</v>
      </c>
      <c r="BB51" s="100">
        <f>RCF!C$41</f>
        <v>15.779</v>
      </c>
    </row>
    <row r="52" spans="1:54" s="53" customFormat="1" x14ac:dyDescent="0.2">
      <c r="A52" s="38" t="s">
        <v>53</v>
      </c>
      <c r="B52" s="39" t="s">
        <v>188</v>
      </c>
      <c r="C52" s="40">
        <v>288</v>
      </c>
      <c r="D52" s="35">
        <f t="shared" si="60"/>
        <v>17141.5</v>
      </c>
      <c r="E52" s="34">
        <f>RCF!C$43</f>
        <v>59.519182319999999</v>
      </c>
      <c r="F52" s="35">
        <f t="shared" si="61"/>
        <v>4548</v>
      </c>
      <c r="G52" s="99">
        <f>RCF!C$5</f>
        <v>15.792</v>
      </c>
      <c r="H52" s="35">
        <f t="shared" si="62"/>
        <v>4548.1000000000004</v>
      </c>
      <c r="I52" s="99">
        <f t="shared" si="63"/>
        <v>15.792</v>
      </c>
      <c r="J52" s="95">
        <f t="shared" si="82"/>
        <v>5002.8999999999996</v>
      </c>
      <c r="K52" s="95">
        <f t="shared" si="82"/>
        <v>6230.9</v>
      </c>
      <c r="L52" s="95">
        <f t="shared" si="82"/>
        <v>6685.7</v>
      </c>
      <c r="M52" s="95">
        <f t="shared" si="82"/>
        <v>7367.9</v>
      </c>
      <c r="N52" s="95">
        <f t="shared" si="82"/>
        <v>9096.2000000000007</v>
      </c>
      <c r="O52" s="95">
        <f t="shared" si="82"/>
        <v>9778.4</v>
      </c>
      <c r="P52" s="95">
        <f t="shared" si="82"/>
        <v>13644.3</v>
      </c>
      <c r="Q52" s="35">
        <f t="shared" si="65"/>
        <v>4461.1000000000004</v>
      </c>
      <c r="R52" s="99">
        <f>RCF!C$7</f>
        <v>15.49</v>
      </c>
      <c r="S52" s="95">
        <f t="shared" si="66"/>
        <v>5799.4</v>
      </c>
      <c r="T52" s="95">
        <f t="shared" si="66"/>
        <v>6691.6</v>
      </c>
      <c r="U52" s="35">
        <f t="shared" si="67"/>
        <v>4407.5</v>
      </c>
      <c r="V52" s="99">
        <f>RCF!C$9</f>
        <v>15.304</v>
      </c>
      <c r="W52" s="35">
        <f t="shared" si="68"/>
        <v>4407.5</v>
      </c>
      <c r="X52" s="100">
        <f t="shared" si="69"/>
        <v>15.304</v>
      </c>
      <c r="Y52" s="95">
        <f t="shared" si="83"/>
        <v>4848.2</v>
      </c>
      <c r="Z52" s="95">
        <f t="shared" si="83"/>
        <v>6038.2</v>
      </c>
      <c r="AA52" s="95">
        <f t="shared" si="83"/>
        <v>7140.1</v>
      </c>
      <c r="AB52" s="95">
        <f t="shared" si="83"/>
        <v>6479</v>
      </c>
      <c r="AC52" s="95">
        <f t="shared" si="83"/>
        <v>9564.2000000000007</v>
      </c>
      <c r="AD52" s="95">
        <f t="shared" si="83"/>
        <v>13222.5</v>
      </c>
      <c r="AE52" s="35">
        <f t="shared" si="71"/>
        <v>4469.7</v>
      </c>
      <c r="AF52" s="100">
        <f>RCF!C$13</f>
        <v>15.52</v>
      </c>
      <c r="AG52" s="95">
        <f t="shared" si="72"/>
        <v>7375</v>
      </c>
      <c r="AH52" s="95">
        <f t="shared" si="72"/>
        <v>9386.4</v>
      </c>
      <c r="AI52" s="95">
        <f t="shared" si="72"/>
        <v>13409.1</v>
      </c>
      <c r="AJ52" s="35">
        <f t="shared" si="73"/>
        <v>4520.6000000000004</v>
      </c>
      <c r="AK52" s="100">
        <f>RCF!C$25</f>
        <v>15.696666666666665</v>
      </c>
      <c r="AL52" s="35">
        <f t="shared" si="74"/>
        <v>5961.6</v>
      </c>
      <c r="AM52" s="100">
        <f>RCF!C$59</f>
        <v>20.7</v>
      </c>
      <c r="AN52" s="35">
        <f t="shared" si="75"/>
        <v>4772.1000000000004</v>
      </c>
      <c r="AO52" s="100">
        <f>RCF!C$33</f>
        <v>16.57</v>
      </c>
      <c r="AP52" s="95">
        <f t="shared" si="76"/>
        <v>7158.1</v>
      </c>
      <c r="AQ52" s="35">
        <f t="shared" si="77"/>
        <v>4740.3999999999996</v>
      </c>
      <c r="AR52" s="100">
        <f>RCF!C$35</f>
        <v>16.46</v>
      </c>
      <c r="AS52" s="95">
        <f t="shared" si="78"/>
        <v>6162.5</v>
      </c>
      <c r="AT52" s="95">
        <f t="shared" si="78"/>
        <v>6873.5</v>
      </c>
      <c r="AU52" s="35">
        <f t="shared" si="79"/>
        <v>4679.1000000000004</v>
      </c>
      <c r="AV52" s="100">
        <f>RCF!C$37</f>
        <v>16.247</v>
      </c>
      <c r="AW52" s="102">
        <v>4662.1000000000004</v>
      </c>
      <c r="AX52" s="100"/>
      <c r="AY52" s="35">
        <f t="shared" si="80"/>
        <v>4763.5</v>
      </c>
      <c r="AZ52" s="100">
        <f>RCF!C$39</f>
        <v>16.54</v>
      </c>
      <c r="BA52" s="35">
        <f t="shared" si="81"/>
        <v>4544.3</v>
      </c>
      <c r="BB52" s="100">
        <f>RCF!C$41</f>
        <v>15.779</v>
      </c>
    </row>
    <row r="53" spans="1:54" s="53" customFormat="1" ht="25.5" x14ac:dyDescent="0.2">
      <c r="A53" s="38" t="s">
        <v>103</v>
      </c>
      <c r="B53" s="39" t="s">
        <v>124</v>
      </c>
      <c r="C53" s="40">
        <v>43</v>
      </c>
      <c r="D53" s="35">
        <f t="shared" si="60"/>
        <v>2559.3000000000002</v>
      </c>
      <c r="E53" s="34">
        <f>RCF!C$43</f>
        <v>59.519182319999999</v>
      </c>
      <c r="F53" s="35">
        <f t="shared" si="61"/>
        <v>679</v>
      </c>
      <c r="G53" s="99">
        <f>RCF!C$5</f>
        <v>15.792</v>
      </c>
      <c r="H53" s="35">
        <f t="shared" si="62"/>
        <v>679.1</v>
      </c>
      <c r="I53" s="99">
        <f t="shared" si="63"/>
        <v>15.792</v>
      </c>
      <c r="J53" s="95">
        <f t="shared" si="82"/>
        <v>747</v>
      </c>
      <c r="K53" s="95">
        <f t="shared" si="82"/>
        <v>930.3</v>
      </c>
      <c r="L53" s="95">
        <f t="shared" si="82"/>
        <v>998.2</v>
      </c>
      <c r="M53" s="95">
        <f t="shared" si="82"/>
        <v>1100.0999999999999</v>
      </c>
      <c r="N53" s="95">
        <f t="shared" si="82"/>
        <v>1358.1</v>
      </c>
      <c r="O53" s="95">
        <f t="shared" si="82"/>
        <v>1460</v>
      </c>
      <c r="P53" s="95">
        <f t="shared" si="82"/>
        <v>2037.2</v>
      </c>
      <c r="Q53" s="35">
        <f t="shared" si="65"/>
        <v>666</v>
      </c>
      <c r="R53" s="99">
        <f>RCF!C$7</f>
        <v>15.49</v>
      </c>
      <c r="S53" s="95">
        <f t="shared" si="66"/>
        <v>865.8</v>
      </c>
      <c r="T53" s="95">
        <f t="shared" si="66"/>
        <v>999</v>
      </c>
      <c r="U53" s="35">
        <f t="shared" si="67"/>
        <v>658</v>
      </c>
      <c r="V53" s="99">
        <f>RCF!C$9</f>
        <v>15.304</v>
      </c>
      <c r="W53" s="35">
        <f t="shared" si="68"/>
        <v>658</v>
      </c>
      <c r="X53" s="100">
        <f t="shared" si="69"/>
        <v>15.304</v>
      </c>
      <c r="Y53" s="95">
        <f t="shared" si="83"/>
        <v>723.8</v>
      </c>
      <c r="Z53" s="95">
        <f t="shared" si="83"/>
        <v>901.4</v>
      </c>
      <c r="AA53" s="95">
        <f t="shared" si="83"/>
        <v>1065.9000000000001</v>
      </c>
      <c r="AB53" s="95">
        <f t="shared" si="83"/>
        <v>967.2</v>
      </c>
      <c r="AC53" s="95">
        <f t="shared" si="83"/>
        <v>1427.8</v>
      </c>
      <c r="AD53" s="95">
        <f t="shared" si="83"/>
        <v>1974</v>
      </c>
      <c r="AE53" s="35">
        <f t="shared" si="71"/>
        <v>667.3</v>
      </c>
      <c r="AF53" s="100">
        <f>RCF!C$13</f>
        <v>15.52</v>
      </c>
      <c r="AG53" s="95">
        <f t="shared" si="72"/>
        <v>1101</v>
      </c>
      <c r="AH53" s="95">
        <f t="shared" si="72"/>
        <v>1401.3</v>
      </c>
      <c r="AI53" s="95">
        <f t="shared" si="72"/>
        <v>2001.9</v>
      </c>
      <c r="AJ53" s="35">
        <f t="shared" si="73"/>
        <v>674.9</v>
      </c>
      <c r="AK53" s="100">
        <f>RCF!C$25</f>
        <v>15.696666666666665</v>
      </c>
      <c r="AL53" s="35">
        <f t="shared" si="74"/>
        <v>890.1</v>
      </c>
      <c r="AM53" s="100">
        <f>RCF!C$59</f>
        <v>20.7</v>
      </c>
      <c r="AN53" s="35">
        <f t="shared" si="75"/>
        <v>712.5</v>
      </c>
      <c r="AO53" s="100">
        <f>RCF!C$33</f>
        <v>16.57</v>
      </c>
      <c r="AP53" s="95">
        <f t="shared" si="76"/>
        <v>1068.7</v>
      </c>
      <c r="AQ53" s="35">
        <f t="shared" si="77"/>
        <v>707.7</v>
      </c>
      <c r="AR53" s="100">
        <f>RCF!C$35</f>
        <v>16.46</v>
      </c>
      <c r="AS53" s="95">
        <f t="shared" si="78"/>
        <v>920</v>
      </c>
      <c r="AT53" s="95">
        <f t="shared" si="78"/>
        <v>1026.0999999999999</v>
      </c>
      <c r="AU53" s="35">
        <f t="shared" si="79"/>
        <v>698.6</v>
      </c>
      <c r="AV53" s="100">
        <f>RCF!C$37</f>
        <v>16.247</v>
      </c>
      <c r="AW53" s="102">
        <v>696.1</v>
      </c>
      <c r="AX53" s="100"/>
      <c r="AY53" s="35">
        <f t="shared" si="80"/>
        <v>711.2</v>
      </c>
      <c r="AZ53" s="100">
        <f>RCF!C$39</f>
        <v>16.54</v>
      </c>
      <c r="BA53" s="35">
        <f t="shared" si="81"/>
        <v>678.4</v>
      </c>
      <c r="BB53" s="100">
        <f>RCF!C$41</f>
        <v>15.779</v>
      </c>
    </row>
    <row r="54" spans="1:54" s="53" customFormat="1" ht="25.5" x14ac:dyDescent="0.2">
      <c r="A54" s="38" t="s">
        <v>63</v>
      </c>
      <c r="B54" s="39" t="s">
        <v>125</v>
      </c>
      <c r="C54" s="40">
        <v>282</v>
      </c>
      <c r="D54" s="35">
        <f t="shared" si="60"/>
        <v>16784.400000000001</v>
      </c>
      <c r="E54" s="34">
        <f>RCF!C$43</f>
        <v>59.519182319999999</v>
      </c>
      <c r="F54" s="35">
        <f t="shared" si="61"/>
        <v>4453.3</v>
      </c>
      <c r="G54" s="99">
        <f>RCF!C$5</f>
        <v>15.792</v>
      </c>
      <c r="H54" s="35">
        <f t="shared" si="62"/>
        <v>4453.3</v>
      </c>
      <c r="I54" s="99">
        <f t="shared" si="63"/>
        <v>15.792</v>
      </c>
      <c r="J54" s="95">
        <f t="shared" si="82"/>
        <v>4898.7</v>
      </c>
      <c r="K54" s="95">
        <f t="shared" si="82"/>
        <v>6101.1</v>
      </c>
      <c r="L54" s="95">
        <f t="shared" si="82"/>
        <v>6546.4</v>
      </c>
      <c r="M54" s="95">
        <f t="shared" si="82"/>
        <v>7214.4</v>
      </c>
      <c r="N54" s="95">
        <f t="shared" si="82"/>
        <v>8906.7000000000007</v>
      </c>
      <c r="O54" s="95">
        <f t="shared" si="82"/>
        <v>9574.7000000000007</v>
      </c>
      <c r="P54" s="95">
        <f t="shared" si="82"/>
        <v>13360</v>
      </c>
      <c r="Q54" s="35">
        <f t="shared" si="65"/>
        <v>4368.1000000000004</v>
      </c>
      <c r="R54" s="99">
        <f>RCF!C$7</f>
        <v>15.49</v>
      </c>
      <c r="S54" s="95">
        <f t="shared" si="66"/>
        <v>5678.5</v>
      </c>
      <c r="T54" s="95">
        <f t="shared" si="66"/>
        <v>6552.1</v>
      </c>
      <c r="U54" s="35">
        <f t="shared" si="67"/>
        <v>4315.7</v>
      </c>
      <c r="V54" s="99">
        <f>RCF!C$9</f>
        <v>15.304</v>
      </c>
      <c r="W54" s="35">
        <f t="shared" si="68"/>
        <v>4315.7</v>
      </c>
      <c r="X54" s="100">
        <f t="shared" si="69"/>
        <v>15.304</v>
      </c>
      <c r="Y54" s="95">
        <f t="shared" si="83"/>
        <v>4747.2</v>
      </c>
      <c r="Z54" s="95">
        <f t="shared" si="83"/>
        <v>5912.5</v>
      </c>
      <c r="AA54" s="95">
        <f t="shared" si="83"/>
        <v>6991.4</v>
      </c>
      <c r="AB54" s="95">
        <f t="shared" si="83"/>
        <v>6344</v>
      </c>
      <c r="AC54" s="95">
        <f t="shared" si="83"/>
        <v>9365</v>
      </c>
      <c r="AD54" s="95">
        <f t="shared" si="83"/>
        <v>12947.1</v>
      </c>
      <c r="AE54" s="35">
        <f t="shared" si="71"/>
        <v>4376.6000000000004</v>
      </c>
      <c r="AF54" s="100">
        <f>RCF!C$13</f>
        <v>15.52</v>
      </c>
      <c r="AG54" s="95">
        <f t="shared" si="72"/>
        <v>7221.4</v>
      </c>
      <c r="AH54" s="95">
        <f t="shared" si="72"/>
        <v>9190.9</v>
      </c>
      <c r="AI54" s="95">
        <f t="shared" si="72"/>
        <v>13129.8</v>
      </c>
      <c r="AJ54" s="35">
        <f t="shared" si="73"/>
        <v>4426.3999999999996</v>
      </c>
      <c r="AK54" s="100">
        <f>RCF!C$25</f>
        <v>15.696666666666665</v>
      </c>
      <c r="AL54" s="35">
        <f t="shared" si="74"/>
        <v>5837.4</v>
      </c>
      <c r="AM54" s="100">
        <f>RCF!C$59</f>
        <v>20.7</v>
      </c>
      <c r="AN54" s="35">
        <f t="shared" si="75"/>
        <v>4672.7</v>
      </c>
      <c r="AO54" s="100">
        <f>RCF!C$33</f>
        <v>16.57</v>
      </c>
      <c r="AP54" s="95">
        <f t="shared" si="76"/>
        <v>7009</v>
      </c>
      <c r="AQ54" s="35">
        <f t="shared" si="77"/>
        <v>4641.7</v>
      </c>
      <c r="AR54" s="100">
        <f>RCF!C$35</f>
        <v>16.46</v>
      </c>
      <c r="AS54" s="95">
        <f t="shared" si="78"/>
        <v>6034.2</v>
      </c>
      <c r="AT54" s="95">
        <f t="shared" si="78"/>
        <v>6730.4</v>
      </c>
      <c r="AU54" s="35">
        <f t="shared" si="79"/>
        <v>4581.6000000000004</v>
      </c>
      <c r="AV54" s="100">
        <f>RCF!C$37</f>
        <v>16.247</v>
      </c>
      <c r="AW54" s="102">
        <v>4565</v>
      </c>
      <c r="AX54" s="100"/>
      <c r="AY54" s="35">
        <f t="shared" si="80"/>
        <v>4664.2</v>
      </c>
      <c r="AZ54" s="100">
        <f>RCF!C$39</f>
        <v>16.54</v>
      </c>
      <c r="BA54" s="35">
        <f t="shared" si="81"/>
        <v>4449.6000000000004</v>
      </c>
      <c r="BB54" s="100">
        <f>RCF!C$41</f>
        <v>15.779</v>
      </c>
    </row>
    <row r="55" spans="1:54" s="53" customFormat="1" x14ac:dyDescent="0.2">
      <c r="A55" s="38" t="s">
        <v>93</v>
      </c>
      <c r="B55" s="39" t="s">
        <v>126</v>
      </c>
      <c r="C55" s="40">
        <v>154</v>
      </c>
      <c r="D55" s="35">
        <f t="shared" si="60"/>
        <v>9166</v>
      </c>
      <c r="E55" s="34">
        <f>RCF!C$43</f>
        <v>59.519182319999999</v>
      </c>
      <c r="F55" s="35">
        <f t="shared" si="61"/>
        <v>2431.9</v>
      </c>
      <c r="G55" s="99">
        <f>RCF!C$5</f>
        <v>15.792</v>
      </c>
      <c r="H55" s="35">
        <f t="shared" si="62"/>
        <v>2432</v>
      </c>
      <c r="I55" s="99">
        <f t="shared" si="63"/>
        <v>15.792</v>
      </c>
      <c r="J55" s="95">
        <f t="shared" si="82"/>
        <v>2675.2</v>
      </c>
      <c r="K55" s="95">
        <f t="shared" si="82"/>
        <v>3331.8</v>
      </c>
      <c r="L55" s="95">
        <f t="shared" si="82"/>
        <v>3575</v>
      </c>
      <c r="M55" s="95">
        <f t="shared" si="82"/>
        <v>3939.8</v>
      </c>
      <c r="N55" s="95">
        <f t="shared" si="82"/>
        <v>4863.8999999999996</v>
      </c>
      <c r="O55" s="95">
        <f t="shared" si="82"/>
        <v>5228.7</v>
      </c>
      <c r="P55" s="95">
        <f t="shared" si="82"/>
        <v>7295.9</v>
      </c>
      <c r="Q55" s="35">
        <f t="shared" si="65"/>
        <v>2385.4</v>
      </c>
      <c r="R55" s="99">
        <f>RCF!C$7</f>
        <v>15.49</v>
      </c>
      <c r="S55" s="95">
        <f t="shared" si="66"/>
        <v>3101</v>
      </c>
      <c r="T55" s="95">
        <f t="shared" si="66"/>
        <v>3578.1</v>
      </c>
      <c r="U55" s="35">
        <f t="shared" si="67"/>
        <v>2356.8000000000002</v>
      </c>
      <c r="V55" s="99">
        <f>RCF!C$9</f>
        <v>15.304</v>
      </c>
      <c r="W55" s="35">
        <f t="shared" si="68"/>
        <v>2356.8000000000002</v>
      </c>
      <c r="X55" s="100">
        <f t="shared" si="69"/>
        <v>15.304</v>
      </c>
      <c r="Y55" s="95">
        <f t="shared" si="83"/>
        <v>2592.4</v>
      </c>
      <c r="Z55" s="95">
        <f t="shared" si="83"/>
        <v>3228.8</v>
      </c>
      <c r="AA55" s="95">
        <f t="shared" si="83"/>
        <v>3818</v>
      </c>
      <c r="AB55" s="95">
        <f t="shared" si="83"/>
        <v>3464.4</v>
      </c>
      <c r="AC55" s="95">
        <f t="shared" si="83"/>
        <v>5114.2</v>
      </c>
      <c r="AD55" s="95">
        <f t="shared" si="83"/>
        <v>7070.4</v>
      </c>
      <c r="AE55" s="35">
        <f t="shared" si="71"/>
        <v>2390</v>
      </c>
      <c r="AF55" s="100">
        <f>RCF!C$13</f>
        <v>15.52</v>
      </c>
      <c r="AG55" s="95">
        <f t="shared" si="72"/>
        <v>3943.5</v>
      </c>
      <c r="AH55" s="95">
        <f t="shared" si="72"/>
        <v>5019</v>
      </c>
      <c r="AI55" s="95">
        <f t="shared" si="72"/>
        <v>7170</v>
      </c>
      <c r="AJ55" s="35">
        <f t="shared" si="73"/>
        <v>2417.1999999999998</v>
      </c>
      <c r="AK55" s="100">
        <f>RCF!C$25</f>
        <v>15.696666666666665</v>
      </c>
      <c r="AL55" s="35">
        <f t="shared" si="74"/>
        <v>3187.8</v>
      </c>
      <c r="AM55" s="100">
        <f>RCF!C$59</f>
        <v>20.7</v>
      </c>
      <c r="AN55" s="35">
        <f t="shared" si="75"/>
        <v>2551.6999999999998</v>
      </c>
      <c r="AO55" s="100">
        <f>RCF!C$33</f>
        <v>16.57</v>
      </c>
      <c r="AP55" s="95">
        <f t="shared" si="76"/>
        <v>3827.5</v>
      </c>
      <c r="AQ55" s="35">
        <f t="shared" si="77"/>
        <v>2534.8000000000002</v>
      </c>
      <c r="AR55" s="100">
        <f>RCF!C$35</f>
        <v>16.46</v>
      </c>
      <c r="AS55" s="95">
        <f t="shared" si="78"/>
        <v>3295.2</v>
      </c>
      <c r="AT55" s="95">
        <f t="shared" si="78"/>
        <v>3675.4</v>
      </c>
      <c r="AU55" s="35">
        <f t="shared" si="79"/>
        <v>2502</v>
      </c>
      <c r="AV55" s="100">
        <f>RCF!C$37</f>
        <v>16.247</v>
      </c>
      <c r="AW55" s="102">
        <v>2493</v>
      </c>
      <c r="AX55" s="100"/>
      <c r="AY55" s="35">
        <f t="shared" si="80"/>
        <v>2547.1</v>
      </c>
      <c r="AZ55" s="100">
        <f>RCF!C$39</f>
        <v>16.54</v>
      </c>
      <c r="BA55" s="35">
        <f t="shared" si="81"/>
        <v>2429.9</v>
      </c>
      <c r="BB55" s="100">
        <f>RCF!C$41</f>
        <v>15.779</v>
      </c>
    </row>
    <row r="56" spans="1:54" s="53" customFormat="1" x14ac:dyDescent="0.2">
      <c r="A56" s="38" t="s">
        <v>56</v>
      </c>
      <c r="B56" s="39" t="s">
        <v>127</v>
      </c>
      <c r="C56" s="40">
        <v>282</v>
      </c>
      <c r="D56" s="35">
        <f t="shared" si="60"/>
        <v>16784.400000000001</v>
      </c>
      <c r="E56" s="34">
        <f>RCF!C$43</f>
        <v>59.519182319999999</v>
      </c>
      <c r="F56" s="35">
        <f t="shared" si="61"/>
        <v>4453.3</v>
      </c>
      <c r="G56" s="99">
        <f>RCF!C$5</f>
        <v>15.792</v>
      </c>
      <c r="H56" s="35">
        <f t="shared" si="62"/>
        <v>4453.3</v>
      </c>
      <c r="I56" s="99">
        <f t="shared" si="63"/>
        <v>15.792</v>
      </c>
      <c r="J56" s="95">
        <f t="shared" ref="J56:P65" si="84">ROUND($C56*$I56*J$6,1)</f>
        <v>4898.7</v>
      </c>
      <c r="K56" s="95">
        <f t="shared" si="84"/>
        <v>6101.1</v>
      </c>
      <c r="L56" s="95">
        <f t="shared" si="84"/>
        <v>6546.4</v>
      </c>
      <c r="M56" s="95">
        <f t="shared" si="84"/>
        <v>7214.4</v>
      </c>
      <c r="N56" s="95">
        <f t="shared" si="84"/>
        <v>8906.7000000000007</v>
      </c>
      <c r="O56" s="95">
        <f t="shared" si="84"/>
        <v>9574.7000000000007</v>
      </c>
      <c r="P56" s="95">
        <f t="shared" si="84"/>
        <v>13360</v>
      </c>
      <c r="Q56" s="35">
        <f t="shared" si="65"/>
        <v>4368.1000000000004</v>
      </c>
      <c r="R56" s="99">
        <f>RCF!C$7</f>
        <v>15.49</v>
      </c>
      <c r="S56" s="95">
        <f t="shared" ref="S56:T75" si="85">ROUNDDOWN($Q56*S$6,1)</f>
        <v>5678.5</v>
      </c>
      <c r="T56" s="95">
        <f t="shared" si="85"/>
        <v>6552.1</v>
      </c>
      <c r="U56" s="35">
        <f t="shared" si="67"/>
        <v>4315.7</v>
      </c>
      <c r="V56" s="99">
        <f>RCF!C$9</f>
        <v>15.304</v>
      </c>
      <c r="W56" s="35">
        <f t="shared" si="68"/>
        <v>4315.7</v>
      </c>
      <c r="X56" s="100">
        <f t="shared" si="69"/>
        <v>15.304</v>
      </c>
      <c r="Y56" s="95">
        <f t="shared" ref="Y56:AD65" si="86">ROUNDDOWN($W56*Y$6,1)</f>
        <v>4747.2</v>
      </c>
      <c r="Z56" s="95">
        <f t="shared" si="86"/>
        <v>5912.5</v>
      </c>
      <c r="AA56" s="95">
        <f t="shared" si="86"/>
        <v>6991.4</v>
      </c>
      <c r="AB56" s="95">
        <f t="shared" si="86"/>
        <v>6344</v>
      </c>
      <c r="AC56" s="95">
        <f t="shared" si="86"/>
        <v>9365</v>
      </c>
      <c r="AD56" s="95">
        <f t="shared" si="86"/>
        <v>12947.1</v>
      </c>
      <c r="AE56" s="35">
        <f t="shared" si="71"/>
        <v>4376.6000000000004</v>
      </c>
      <c r="AF56" s="100">
        <f>RCF!C$13</f>
        <v>15.52</v>
      </c>
      <c r="AG56" s="95">
        <f t="shared" ref="AG56:AI75" si="87">ROUND($AE56*AG$6,1)</f>
        <v>7221.4</v>
      </c>
      <c r="AH56" s="95">
        <f t="shared" si="87"/>
        <v>9190.9</v>
      </c>
      <c r="AI56" s="95">
        <f t="shared" si="87"/>
        <v>13129.8</v>
      </c>
      <c r="AJ56" s="35">
        <f t="shared" si="73"/>
        <v>4426.3999999999996</v>
      </c>
      <c r="AK56" s="100">
        <f>RCF!C$25</f>
        <v>15.696666666666665</v>
      </c>
      <c r="AL56" s="35">
        <f t="shared" si="74"/>
        <v>5837.4</v>
      </c>
      <c r="AM56" s="100">
        <f>RCF!C$59</f>
        <v>20.7</v>
      </c>
      <c r="AN56" s="35">
        <f t="shared" si="75"/>
        <v>4672.7</v>
      </c>
      <c r="AO56" s="100">
        <f>RCF!C$33</f>
        <v>16.57</v>
      </c>
      <c r="AP56" s="95">
        <f t="shared" si="76"/>
        <v>7009</v>
      </c>
      <c r="AQ56" s="35">
        <f t="shared" si="77"/>
        <v>4641.7</v>
      </c>
      <c r="AR56" s="100">
        <f>RCF!C$35</f>
        <v>16.46</v>
      </c>
      <c r="AS56" s="95">
        <f t="shared" ref="AS56:AT75" si="88">ROUNDDOWN($AQ56*AS$6,1)</f>
        <v>6034.2</v>
      </c>
      <c r="AT56" s="95">
        <f t="shared" si="88"/>
        <v>6730.4</v>
      </c>
      <c r="AU56" s="35">
        <f t="shared" si="79"/>
        <v>4581.6000000000004</v>
      </c>
      <c r="AV56" s="100">
        <f>RCF!C$37</f>
        <v>16.247</v>
      </c>
      <c r="AW56" s="102">
        <v>4565</v>
      </c>
      <c r="AX56" s="100"/>
      <c r="AY56" s="35">
        <f t="shared" si="80"/>
        <v>4664.2</v>
      </c>
      <c r="AZ56" s="100">
        <f>RCF!C$39</f>
        <v>16.54</v>
      </c>
      <c r="BA56" s="35">
        <f t="shared" si="81"/>
        <v>4449.6000000000004</v>
      </c>
      <c r="BB56" s="100">
        <f>RCF!C$41</f>
        <v>15.779</v>
      </c>
    </row>
    <row r="57" spans="1:54" s="53" customFormat="1" x14ac:dyDescent="0.2">
      <c r="A57" s="38" t="s">
        <v>62</v>
      </c>
      <c r="B57" s="39" t="s">
        <v>128</v>
      </c>
      <c r="C57" s="40">
        <v>192</v>
      </c>
      <c r="D57" s="35">
        <f t="shared" si="60"/>
        <v>11427.7</v>
      </c>
      <c r="E57" s="34">
        <f>RCF!C$43</f>
        <v>59.519182319999999</v>
      </c>
      <c r="F57" s="35">
        <f t="shared" si="61"/>
        <v>3032</v>
      </c>
      <c r="G57" s="99">
        <f>RCF!C$5</f>
        <v>15.792</v>
      </c>
      <c r="H57" s="35">
        <f t="shared" si="62"/>
        <v>3032.1</v>
      </c>
      <c r="I57" s="99">
        <f t="shared" si="63"/>
        <v>15.792</v>
      </c>
      <c r="J57" s="95">
        <f t="shared" si="84"/>
        <v>3335.3</v>
      </c>
      <c r="K57" s="95">
        <f t="shared" si="84"/>
        <v>4153.8999999999996</v>
      </c>
      <c r="L57" s="95">
        <f t="shared" si="84"/>
        <v>4457.1000000000004</v>
      </c>
      <c r="M57" s="95">
        <f t="shared" si="84"/>
        <v>4911.8999999999996</v>
      </c>
      <c r="N57" s="95">
        <f t="shared" si="84"/>
        <v>6064.1</v>
      </c>
      <c r="O57" s="95">
        <f t="shared" si="84"/>
        <v>6518.9</v>
      </c>
      <c r="P57" s="95">
        <f t="shared" si="84"/>
        <v>9096.2000000000007</v>
      </c>
      <c r="Q57" s="35">
        <f t="shared" si="65"/>
        <v>2974</v>
      </c>
      <c r="R57" s="99">
        <f>RCF!C$7</f>
        <v>15.49</v>
      </c>
      <c r="S57" s="95">
        <f t="shared" si="85"/>
        <v>3866.2</v>
      </c>
      <c r="T57" s="95">
        <f t="shared" si="85"/>
        <v>4461</v>
      </c>
      <c r="U57" s="35">
        <f t="shared" si="67"/>
        <v>2938.3</v>
      </c>
      <c r="V57" s="99">
        <f>RCF!C$9</f>
        <v>15.304</v>
      </c>
      <c r="W57" s="35">
        <f t="shared" si="68"/>
        <v>2938.3</v>
      </c>
      <c r="X57" s="100">
        <f t="shared" si="69"/>
        <v>15.304</v>
      </c>
      <c r="Y57" s="95">
        <f t="shared" si="86"/>
        <v>3232.1</v>
      </c>
      <c r="Z57" s="95">
        <f t="shared" si="86"/>
        <v>4025.4</v>
      </c>
      <c r="AA57" s="95">
        <f t="shared" si="86"/>
        <v>4760</v>
      </c>
      <c r="AB57" s="95">
        <f t="shared" si="86"/>
        <v>4319.3</v>
      </c>
      <c r="AC57" s="95">
        <f t="shared" si="86"/>
        <v>6376.1</v>
      </c>
      <c r="AD57" s="95">
        <f t="shared" si="86"/>
        <v>8814.9</v>
      </c>
      <c r="AE57" s="35">
        <f t="shared" si="71"/>
        <v>2979.8</v>
      </c>
      <c r="AF57" s="100">
        <f>RCF!C$13</f>
        <v>15.52</v>
      </c>
      <c r="AG57" s="95">
        <f t="shared" si="87"/>
        <v>4916.7</v>
      </c>
      <c r="AH57" s="95">
        <f t="shared" si="87"/>
        <v>6257.6</v>
      </c>
      <c r="AI57" s="95">
        <f t="shared" si="87"/>
        <v>8939.4</v>
      </c>
      <c r="AJ57" s="35">
        <f t="shared" si="73"/>
        <v>3013.7</v>
      </c>
      <c r="AK57" s="100">
        <f>RCF!C$25</f>
        <v>15.696666666666665</v>
      </c>
      <c r="AL57" s="35">
        <f t="shared" si="74"/>
        <v>3974.4</v>
      </c>
      <c r="AM57" s="100">
        <f>RCF!C$59</f>
        <v>20.7</v>
      </c>
      <c r="AN57" s="35">
        <f t="shared" si="75"/>
        <v>3181.4</v>
      </c>
      <c r="AO57" s="100">
        <f>RCF!C$33</f>
        <v>16.57</v>
      </c>
      <c r="AP57" s="95">
        <f t="shared" si="76"/>
        <v>4772.1000000000004</v>
      </c>
      <c r="AQ57" s="35">
        <f t="shared" si="77"/>
        <v>3160.3</v>
      </c>
      <c r="AR57" s="100">
        <f>RCF!C$35</f>
        <v>16.46</v>
      </c>
      <c r="AS57" s="95">
        <f t="shared" si="88"/>
        <v>4108.3</v>
      </c>
      <c r="AT57" s="95">
        <f t="shared" si="88"/>
        <v>4582.3999999999996</v>
      </c>
      <c r="AU57" s="35">
        <f t="shared" si="79"/>
        <v>3119.4</v>
      </c>
      <c r="AV57" s="100">
        <f>RCF!C$37</f>
        <v>16.247</v>
      </c>
      <c r="AW57" s="102">
        <v>3108.1</v>
      </c>
      <c r="AX57" s="100"/>
      <c r="AY57" s="35">
        <f t="shared" si="80"/>
        <v>3175.6</v>
      </c>
      <c r="AZ57" s="100">
        <f>RCF!C$39</f>
        <v>16.54</v>
      </c>
      <c r="BA57" s="35">
        <f t="shared" si="81"/>
        <v>3029.5</v>
      </c>
      <c r="BB57" s="100">
        <f>RCF!C$41</f>
        <v>15.779</v>
      </c>
    </row>
    <row r="58" spans="1:54" s="53" customFormat="1" x14ac:dyDescent="0.2">
      <c r="A58" s="38" t="s">
        <v>83</v>
      </c>
      <c r="B58" s="39" t="s">
        <v>129</v>
      </c>
      <c r="C58" s="40">
        <v>206</v>
      </c>
      <c r="D58" s="35">
        <f t="shared" si="60"/>
        <v>12261</v>
      </c>
      <c r="E58" s="34">
        <f>RCF!C$43</f>
        <v>59.519182319999999</v>
      </c>
      <c r="F58" s="35">
        <f t="shared" si="61"/>
        <v>3253.1</v>
      </c>
      <c r="G58" s="99">
        <f>RCF!C$5</f>
        <v>15.792</v>
      </c>
      <c r="H58" s="35">
        <f t="shared" si="62"/>
        <v>3253.2</v>
      </c>
      <c r="I58" s="99">
        <f t="shared" si="63"/>
        <v>15.792</v>
      </c>
      <c r="J58" s="95">
        <f t="shared" si="84"/>
        <v>3578.5</v>
      </c>
      <c r="K58" s="95">
        <f t="shared" si="84"/>
        <v>4456.8</v>
      </c>
      <c r="L58" s="95">
        <f t="shared" si="84"/>
        <v>4782.1000000000004</v>
      </c>
      <c r="M58" s="95">
        <f t="shared" si="84"/>
        <v>5270.1</v>
      </c>
      <c r="N58" s="95">
        <f t="shared" si="84"/>
        <v>6506.3</v>
      </c>
      <c r="O58" s="95">
        <f t="shared" si="84"/>
        <v>6994.3</v>
      </c>
      <c r="P58" s="95">
        <f t="shared" si="84"/>
        <v>9759.5</v>
      </c>
      <c r="Q58" s="35">
        <f t="shared" si="65"/>
        <v>3190.9</v>
      </c>
      <c r="R58" s="99">
        <f>RCF!C$7</f>
        <v>15.49</v>
      </c>
      <c r="S58" s="95">
        <f t="shared" si="85"/>
        <v>4148.1000000000004</v>
      </c>
      <c r="T58" s="95">
        <f t="shared" si="85"/>
        <v>4786.3</v>
      </c>
      <c r="U58" s="35">
        <f t="shared" si="67"/>
        <v>3152.6</v>
      </c>
      <c r="V58" s="99">
        <f>RCF!C$9</f>
        <v>15.304</v>
      </c>
      <c r="W58" s="35">
        <f t="shared" si="68"/>
        <v>3152.6</v>
      </c>
      <c r="X58" s="100">
        <f t="shared" si="69"/>
        <v>15.304</v>
      </c>
      <c r="Y58" s="95">
        <f t="shared" si="86"/>
        <v>3467.8</v>
      </c>
      <c r="Z58" s="95">
        <f t="shared" si="86"/>
        <v>4319</v>
      </c>
      <c r="AA58" s="95">
        <f t="shared" si="86"/>
        <v>5107.2</v>
      </c>
      <c r="AB58" s="95">
        <f t="shared" si="86"/>
        <v>4634.3</v>
      </c>
      <c r="AC58" s="95">
        <f t="shared" si="86"/>
        <v>6841.1</v>
      </c>
      <c r="AD58" s="95">
        <f t="shared" si="86"/>
        <v>9457.7999999999993</v>
      </c>
      <c r="AE58" s="35">
        <f t="shared" si="71"/>
        <v>3197.1</v>
      </c>
      <c r="AF58" s="100">
        <f>RCF!C$13</f>
        <v>15.52</v>
      </c>
      <c r="AG58" s="95">
        <f t="shared" si="87"/>
        <v>5275.2</v>
      </c>
      <c r="AH58" s="95">
        <f t="shared" si="87"/>
        <v>6713.9</v>
      </c>
      <c r="AI58" s="95">
        <f t="shared" si="87"/>
        <v>9591.2999999999993</v>
      </c>
      <c r="AJ58" s="35">
        <f t="shared" si="73"/>
        <v>3233.5</v>
      </c>
      <c r="AK58" s="100">
        <f>RCF!C$25</f>
        <v>15.696666666666665</v>
      </c>
      <c r="AL58" s="35">
        <f t="shared" si="74"/>
        <v>4264.2</v>
      </c>
      <c r="AM58" s="100">
        <f>RCF!C$59</f>
        <v>20.7</v>
      </c>
      <c r="AN58" s="35">
        <f t="shared" si="75"/>
        <v>3413.4</v>
      </c>
      <c r="AO58" s="100">
        <f>RCF!C$33</f>
        <v>16.57</v>
      </c>
      <c r="AP58" s="95">
        <f t="shared" si="76"/>
        <v>5120.1000000000004</v>
      </c>
      <c r="AQ58" s="35">
        <f t="shared" si="77"/>
        <v>3390.7</v>
      </c>
      <c r="AR58" s="100">
        <f>RCF!C$35</f>
        <v>16.46</v>
      </c>
      <c r="AS58" s="95">
        <f t="shared" si="88"/>
        <v>4407.8999999999996</v>
      </c>
      <c r="AT58" s="95">
        <f t="shared" si="88"/>
        <v>4916.5</v>
      </c>
      <c r="AU58" s="35">
        <f t="shared" si="79"/>
        <v>3346.8</v>
      </c>
      <c r="AV58" s="100">
        <f>RCF!C$37</f>
        <v>16.247</v>
      </c>
      <c r="AW58" s="102">
        <v>3334.7</v>
      </c>
      <c r="AX58" s="100"/>
      <c r="AY58" s="35">
        <f t="shared" si="80"/>
        <v>3407.2</v>
      </c>
      <c r="AZ58" s="100">
        <f>RCF!C$39</f>
        <v>16.54</v>
      </c>
      <c r="BA58" s="35">
        <f t="shared" si="81"/>
        <v>3250.4</v>
      </c>
      <c r="BB58" s="100">
        <f>RCF!C$41</f>
        <v>15.779</v>
      </c>
    </row>
    <row r="59" spans="1:54" s="53" customFormat="1" x14ac:dyDescent="0.2">
      <c r="A59" s="38" t="s">
        <v>45</v>
      </c>
      <c r="B59" s="39" t="s">
        <v>130</v>
      </c>
      <c r="C59" s="40">
        <v>50</v>
      </c>
      <c r="D59" s="35">
        <f t="shared" si="60"/>
        <v>2976</v>
      </c>
      <c r="E59" s="34">
        <f>RCF!C$43</f>
        <v>59.519182319999999</v>
      </c>
      <c r="F59" s="35">
        <f t="shared" si="61"/>
        <v>789.6</v>
      </c>
      <c r="G59" s="99">
        <f>RCF!C$5</f>
        <v>15.792</v>
      </c>
      <c r="H59" s="35">
        <f t="shared" si="62"/>
        <v>789.6</v>
      </c>
      <c r="I59" s="99">
        <f t="shared" si="63"/>
        <v>15.792</v>
      </c>
      <c r="J59" s="95">
        <f t="shared" si="84"/>
        <v>868.6</v>
      </c>
      <c r="K59" s="95">
        <f t="shared" si="84"/>
        <v>1081.8</v>
      </c>
      <c r="L59" s="95">
        <f t="shared" si="84"/>
        <v>1160.7</v>
      </c>
      <c r="M59" s="95">
        <f t="shared" si="84"/>
        <v>1279.2</v>
      </c>
      <c r="N59" s="95">
        <f t="shared" si="84"/>
        <v>1579.2</v>
      </c>
      <c r="O59" s="95">
        <f t="shared" si="84"/>
        <v>1697.6</v>
      </c>
      <c r="P59" s="95">
        <f t="shared" si="84"/>
        <v>2368.8000000000002</v>
      </c>
      <c r="Q59" s="35">
        <f t="shared" si="65"/>
        <v>774.5</v>
      </c>
      <c r="R59" s="99">
        <f>RCF!C$7</f>
        <v>15.49</v>
      </c>
      <c r="S59" s="95">
        <f t="shared" si="85"/>
        <v>1006.8</v>
      </c>
      <c r="T59" s="95">
        <f t="shared" si="85"/>
        <v>1161.7</v>
      </c>
      <c r="U59" s="35">
        <f t="shared" si="67"/>
        <v>765.2</v>
      </c>
      <c r="V59" s="99">
        <f>RCF!C$9</f>
        <v>15.304</v>
      </c>
      <c r="W59" s="35">
        <f t="shared" si="68"/>
        <v>765.2</v>
      </c>
      <c r="X59" s="100">
        <f t="shared" si="69"/>
        <v>15.304</v>
      </c>
      <c r="Y59" s="95">
        <f t="shared" si="86"/>
        <v>841.7</v>
      </c>
      <c r="Z59" s="95">
        <f t="shared" si="86"/>
        <v>1048.3</v>
      </c>
      <c r="AA59" s="95">
        <f t="shared" si="86"/>
        <v>1239.5999999999999</v>
      </c>
      <c r="AB59" s="95">
        <f t="shared" si="86"/>
        <v>1124.8</v>
      </c>
      <c r="AC59" s="95">
        <f t="shared" si="86"/>
        <v>1660.4</v>
      </c>
      <c r="AD59" s="95">
        <f t="shared" si="86"/>
        <v>2295.6</v>
      </c>
      <c r="AE59" s="35">
        <f t="shared" si="71"/>
        <v>776</v>
      </c>
      <c r="AF59" s="100">
        <f>RCF!C$13</f>
        <v>15.52</v>
      </c>
      <c r="AG59" s="95">
        <f t="shared" si="87"/>
        <v>1280.4000000000001</v>
      </c>
      <c r="AH59" s="95">
        <f t="shared" si="87"/>
        <v>1629.6</v>
      </c>
      <c r="AI59" s="95">
        <f t="shared" si="87"/>
        <v>2328</v>
      </c>
      <c r="AJ59" s="35">
        <f t="shared" si="73"/>
        <v>784.8</v>
      </c>
      <c r="AK59" s="100">
        <f>RCF!C$25</f>
        <v>15.696666666666665</v>
      </c>
      <c r="AL59" s="35">
        <f t="shared" si="74"/>
        <v>1035</v>
      </c>
      <c r="AM59" s="100">
        <f>RCF!C$59</f>
        <v>20.7</v>
      </c>
      <c r="AN59" s="35">
        <f t="shared" si="75"/>
        <v>828.5</v>
      </c>
      <c r="AO59" s="100">
        <f>RCF!C$33</f>
        <v>16.57</v>
      </c>
      <c r="AP59" s="95">
        <f t="shared" si="76"/>
        <v>1242.7</v>
      </c>
      <c r="AQ59" s="35">
        <f t="shared" si="77"/>
        <v>823</v>
      </c>
      <c r="AR59" s="100">
        <f>RCF!C$35</f>
        <v>16.46</v>
      </c>
      <c r="AS59" s="95">
        <f t="shared" si="88"/>
        <v>1069.9000000000001</v>
      </c>
      <c r="AT59" s="95">
        <f t="shared" si="88"/>
        <v>1193.3</v>
      </c>
      <c r="AU59" s="35">
        <f t="shared" si="79"/>
        <v>812.3</v>
      </c>
      <c r="AV59" s="100">
        <f>RCF!C$37</f>
        <v>16.247</v>
      </c>
      <c r="AW59" s="102">
        <v>809.4</v>
      </c>
      <c r="AX59" s="100"/>
      <c r="AY59" s="35">
        <f t="shared" si="80"/>
        <v>827</v>
      </c>
      <c r="AZ59" s="100">
        <f>RCF!C$39</f>
        <v>16.54</v>
      </c>
      <c r="BA59" s="35">
        <f t="shared" si="81"/>
        <v>788.9</v>
      </c>
      <c r="BB59" s="100">
        <f>RCF!C$41</f>
        <v>15.779</v>
      </c>
    </row>
    <row r="60" spans="1:54" s="53" customFormat="1" x14ac:dyDescent="0.2">
      <c r="A60" s="38" t="s">
        <v>84</v>
      </c>
      <c r="B60" s="39" t="s">
        <v>131</v>
      </c>
      <c r="C60" s="40">
        <v>320</v>
      </c>
      <c r="D60" s="35">
        <f t="shared" si="60"/>
        <v>19046.099999999999</v>
      </c>
      <c r="E60" s="34">
        <f>RCF!C$43</f>
        <v>59.519182319999999</v>
      </c>
      <c r="F60" s="35">
        <f t="shared" si="61"/>
        <v>5053.3999999999996</v>
      </c>
      <c r="G60" s="99">
        <f>RCF!C$5</f>
        <v>15.792</v>
      </c>
      <c r="H60" s="35">
        <f t="shared" si="62"/>
        <v>5053.3999999999996</v>
      </c>
      <c r="I60" s="99">
        <f t="shared" si="63"/>
        <v>15.792</v>
      </c>
      <c r="J60" s="95">
        <f t="shared" si="84"/>
        <v>5558.8</v>
      </c>
      <c r="K60" s="95">
        <f t="shared" si="84"/>
        <v>6923.2</v>
      </c>
      <c r="L60" s="95">
        <f t="shared" si="84"/>
        <v>7428.6</v>
      </c>
      <c r="M60" s="95">
        <f t="shared" si="84"/>
        <v>8186.6</v>
      </c>
      <c r="N60" s="95">
        <f t="shared" si="84"/>
        <v>10106.9</v>
      </c>
      <c r="O60" s="95">
        <f t="shared" si="84"/>
        <v>10864.9</v>
      </c>
      <c r="P60" s="95">
        <f t="shared" si="84"/>
        <v>15160.3</v>
      </c>
      <c r="Q60" s="35">
        <f t="shared" si="65"/>
        <v>4956.8</v>
      </c>
      <c r="R60" s="99">
        <f>RCF!C$7</f>
        <v>15.49</v>
      </c>
      <c r="S60" s="95">
        <f t="shared" si="85"/>
        <v>6443.8</v>
      </c>
      <c r="T60" s="95">
        <f t="shared" si="85"/>
        <v>7435.2</v>
      </c>
      <c r="U60" s="35">
        <f t="shared" si="67"/>
        <v>4897.2</v>
      </c>
      <c r="V60" s="99">
        <f>RCF!C$9</f>
        <v>15.304</v>
      </c>
      <c r="W60" s="35">
        <f t="shared" si="68"/>
        <v>4897.2</v>
      </c>
      <c r="X60" s="100">
        <f t="shared" si="69"/>
        <v>15.304</v>
      </c>
      <c r="Y60" s="95">
        <f t="shared" si="86"/>
        <v>5386.9</v>
      </c>
      <c r="Z60" s="95">
        <f t="shared" si="86"/>
        <v>6709.1</v>
      </c>
      <c r="AA60" s="95">
        <f t="shared" si="86"/>
        <v>7933.4</v>
      </c>
      <c r="AB60" s="95">
        <f t="shared" si="86"/>
        <v>7198.8</v>
      </c>
      <c r="AC60" s="95">
        <f t="shared" si="86"/>
        <v>10626.9</v>
      </c>
      <c r="AD60" s="95">
        <f t="shared" si="86"/>
        <v>14691.6</v>
      </c>
      <c r="AE60" s="35">
        <f t="shared" si="71"/>
        <v>4966.3999999999996</v>
      </c>
      <c r="AF60" s="100">
        <f>RCF!C$13</f>
        <v>15.52</v>
      </c>
      <c r="AG60" s="95">
        <f t="shared" si="87"/>
        <v>8194.6</v>
      </c>
      <c r="AH60" s="95">
        <f t="shared" si="87"/>
        <v>10429.4</v>
      </c>
      <c r="AI60" s="95">
        <f t="shared" si="87"/>
        <v>14899.2</v>
      </c>
      <c r="AJ60" s="35">
        <f t="shared" si="73"/>
        <v>5022.8999999999996</v>
      </c>
      <c r="AK60" s="100">
        <f>RCF!C$25</f>
        <v>15.696666666666665</v>
      </c>
      <c r="AL60" s="35">
        <f t="shared" si="74"/>
        <v>6624</v>
      </c>
      <c r="AM60" s="100">
        <f>RCF!C$59</f>
        <v>20.7</v>
      </c>
      <c r="AN60" s="35">
        <f t="shared" si="75"/>
        <v>5302.4</v>
      </c>
      <c r="AO60" s="100">
        <f>RCF!C$33</f>
        <v>16.57</v>
      </c>
      <c r="AP60" s="95">
        <f t="shared" si="76"/>
        <v>7953.6</v>
      </c>
      <c r="AQ60" s="35">
        <f t="shared" si="77"/>
        <v>5267.2</v>
      </c>
      <c r="AR60" s="100">
        <f>RCF!C$35</f>
        <v>16.46</v>
      </c>
      <c r="AS60" s="95">
        <f t="shared" si="88"/>
        <v>6847.3</v>
      </c>
      <c r="AT60" s="95">
        <f t="shared" si="88"/>
        <v>7637.4</v>
      </c>
      <c r="AU60" s="35">
        <f t="shared" si="79"/>
        <v>5199</v>
      </c>
      <c r="AV60" s="100">
        <f>RCF!C$37</f>
        <v>16.247</v>
      </c>
      <c r="AW60" s="102">
        <v>5180.2</v>
      </c>
      <c r="AX60" s="100"/>
      <c r="AY60" s="35">
        <f t="shared" si="80"/>
        <v>5292.8</v>
      </c>
      <c r="AZ60" s="100">
        <f>RCF!C$39</f>
        <v>16.54</v>
      </c>
      <c r="BA60" s="35">
        <f t="shared" si="81"/>
        <v>5049.2</v>
      </c>
      <c r="BB60" s="100">
        <f>RCF!C$41</f>
        <v>15.779</v>
      </c>
    </row>
    <row r="61" spans="1:54" s="53" customFormat="1" x14ac:dyDescent="0.2">
      <c r="A61" s="38" t="s">
        <v>65</v>
      </c>
      <c r="B61" s="39" t="s">
        <v>132</v>
      </c>
      <c r="C61" s="40">
        <v>320</v>
      </c>
      <c r="D61" s="35">
        <f t="shared" si="60"/>
        <v>19046.099999999999</v>
      </c>
      <c r="E61" s="34">
        <f>RCF!C$43</f>
        <v>59.519182319999999</v>
      </c>
      <c r="F61" s="35">
        <f t="shared" si="61"/>
        <v>5053.3999999999996</v>
      </c>
      <c r="G61" s="99">
        <f>RCF!C$5</f>
        <v>15.792</v>
      </c>
      <c r="H61" s="35">
        <f t="shared" si="62"/>
        <v>5053.3999999999996</v>
      </c>
      <c r="I61" s="99">
        <f t="shared" si="63"/>
        <v>15.792</v>
      </c>
      <c r="J61" s="95">
        <f t="shared" si="84"/>
        <v>5558.8</v>
      </c>
      <c r="K61" s="95">
        <f t="shared" si="84"/>
        <v>6923.2</v>
      </c>
      <c r="L61" s="95">
        <f t="shared" si="84"/>
        <v>7428.6</v>
      </c>
      <c r="M61" s="95">
        <f t="shared" si="84"/>
        <v>8186.6</v>
      </c>
      <c r="N61" s="95">
        <f t="shared" si="84"/>
        <v>10106.9</v>
      </c>
      <c r="O61" s="95">
        <f t="shared" si="84"/>
        <v>10864.9</v>
      </c>
      <c r="P61" s="95">
        <f t="shared" si="84"/>
        <v>15160.3</v>
      </c>
      <c r="Q61" s="35">
        <f t="shared" si="65"/>
        <v>4956.8</v>
      </c>
      <c r="R61" s="99">
        <f>RCF!C$7</f>
        <v>15.49</v>
      </c>
      <c r="S61" s="95">
        <f t="shared" si="85"/>
        <v>6443.8</v>
      </c>
      <c r="T61" s="95">
        <f t="shared" si="85"/>
        <v>7435.2</v>
      </c>
      <c r="U61" s="35">
        <f t="shared" si="67"/>
        <v>4897.2</v>
      </c>
      <c r="V61" s="99">
        <f>RCF!C$9</f>
        <v>15.304</v>
      </c>
      <c r="W61" s="35">
        <f t="shared" si="68"/>
        <v>4897.2</v>
      </c>
      <c r="X61" s="100">
        <f t="shared" si="69"/>
        <v>15.304</v>
      </c>
      <c r="Y61" s="95">
        <f t="shared" si="86"/>
        <v>5386.9</v>
      </c>
      <c r="Z61" s="95">
        <f t="shared" si="86"/>
        <v>6709.1</v>
      </c>
      <c r="AA61" s="95">
        <f t="shared" si="86"/>
        <v>7933.4</v>
      </c>
      <c r="AB61" s="95">
        <f t="shared" si="86"/>
        <v>7198.8</v>
      </c>
      <c r="AC61" s="95">
        <f t="shared" si="86"/>
        <v>10626.9</v>
      </c>
      <c r="AD61" s="95">
        <f t="shared" si="86"/>
        <v>14691.6</v>
      </c>
      <c r="AE61" s="35">
        <f t="shared" si="71"/>
        <v>4966.3999999999996</v>
      </c>
      <c r="AF61" s="100">
        <f>RCF!C$13</f>
        <v>15.52</v>
      </c>
      <c r="AG61" s="95">
        <f t="shared" si="87"/>
        <v>8194.6</v>
      </c>
      <c r="AH61" s="95">
        <f t="shared" si="87"/>
        <v>10429.4</v>
      </c>
      <c r="AI61" s="95">
        <f t="shared" si="87"/>
        <v>14899.2</v>
      </c>
      <c r="AJ61" s="35">
        <f t="shared" si="73"/>
        <v>5022.8999999999996</v>
      </c>
      <c r="AK61" s="100">
        <f>RCF!C$25</f>
        <v>15.696666666666665</v>
      </c>
      <c r="AL61" s="35">
        <f t="shared" si="74"/>
        <v>6624</v>
      </c>
      <c r="AM61" s="100">
        <f>RCF!C$59</f>
        <v>20.7</v>
      </c>
      <c r="AN61" s="35">
        <f t="shared" si="75"/>
        <v>5302.4</v>
      </c>
      <c r="AO61" s="100">
        <f>RCF!C$33</f>
        <v>16.57</v>
      </c>
      <c r="AP61" s="95">
        <f t="shared" si="76"/>
        <v>7953.6</v>
      </c>
      <c r="AQ61" s="35">
        <f t="shared" si="77"/>
        <v>5267.2</v>
      </c>
      <c r="AR61" s="100">
        <f>RCF!C$35</f>
        <v>16.46</v>
      </c>
      <c r="AS61" s="95">
        <f t="shared" si="88"/>
        <v>6847.3</v>
      </c>
      <c r="AT61" s="95">
        <f t="shared" si="88"/>
        <v>7637.4</v>
      </c>
      <c r="AU61" s="35">
        <f t="shared" si="79"/>
        <v>5199</v>
      </c>
      <c r="AV61" s="100">
        <f>RCF!C$37</f>
        <v>16.247</v>
      </c>
      <c r="AW61" s="102">
        <v>5180.2</v>
      </c>
      <c r="AX61" s="100"/>
      <c r="AY61" s="35">
        <f t="shared" si="80"/>
        <v>5292.8</v>
      </c>
      <c r="AZ61" s="100">
        <f>RCF!C$39</f>
        <v>16.54</v>
      </c>
      <c r="BA61" s="35">
        <f t="shared" si="81"/>
        <v>5049.2</v>
      </c>
      <c r="BB61" s="100">
        <f>RCF!C$41</f>
        <v>15.779</v>
      </c>
    </row>
    <row r="62" spans="1:54" s="53" customFormat="1" x14ac:dyDescent="0.2">
      <c r="A62" s="38" t="s">
        <v>64</v>
      </c>
      <c r="B62" s="39" t="s">
        <v>133</v>
      </c>
      <c r="C62" s="40">
        <v>96</v>
      </c>
      <c r="D62" s="35">
        <f t="shared" si="60"/>
        <v>5713.8</v>
      </c>
      <c r="E62" s="34">
        <f>RCF!C$43</f>
        <v>59.519182319999999</v>
      </c>
      <c r="F62" s="35">
        <f t="shared" si="61"/>
        <v>1516</v>
      </c>
      <c r="G62" s="99">
        <f>RCF!C$5</f>
        <v>15.792</v>
      </c>
      <c r="H62" s="35">
        <f t="shared" si="62"/>
        <v>1516</v>
      </c>
      <c r="I62" s="99">
        <f t="shared" si="63"/>
        <v>15.792</v>
      </c>
      <c r="J62" s="95">
        <f t="shared" si="84"/>
        <v>1667.6</v>
      </c>
      <c r="K62" s="95">
        <f t="shared" si="84"/>
        <v>2077</v>
      </c>
      <c r="L62" s="95">
        <f t="shared" si="84"/>
        <v>2228.6</v>
      </c>
      <c r="M62" s="95">
        <f t="shared" si="84"/>
        <v>2456</v>
      </c>
      <c r="N62" s="95">
        <f t="shared" si="84"/>
        <v>3032.1</v>
      </c>
      <c r="O62" s="95">
        <f t="shared" si="84"/>
        <v>3259.5</v>
      </c>
      <c r="P62" s="95">
        <f t="shared" si="84"/>
        <v>4548.1000000000004</v>
      </c>
      <c r="Q62" s="35">
        <f t="shared" si="65"/>
        <v>1487</v>
      </c>
      <c r="R62" s="99">
        <f>RCF!C$7</f>
        <v>15.49</v>
      </c>
      <c r="S62" s="95">
        <f t="shared" si="85"/>
        <v>1933.1</v>
      </c>
      <c r="T62" s="95">
        <f t="shared" si="85"/>
        <v>2230.5</v>
      </c>
      <c r="U62" s="35">
        <f t="shared" si="67"/>
        <v>1469.1</v>
      </c>
      <c r="V62" s="99">
        <f>RCF!C$9</f>
        <v>15.304</v>
      </c>
      <c r="W62" s="35">
        <f t="shared" si="68"/>
        <v>1469.1</v>
      </c>
      <c r="X62" s="100">
        <f t="shared" si="69"/>
        <v>15.304</v>
      </c>
      <c r="Y62" s="95">
        <f t="shared" si="86"/>
        <v>1616</v>
      </c>
      <c r="Z62" s="95">
        <f t="shared" si="86"/>
        <v>2012.6</v>
      </c>
      <c r="AA62" s="95">
        <f t="shared" si="86"/>
        <v>2379.9</v>
      </c>
      <c r="AB62" s="95">
        <f t="shared" si="86"/>
        <v>2159.5</v>
      </c>
      <c r="AC62" s="95">
        <f t="shared" si="86"/>
        <v>3187.9</v>
      </c>
      <c r="AD62" s="95">
        <f t="shared" si="86"/>
        <v>4407.3</v>
      </c>
      <c r="AE62" s="35">
        <f t="shared" si="71"/>
        <v>1489.9</v>
      </c>
      <c r="AF62" s="100">
        <f>RCF!C$13</f>
        <v>15.52</v>
      </c>
      <c r="AG62" s="95">
        <f t="shared" si="87"/>
        <v>2458.3000000000002</v>
      </c>
      <c r="AH62" s="95">
        <f t="shared" si="87"/>
        <v>3128.8</v>
      </c>
      <c r="AI62" s="95">
        <f t="shared" si="87"/>
        <v>4469.7</v>
      </c>
      <c r="AJ62" s="35">
        <f t="shared" si="73"/>
        <v>1506.8</v>
      </c>
      <c r="AK62" s="100">
        <f>RCF!C$25</f>
        <v>15.696666666666665</v>
      </c>
      <c r="AL62" s="35">
        <f t="shared" si="74"/>
        <v>1987.2</v>
      </c>
      <c r="AM62" s="100">
        <f>RCF!C$59</f>
        <v>20.7</v>
      </c>
      <c r="AN62" s="35">
        <f t="shared" si="75"/>
        <v>1590.7</v>
      </c>
      <c r="AO62" s="100">
        <f>RCF!C$33</f>
        <v>16.57</v>
      </c>
      <c r="AP62" s="95">
        <f t="shared" si="76"/>
        <v>2386</v>
      </c>
      <c r="AQ62" s="35">
        <f t="shared" si="77"/>
        <v>1580.1</v>
      </c>
      <c r="AR62" s="100">
        <f>RCF!C$35</f>
        <v>16.46</v>
      </c>
      <c r="AS62" s="95">
        <f t="shared" si="88"/>
        <v>2054.1</v>
      </c>
      <c r="AT62" s="95">
        <f t="shared" si="88"/>
        <v>2291.1</v>
      </c>
      <c r="AU62" s="35">
        <f t="shared" si="79"/>
        <v>1559.7</v>
      </c>
      <c r="AV62" s="100">
        <f>RCF!C$37</f>
        <v>16.247</v>
      </c>
      <c r="AW62" s="102">
        <v>1554.1</v>
      </c>
      <c r="AX62" s="100"/>
      <c r="AY62" s="35">
        <f t="shared" si="80"/>
        <v>1587.8</v>
      </c>
      <c r="AZ62" s="100">
        <f>RCF!C$39</f>
        <v>16.54</v>
      </c>
      <c r="BA62" s="35">
        <f t="shared" si="81"/>
        <v>1514.7</v>
      </c>
      <c r="BB62" s="100">
        <f>RCF!C$41</f>
        <v>15.779</v>
      </c>
    </row>
    <row r="63" spans="1:54" s="53" customFormat="1" x14ac:dyDescent="0.2">
      <c r="A63" s="38" t="s">
        <v>98</v>
      </c>
      <c r="B63" s="39" t="s">
        <v>134</v>
      </c>
      <c r="C63" s="40">
        <v>96</v>
      </c>
      <c r="D63" s="35">
        <f t="shared" si="60"/>
        <v>5713.8</v>
      </c>
      <c r="E63" s="34">
        <f>RCF!C$43</f>
        <v>59.519182319999999</v>
      </c>
      <c r="F63" s="35">
        <f t="shared" si="61"/>
        <v>1516</v>
      </c>
      <c r="G63" s="99">
        <f>RCF!C$5</f>
        <v>15.792</v>
      </c>
      <c r="H63" s="35">
        <f t="shared" si="62"/>
        <v>1516</v>
      </c>
      <c r="I63" s="99">
        <f t="shared" si="63"/>
        <v>15.792</v>
      </c>
      <c r="J63" s="95">
        <f t="shared" si="84"/>
        <v>1667.6</v>
      </c>
      <c r="K63" s="95">
        <f t="shared" si="84"/>
        <v>2077</v>
      </c>
      <c r="L63" s="95">
        <f t="shared" si="84"/>
        <v>2228.6</v>
      </c>
      <c r="M63" s="95">
        <f t="shared" si="84"/>
        <v>2456</v>
      </c>
      <c r="N63" s="95">
        <f t="shared" si="84"/>
        <v>3032.1</v>
      </c>
      <c r="O63" s="95">
        <f t="shared" si="84"/>
        <v>3259.5</v>
      </c>
      <c r="P63" s="95">
        <f t="shared" si="84"/>
        <v>4548.1000000000004</v>
      </c>
      <c r="Q63" s="35">
        <f t="shared" si="65"/>
        <v>1487</v>
      </c>
      <c r="R63" s="99">
        <f>RCF!C$7</f>
        <v>15.49</v>
      </c>
      <c r="S63" s="95">
        <f t="shared" si="85"/>
        <v>1933.1</v>
      </c>
      <c r="T63" s="95">
        <f t="shared" si="85"/>
        <v>2230.5</v>
      </c>
      <c r="U63" s="35">
        <f t="shared" si="67"/>
        <v>1469.1</v>
      </c>
      <c r="V63" s="99">
        <f>RCF!C$9</f>
        <v>15.304</v>
      </c>
      <c r="W63" s="35">
        <f t="shared" si="68"/>
        <v>1469.1</v>
      </c>
      <c r="X63" s="100">
        <f t="shared" si="69"/>
        <v>15.304</v>
      </c>
      <c r="Y63" s="95">
        <f t="shared" si="86"/>
        <v>1616</v>
      </c>
      <c r="Z63" s="95">
        <f t="shared" si="86"/>
        <v>2012.6</v>
      </c>
      <c r="AA63" s="95">
        <f t="shared" si="86"/>
        <v>2379.9</v>
      </c>
      <c r="AB63" s="95">
        <f t="shared" si="86"/>
        <v>2159.5</v>
      </c>
      <c r="AC63" s="95">
        <f t="shared" si="86"/>
        <v>3187.9</v>
      </c>
      <c r="AD63" s="95">
        <f t="shared" si="86"/>
        <v>4407.3</v>
      </c>
      <c r="AE63" s="35">
        <f t="shared" si="71"/>
        <v>1489.9</v>
      </c>
      <c r="AF63" s="100">
        <f>RCF!C$13</f>
        <v>15.52</v>
      </c>
      <c r="AG63" s="95">
        <f t="shared" si="87"/>
        <v>2458.3000000000002</v>
      </c>
      <c r="AH63" s="95">
        <f t="shared" si="87"/>
        <v>3128.8</v>
      </c>
      <c r="AI63" s="95">
        <f t="shared" si="87"/>
        <v>4469.7</v>
      </c>
      <c r="AJ63" s="35">
        <f t="shared" si="73"/>
        <v>1506.8</v>
      </c>
      <c r="AK63" s="100">
        <f>RCF!C$25</f>
        <v>15.696666666666665</v>
      </c>
      <c r="AL63" s="35">
        <f t="shared" si="74"/>
        <v>1987.2</v>
      </c>
      <c r="AM63" s="100">
        <f>RCF!C$59</f>
        <v>20.7</v>
      </c>
      <c r="AN63" s="35">
        <f t="shared" si="75"/>
        <v>1590.7</v>
      </c>
      <c r="AO63" s="100">
        <f>RCF!C$33</f>
        <v>16.57</v>
      </c>
      <c r="AP63" s="95">
        <f t="shared" si="76"/>
        <v>2386</v>
      </c>
      <c r="AQ63" s="35">
        <f t="shared" si="77"/>
        <v>1580.1</v>
      </c>
      <c r="AR63" s="100">
        <f>RCF!C$35</f>
        <v>16.46</v>
      </c>
      <c r="AS63" s="95">
        <f t="shared" si="88"/>
        <v>2054.1</v>
      </c>
      <c r="AT63" s="95">
        <f t="shared" si="88"/>
        <v>2291.1</v>
      </c>
      <c r="AU63" s="35">
        <f t="shared" si="79"/>
        <v>1559.7</v>
      </c>
      <c r="AV63" s="100">
        <f>RCF!C$37</f>
        <v>16.247</v>
      </c>
      <c r="AW63" s="102">
        <v>1554.1</v>
      </c>
      <c r="AX63" s="100"/>
      <c r="AY63" s="35">
        <f t="shared" si="80"/>
        <v>1587.8</v>
      </c>
      <c r="AZ63" s="100">
        <f>RCF!C$39</f>
        <v>16.54</v>
      </c>
      <c r="BA63" s="35">
        <f t="shared" si="81"/>
        <v>1514.7</v>
      </c>
      <c r="BB63" s="100">
        <f>RCF!C$41</f>
        <v>15.779</v>
      </c>
    </row>
    <row r="64" spans="1:54" s="53" customFormat="1" x14ac:dyDescent="0.2">
      <c r="A64" s="38" t="s">
        <v>69</v>
      </c>
      <c r="B64" s="39" t="s">
        <v>135</v>
      </c>
      <c r="C64" s="40">
        <v>200</v>
      </c>
      <c r="D64" s="35">
        <f t="shared" ref="D64:D95" si="89">ROUND(E64*C64,1)</f>
        <v>11903.8</v>
      </c>
      <c r="E64" s="34">
        <f>RCF!C$43</f>
        <v>59.519182319999999</v>
      </c>
      <c r="F64" s="35">
        <f t="shared" si="61"/>
        <v>3158.4</v>
      </c>
      <c r="G64" s="99">
        <f>RCF!C$5</f>
        <v>15.792</v>
      </c>
      <c r="H64" s="35">
        <f t="shared" si="62"/>
        <v>3158.4</v>
      </c>
      <c r="I64" s="99">
        <f t="shared" si="63"/>
        <v>15.792</v>
      </c>
      <c r="J64" s="95">
        <f t="shared" si="84"/>
        <v>3474.2</v>
      </c>
      <c r="K64" s="95">
        <f t="shared" si="84"/>
        <v>4327</v>
      </c>
      <c r="L64" s="95">
        <f t="shared" si="84"/>
        <v>4642.8</v>
      </c>
      <c r="M64" s="95">
        <f t="shared" si="84"/>
        <v>5116.6000000000004</v>
      </c>
      <c r="N64" s="95">
        <f t="shared" si="84"/>
        <v>6316.8</v>
      </c>
      <c r="O64" s="95">
        <f t="shared" si="84"/>
        <v>6790.6</v>
      </c>
      <c r="P64" s="95">
        <f t="shared" si="84"/>
        <v>9475.2000000000007</v>
      </c>
      <c r="Q64" s="35">
        <f t="shared" si="65"/>
        <v>3098</v>
      </c>
      <c r="R64" s="99">
        <f>RCF!C$7</f>
        <v>15.49</v>
      </c>
      <c r="S64" s="95">
        <f t="shared" si="85"/>
        <v>4027.4</v>
      </c>
      <c r="T64" s="95">
        <f t="shared" si="85"/>
        <v>4647</v>
      </c>
      <c r="U64" s="35">
        <f t="shared" si="67"/>
        <v>3060.8</v>
      </c>
      <c r="V64" s="99">
        <f>RCF!C$9</f>
        <v>15.304</v>
      </c>
      <c r="W64" s="35">
        <f t="shared" si="68"/>
        <v>3060.8</v>
      </c>
      <c r="X64" s="100">
        <f t="shared" si="69"/>
        <v>15.304</v>
      </c>
      <c r="Y64" s="95">
        <f t="shared" si="86"/>
        <v>3366.8</v>
      </c>
      <c r="Z64" s="95">
        <f t="shared" si="86"/>
        <v>4193.2</v>
      </c>
      <c r="AA64" s="95">
        <f t="shared" si="86"/>
        <v>4958.3999999999996</v>
      </c>
      <c r="AB64" s="95">
        <f t="shared" si="86"/>
        <v>4499.3</v>
      </c>
      <c r="AC64" s="95">
        <f t="shared" si="86"/>
        <v>6641.9</v>
      </c>
      <c r="AD64" s="95">
        <f t="shared" si="86"/>
        <v>9182.4</v>
      </c>
      <c r="AE64" s="35">
        <f t="shared" si="71"/>
        <v>3104</v>
      </c>
      <c r="AF64" s="100">
        <f>RCF!C$13</f>
        <v>15.52</v>
      </c>
      <c r="AG64" s="95">
        <f t="shared" si="87"/>
        <v>5121.6000000000004</v>
      </c>
      <c r="AH64" s="95">
        <f t="shared" si="87"/>
        <v>6518.4</v>
      </c>
      <c r="AI64" s="95">
        <f t="shared" si="87"/>
        <v>9312</v>
      </c>
      <c r="AJ64" s="35">
        <f t="shared" si="73"/>
        <v>3139.3</v>
      </c>
      <c r="AK64" s="100">
        <f>RCF!C$25</f>
        <v>15.696666666666665</v>
      </c>
      <c r="AL64" s="35">
        <f t="shared" si="74"/>
        <v>4140</v>
      </c>
      <c r="AM64" s="100">
        <f>RCF!C$59</f>
        <v>20.7</v>
      </c>
      <c r="AN64" s="35">
        <f t="shared" si="75"/>
        <v>3314</v>
      </c>
      <c r="AO64" s="100">
        <f>RCF!C$33</f>
        <v>16.57</v>
      </c>
      <c r="AP64" s="95">
        <f t="shared" si="76"/>
        <v>4971</v>
      </c>
      <c r="AQ64" s="35">
        <f t="shared" si="77"/>
        <v>3292</v>
      </c>
      <c r="AR64" s="100">
        <f>RCF!C$35</f>
        <v>16.46</v>
      </c>
      <c r="AS64" s="95">
        <f t="shared" si="88"/>
        <v>4279.6000000000004</v>
      </c>
      <c r="AT64" s="95">
        <f t="shared" si="88"/>
        <v>4773.3999999999996</v>
      </c>
      <c r="AU64" s="35">
        <f t="shared" si="79"/>
        <v>3249.4</v>
      </c>
      <c r="AV64" s="100">
        <f>RCF!C$37</f>
        <v>16.247</v>
      </c>
      <c r="AW64" s="102">
        <v>3237.6</v>
      </c>
      <c r="AX64" s="100"/>
      <c r="AY64" s="35">
        <f t="shared" si="80"/>
        <v>3308</v>
      </c>
      <c r="AZ64" s="100">
        <f>RCF!C$39</f>
        <v>16.54</v>
      </c>
      <c r="BA64" s="35">
        <f t="shared" si="81"/>
        <v>3155.8</v>
      </c>
      <c r="BB64" s="100">
        <f>RCF!C$41</f>
        <v>15.779</v>
      </c>
    </row>
    <row r="65" spans="1:54" s="53" customFormat="1" x14ac:dyDescent="0.2">
      <c r="A65" s="38" t="s">
        <v>322</v>
      </c>
      <c r="B65" s="39" t="s">
        <v>323</v>
      </c>
      <c r="C65" s="40">
        <v>161</v>
      </c>
      <c r="D65" s="35">
        <f t="shared" si="89"/>
        <v>9582.6</v>
      </c>
      <c r="E65" s="34">
        <f>RCF!C$43</f>
        <v>59.519182319999999</v>
      </c>
      <c r="F65" s="35">
        <f t="shared" si="61"/>
        <v>2542.5</v>
      </c>
      <c r="G65" s="99">
        <f>RCF!C$5</f>
        <v>15.792</v>
      </c>
      <c r="H65" s="35">
        <f t="shared" si="62"/>
        <v>2542.5</v>
      </c>
      <c r="I65" s="99">
        <f t="shared" si="63"/>
        <v>15.792</v>
      </c>
      <c r="J65" s="95">
        <f t="shared" si="84"/>
        <v>2796.8</v>
      </c>
      <c r="K65" s="95">
        <f t="shared" si="84"/>
        <v>3483.2</v>
      </c>
      <c r="L65" s="95">
        <f t="shared" si="84"/>
        <v>3737.5</v>
      </c>
      <c r="M65" s="95">
        <f t="shared" si="84"/>
        <v>4118.8999999999996</v>
      </c>
      <c r="N65" s="95">
        <f t="shared" si="84"/>
        <v>5085</v>
      </c>
      <c r="O65" s="95">
        <f t="shared" si="84"/>
        <v>5466.4</v>
      </c>
      <c r="P65" s="95">
        <f t="shared" si="84"/>
        <v>7627.5</v>
      </c>
      <c r="Q65" s="35">
        <f t="shared" si="65"/>
        <v>2493.8000000000002</v>
      </c>
      <c r="R65" s="99">
        <f>RCF!C$7</f>
        <v>15.49</v>
      </c>
      <c r="S65" s="95">
        <f t="shared" si="85"/>
        <v>3241.9</v>
      </c>
      <c r="T65" s="95">
        <f t="shared" si="85"/>
        <v>3740.7</v>
      </c>
      <c r="U65" s="35">
        <f t="shared" si="67"/>
        <v>2463.9</v>
      </c>
      <c r="V65" s="99">
        <f>RCF!C$9</f>
        <v>15.304</v>
      </c>
      <c r="W65" s="35">
        <f t="shared" si="68"/>
        <v>2463.9</v>
      </c>
      <c r="X65" s="100">
        <f t="shared" si="69"/>
        <v>15.304</v>
      </c>
      <c r="Y65" s="95">
        <f t="shared" si="86"/>
        <v>2710.2</v>
      </c>
      <c r="Z65" s="95">
        <f t="shared" si="86"/>
        <v>3375.5</v>
      </c>
      <c r="AA65" s="95">
        <f t="shared" si="86"/>
        <v>3991.5</v>
      </c>
      <c r="AB65" s="95">
        <f t="shared" si="86"/>
        <v>3621.9</v>
      </c>
      <c r="AC65" s="95">
        <f t="shared" si="86"/>
        <v>5346.6</v>
      </c>
      <c r="AD65" s="95">
        <f t="shared" si="86"/>
        <v>7391.7</v>
      </c>
      <c r="AE65" s="35">
        <f t="shared" si="71"/>
        <v>2498.6999999999998</v>
      </c>
      <c r="AF65" s="100">
        <f>RCF!C$13</f>
        <v>15.52</v>
      </c>
      <c r="AG65" s="95">
        <f t="shared" si="87"/>
        <v>4122.8999999999996</v>
      </c>
      <c r="AH65" s="95">
        <f t="shared" si="87"/>
        <v>5247.3</v>
      </c>
      <c r="AI65" s="95">
        <f t="shared" si="87"/>
        <v>7496.1</v>
      </c>
      <c r="AJ65" s="35">
        <f t="shared" si="73"/>
        <v>2527.1</v>
      </c>
      <c r="AK65" s="100">
        <f>RCF!C$25</f>
        <v>15.696666666666665</v>
      </c>
      <c r="AL65" s="35">
        <f t="shared" si="74"/>
        <v>3332.7</v>
      </c>
      <c r="AM65" s="100">
        <f>RCF!C$59</f>
        <v>20.7</v>
      </c>
      <c r="AN65" s="35">
        <f t="shared" si="75"/>
        <v>2667.7</v>
      </c>
      <c r="AO65" s="100">
        <f>RCF!C$33</f>
        <v>16.57</v>
      </c>
      <c r="AP65" s="95">
        <f t="shared" si="76"/>
        <v>4001.5</v>
      </c>
      <c r="AQ65" s="35">
        <f t="shared" si="77"/>
        <v>2650</v>
      </c>
      <c r="AR65" s="100">
        <f>RCF!C$35</f>
        <v>16.46</v>
      </c>
      <c r="AS65" s="95">
        <f t="shared" si="88"/>
        <v>3445</v>
      </c>
      <c r="AT65" s="95">
        <f t="shared" si="88"/>
        <v>3842.5</v>
      </c>
      <c r="AU65" s="35">
        <f t="shared" si="79"/>
        <v>2615.6999999999998</v>
      </c>
      <c r="AV65" s="100">
        <f>RCF!C$37</f>
        <v>16.247</v>
      </c>
      <c r="AW65" s="102">
        <v>3237.6</v>
      </c>
      <c r="AX65" s="100"/>
      <c r="AY65" s="35">
        <f t="shared" si="80"/>
        <v>2662.9</v>
      </c>
      <c r="AZ65" s="100">
        <f>RCF!C$39</f>
        <v>16.54</v>
      </c>
      <c r="BA65" s="35">
        <f t="shared" si="81"/>
        <v>2540.4</v>
      </c>
      <c r="BB65" s="100">
        <f>RCF!C$41</f>
        <v>15.779</v>
      </c>
    </row>
    <row r="66" spans="1:54" s="53" customFormat="1" ht="25.5" x14ac:dyDescent="0.2">
      <c r="A66" s="38" t="s">
        <v>324</v>
      </c>
      <c r="B66" s="39" t="s">
        <v>325</v>
      </c>
      <c r="C66" s="40">
        <v>51</v>
      </c>
      <c r="D66" s="35">
        <f t="shared" si="89"/>
        <v>3035.5</v>
      </c>
      <c r="E66" s="34">
        <f>RCF!C$43</f>
        <v>59.519182319999999</v>
      </c>
      <c r="F66" s="35">
        <f t="shared" si="61"/>
        <v>805.3</v>
      </c>
      <c r="G66" s="99">
        <f>RCF!C$5</f>
        <v>15.792</v>
      </c>
      <c r="H66" s="35">
        <f t="shared" si="62"/>
        <v>805.4</v>
      </c>
      <c r="I66" s="99">
        <f t="shared" si="63"/>
        <v>15.792</v>
      </c>
      <c r="J66" s="95">
        <f t="shared" ref="J66:P75" si="90">ROUND($C66*$I66*J$6,1)</f>
        <v>885.9</v>
      </c>
      <c r="K66" s="95">
        <f t="shared" si="90"/>
        <v>1103.4000000000001</v>
      </c>
      <c r="L66" s="95">
        <f t="shared" si="90"/>
        <v>1183.9000000000001</v>
      </c>
      <c r="M66" s="95">
        <f t="shared" si="90"/>
        <v>1304.7</v>
      </c>
      <c r="N66" s="95">
        <f t="shared" si="90"/>
        <v>1610.8</v>
      </c>
      <c r="O66" s="95">
        <f t="shared" si="90"/>
        <v>1731.6</v>
      </c>
      <c r="P66" s="95">
        <f t="shared" si="90"/>
        <v>2416.1999999999998</v>
      </c>
      <c r="Q66" s="35">
        <f t="shared" si="65"/>
        <v>789.9</v>
      </c>
      <c r="R66" s="99">
        <f>RCF!C$7</f>
        <v>15.49</v>
      </c>
      <c r="S66" s="95">
        <f t="shared" si="85"/>
        <v>1026.8</v>
      </c>
      <c r="T66" s="95">
        <f t="shared" si="85"/>
        <v>1184.8</v>
      </c>
      <c r="U66" s="35">
        <f t="shared" si="67"/>
        <v>780.5</v>
      </c>
      <c r="V66" s="99">
        <f>RCF!C$9</f>
        <v>15.304</v>
      </c>
      <c r="W66" s="35">
        <f t="shared" si="68"/>
        <v>780.5</v>
      </c>
      <c r="X66" s="100">
        <f t="shared" si="69"/>
        <v>15.304</v>
      </c>
      <c r="Y66" s="95">
        <f t="shared" ref="Y66:AD75" si="91">ROUNDDOWN($W66*Y$6,1)</f>
        <v>858.5</v>
      </c>
      <c r="Z66" s="95">
        <f t="shared" si="91"/>
        <v>1069.2</v>
      </c>
      <c r="AA66" s="95">
        <f t="shared" si="91"/>
        <v>1264.4000000000001</v>
      </c>
      <c r="AB66" s="95">
        <f t="shared" si="91"/>
        <v>1147.3</v>
      </c>
      <c r="AC66" s="95">
        <f t="shared" si="91"/>
        <v>1693.6</v>
      </c>
      <c r="AD66" s="95">
        <f t="shared" si="91"/>
        <v>2341.5</v>
      </c>
      <c r="AE66" s="35">
        <f t="shared" si="71"/>
        <v>791.5</v>
      </c>
      <c r="AF66" s="100">
        <f>RCF!C$13</f>
        <v>15.52</v>
      </c>
      <c r="AG66" s="95">
        <f t="shared" si="87"/>
        <v>1306</v>
      </c>
      <c r="AH66" s="95">
        <f t="shared" si="87"/>
        <v>1662.2</v>
      </c>
      <c r="AI66" s="95">
        <f t="shared" si="87"/>
        <v>2374.5</v>
      </c>
      <c r="AJ66" s="35">
        <f t="shared" si="73"/>
        <v>800.5</v>
      </c>
      <c r="AK66" s="100">
        <f>RCF!C$25</f>
        <v>15.696666666666665</v>
      </c>
      <c r="AL66" s="35">
        <f t="shared" si="74"/>
        <v>1055.7</v>
      </c>
      <c r="AM66" s="100">
        <f>RCF!C$59</f>
        <v>20.7</v>
      </c>
      <c r="AN66" s="35">
        <f t="shared" si="75"/>
        <v>845</v>
      </c>
      <c r="AO66" s="100">
        <f>RCF!C$33</f>
        <v>16.57</v>
      </c>
      <c r="AP66" s="95">
        <f t="shared" si="76"/>
        <v>1267.5</v>
      </c>
      <c r="AQ66" s="35">
        <f t="shared" si="77"/>
        <v>839.4</v>
      </c>
      <c r="AR66" s="100">
        <f>RCF!C$35</f>
        <v>16.46</v>
      </c>
      <c r="AS66" s="95">
        <f t="shared" si="88"/>
        <v>1091.2</v>
      </c>
      <c r="AT66" s="95">
        <f t="shared" si="88"/>
        <v>1217.0999999999999</v>
      </c>
      <c r="AU66" s="35">
        <f t="shared" si="79"/>
        <v>828.5</v>
      </c>
      <c r="AV66" s="100">
        <f>RCF!C$37</f>
        <v>16.247</v>
      </c>
      <c r="AW66" s="102">
        <v>825.6</v>
      </c>
      <c r="AX66" s="100"/>
      <c r="AY66" s="35">
        <f t="shared" si="80"/>
        <v>843.5</v>
      </c>
      <c r="AZ66" s="100">
        <f>RCF!C$39</f>
        <v>16.54</v>
      </c>
      <c r="BA66" s="35">
        <f t="shared" si="81"/>
        <v>804.7</v>
      </c>
      <c r="BB66" s="100">
        <f>RCF!C$41</f>
        <v>15.779</v>
      </c>
    </row>
    <row r="67" spans="1:54" s="53" customFormat="1" ht="25.5" x14ac:dyDescent="0.2">
      <c r="A67" s="38" t="s">
        <v>68</v>
      </c>
      <c r="B67" s="39" t="s">
        <v>136</v>
      </c>
      <c r="C67" s="40">
        <v>96</v>
      </c>
      <c r="D67" s="35">
        <f t="shared" si="89"/>
        <v>5713.8</v>
      </c>
      <c r="E67" s="34">
        <f>RCF!C$43</f>
        <v>59.519182319999999</v>
      </c>
      <c r="F67" s="35">
        <f t="shared" si="61"/>
        <v>1516</v>
      </c>
      <c r="G67" s="99">
        <f>RCF!C$5</f>
        <v>15.792</v>
      </c>
      <c r="H67" s="35">
        <f t="shared" si="62"/>
        <v>1516</v>
      </c>
      <c r="I67" s="99">
        <f t="shared" si="63"/>
        <v>15.792</v>
      </c>
      <c r="J67" s="95">
        <f t="shared" si="90"/>
        <v>1667.6</v>
      </c>
      <c r="K67" s="95">
        <f t="shared" si="90"/>
        <v>2077</v>
      </c>
      <c r="L67" s="95">
        <f t="shared" si="90"/>
        <v>2228.6</v>
      </c>
      <c r="M67" s="95">
        <f t="shared" si="90"/>
        <v>2456</v>
      </c>
      <c r="N67" s="95">
        <f t="shared" si="90"/>
        <v>3032.1</v>
      </c>
      <c r="O67" s="95">
        <f t="shared" si="90"/>
        <v>3259.5</v>
      </c>
      <c r="P67" s="95">
        <f t="shared" si="90"/>
        <v>4548.1000000000004</v>
      </c>
      <c r="Q67" s="35">
        <f t="shared" si="65"/>
        <v>1487</v>
      </c>
      <c r="R67" s="99">
        <f>RCF!C$7</f>
        <v>15.49</v>
      </c>
      <c r="S67" s="95">
        <f t="shared" si="85"/>
        <v>1933.1</v>
      </c>
      <c r="T67" s="95">
        <f t="shared" si="85"/>
        <v>2230.5</v>
      </c>
      <c r="U67" s="35">
        <f t="shared" si="67"/>
        <v>1469.1</v>
      </c>
      <c r="V67" s="99">
        <f>RCF!C$9</f>
        <v>15.304</v>
      </c>
      <c r="W67" s="35">
        <f t="shared" si="68"/>
        <v>1469.1</v>
      </c>
      <c r="X67" s="100">
        <f t="shared" si="69"/>
        <v>15.304</v>
      </c>
      <c r="Y67" s="95">
        <f t="shared" si="91"/>
        <v>1616</v>
      </c>
      <c r="Z67" s="95">
        <f t="shared" si="91"/>
        <v>2012.6</v>
      </c>
      <c r="AA67" s="95">
        <f t="shared" si="91"/>
        <v>2379.9</v>
      </c>
      <c r="AB67" s="95">
        <f t="shared" si="91"/>
        <v>2159.5</v>
      </c>
      <c r="AC67" s="95">
        <f t="shared" si="91"/>
        <v>3187.9</v>
      </c>
      <c r="AD67" s="95">
        <f t="shared" si="91"/>
        <v>4407.3</v>
      </c>
      <c r="AE67" s="35">
        <f t="shared" si="71"/>
        <v>1489.9</v>
      </c>
      <c r="AF67" s="100">
        <f>RCF!C$13</f>
        <v>15.52</v>
      </c>
      <c r="AG67" s="95">
        <f t="shared" si="87"/>
        <v>2458.3000000000002</v>
      </c>
      <c r="AH67" s="95">
        <f t="shared" si="87"/>
        <v>3128.8</v>
      </c>
      <c r="AI67" s="95">
        <f t="shared" si="87"/>
        <v>4469.7</v>
      </c>
      <c r="AJ67" s="35">
        <f t="shared" si="73"/>
        <v>1506.8</v>
      </c>
      <c r="AK67" s="100">
        <f>RCF!C$25</f>
        <v>15.696666666666665</v>
      </c>
      <c r="AL67" s="35">
        <f t="shared" si="74"/>
        <v>1987.2</v>
      </c>
      <c r="AM67" s="100">
        <f>RCF!C$59</f>
        <v>20.7</v>
      </c>
      <c r="AN67" s="35">
        <f t="shared" si="75"/>
        <v>1590.7</v>
      </c>
      <c r="AO67" s="100">
        <f>RCF!C$33</f>
        <v>16.57</v>
      </c>
      <c r="AP67" s="95">
        <f t="shared" si="76"/>
        <v>2386</v>
      </c>
      <c r="AQ67" s="35">
        <f t="shared" si="77"/>
        <v>1580.1</v>
      </c>
      <c r="AR67" s="100">
        <f>RCF!C$35</f>
        <v>16.46</v>
      </c>
      <c r="AS67" s="95">
        <f t="shared" si="88"/>
        <v>2054.1</v>
      </c>
      <c r="AT67" s="95">
        <f t="shared" si="88"/>
        <v>2291.1</v>
      </c>
      <c r="AU67" s="35">
        <f t="shared" si="79"/>
        <v>1559.7</v>
      </c>
      <c r="AV67" s="100">
        <f>RCF!C$37</f>
        <v>16.247</v>
      </c>
      <c r="AW67" s="102">
        <v>1554.1</v>
      </c>
      <c r="AX67" s="100"/>
      <c r="AY67" s="35">
        <f t="shared" si="80"/>
        <v>1587.8</v>
      </c>
      <c r="AZ67" s="100">
        <f>RCF!C$39</f>
        <v>16.54</v>
      </c>
      <c r="BA67" s="35">
        <f t="shared" si="81"/>
        <v>1514.7</v>
      </c>
      <c r="BB67" s="100">
        <f>RCF!C$41</f>
        <v>15.779</v>
      </c>
    </row>
    <row r="68" spans="1:54" s="53" customFormat="1" x14ac:dyDescent="0.2">
      <c r="A68" s="38" t="s">
        <v>326</v>
      </c>
      <c r="B68" s="39" t="s">
        <v>327</v>
      </c>
      <c r="C68" s="40">
        <v>128</v>
      </c>
      <c r="D68" s="35">
        <f t="shared" si="89"/>
        <v>7618.5</v>
      </c>
      <c r="E68" s="34">
        <f>RCF!C$43</f>
        <v>59.519182319999999</v>
      </c>
      <c r="F68" s="35">
        <f t="shared" ref="F68:F99" si="92">ROUNDDOWN($C68*G68,1)</f>
        <v>2021.3</v>
      </c>
      <c r="G68" s="99">
        <f>RCF!C$5</f>
        <v>15.792</v>
      </c>
      <c r="H68" s="35">
        <f t="shared" ref="H68:H99" si="93">ROUND(I68*C68,1)</f>
        <v>2021.4</v>
      </c>
      <c r="I68" s="99">
        <f t="shared" ref="I68:I99" si="94">G68</f>
        <v>15.792</v>
      </c>
      <c r="J68" s="95">
        <f t="shared" si="90"/>
        <v>2223.5</v>
      </c>
      <c r="K68" s="95">
        <f t="shared" si="90"/>
        <v>2769.3</v>
      </c>
      <c r="L68" s="95">
        <f t="shared" si="90"/>
        <v>2971.4</v>
      </c>
      <c r="M68" s="95">
        <f t="shared" si="90"/>
        <v>3274.6</v>
      </c>
      <c r="N68" s="95">
        <f t="shared" si="90"/>
        <v>4042.8</v>
      </c>
      <c r="O68" s="95">
        <f t="shared" si="90"/>
        <v>4346</v>
      </c>
      <c r="P68" s="95">
        <f t="shared" si="90"/>
        <v>6064.1</v>
      </c>
      <c r="Q68" s="35">
        <f t="shared" ref="Q68:Q99" si="95">ROUNDDOWN($C68*R68,1)</f>
        <v>1982.7</v>
      </c>
      <c r="R68" s="99">
        <f>RCF!C$7</f>
        <v>15.49</v>
      </c>
      <c r="S68" s="95">
        <f t="shared" si="85"/>
        <v>2577.5</v>
      </c>
      <c r="T68" s="95">
        <f t="shared" si="85"/>
        <v>2974</v>
      </c>
      <c r="U68" s="35">
        <f t="shared" ref="U68:U99" si="96">ROUNDDOWN($C68*V68,1)</f>
        <v>1958.9</v>
      </c>
      <c r="V68" s="99">
        <f>RCF!C$9</f>
        <v>15.304</v>
      </c>
      <c r="W68" s="35">
        <f t="shared" ref="W68:W99" si="97">ROUNDDOWN($C68*X68,1)</f>
        <v>1958.9</v>
      </c>
      <c r="X68" s="100">
        <f t="shared" ref="X68:X99" si="98">V68</f>
        <v>15.304</v>
      </c>
      <c r="Y68" s="95">
        <f t="shared" si="91"/>
        <v>2154.6999999999998</v>
      </c>
      <c r="Z68" s="95">
        <f t="shared" si="91"/>
        <v>2683.6</v>
      </c>
      <c r="AA68" s="95">
        <f t="shared" si="91"/>
        <v>3173.4</v>
      </c>
      <c r="AB68" s="95">
        <f t="shared" si="91"/>
        <v>2879.5</v>
      </c>
      <c r="AC68" s="95">
        <f t="shared" si="91"/>
        <v>4250.8</v>
      </c>
      <c r="AD68" s="95">
        <f t="shared" si="91"/>
        <v>5876.7</v>
      </c>
      <c r="AE68" s="35">
        <f t="shared" ref="AE68:AE99" si="99">ROUNDDOWN($C68*AF68,1)</f>
        <v>1986.5</v>
      </c>
      <c r="AF68" s="100">
        <f>RCF!C$13</f>
        <v>15.52</v>
      </c>
      <c r="AG68" s="95">
        <f t="shared" si="87"/>
        <v>3277.7</v>
      </c>
      <c r="AH68" s="95">
        <f t="shared" si="87"/>
        <v>4171.7</v>
      </c>
      <c r="AI68" s="95">
        <f t="shared" si="87"/>
        <v>5959.5</v>
      </c>
      <c r="AJ68" s="35">
        <f t="shared" ref="AJ68:AJ99" si="100">ROUNDDOWN($C68*AK68,1)</f>
        <v>2009.1</v>
      </c>
      <c r="AK68" s="100">
        <f>RCF!C$25</f>
        <v>15.696666666666665</v>
      </c>
      <c r="AL68" s="35">
        <f t="shared" ref="AL68:AL99" si="101">ROUNDDOWN($C68*AM68,1)</f>
        <v>2649.6</v>
      </c>
      <c r="AM68" s="100">
        <f>RCF!C$59</f>
        <v>20.7</v>
      </c>
      <c r="AN68" s="35">
        <f t="shared" ref="AN68:AN99" si="102">ROUNDDOWN($C68*AO68,1)</f>
        <v>2120.9</v>
      </c>
      <c r="AO68" s="100">
        <f>RCF!C$33</f>
        <v>16.57</v>
      </c>
      <c r="AP68" s="95">
        <f t="shared" ref="AP68:AP99" si="103">ROUNDDOWN($AN68*AP$6,1)</f>
        <v>3181.3</v>
      </c>
      <c r="AQ68" s="35">
        <f t="shared" ref="AQ68:AQ99" si="104">ROUNDDOWN($C68*AR68,1)</f>
        <v>2106.8000000000002</v>
      </c>
      <c r="AR68" s="100">
        <f>RCF!C$35</f>
        <v>16.46</v>
      </c>
      <c r="AS68" s="95">
        <f t="shared" si="88"/>
        <v>2738.8</v>
      </c>
      <c r="AT68" s="95">
        <f t="shared" si="88"/>
        <v>3054.8</v>
      </c>
      <c r="AU68" s="35">
        <f t="shared" ref="AU68:AU99" si="105">ROUNDDOWN($C68*AV68,1)</f>
        <v>2079.6</v>
      </c>
      <c r="AV68" s="100">
        <f>RCF!C$37</f>
        <v>16.247</v>
      </c>
      <c r="AW68" s="102">
        <v>2072.1</v>
      </c>
      <c r="AX68" s="100"/>
      <c r="AY68" s="35">
        <f t="shared" ref="AY68:AY99" si="106">ROUNDDOWN($C68*AZ68,1)</f>
        <v>2117.1</v>
      </c>
      <c r="AZ68" s="100">
        <f>RCF!C$39</f>
        <v>16.54</v>
      </c>
      <c r="BA68" s="35">
        <f t="shared" ref="BA68:BA99" si="107">ROUNDDOWN($C68*BB68,1)</f>
        <v>2019.7</v>
      </c>
      <c r="BB68" s="100">
        <f>RCF!C$41</f>
        <v>15.779</v>
      </c>
    </row>
    <row r="69" spans="1:54" s="53" customFormat="1" x14ac:dyDescent="0.2">
      <c r="A69" s="38" t="s">
        <v>328</v>
      </c>
      <c r="B69" s="39" t="s">
        <v>329</v>
      </c>
      <c r="C69" s="40">
        <v>77</v>
      </c>
      <c r="D69" s="35">
        <f t="shared" si="89"/>
        <v>4583</v>
      </c>
      <c r="E69" s="34">
        <f>RCF!C$43</f>
        <v>59.519182319999999</v>
      </c>
      <c r="F69" s="35">
        <f t="shared" si="92"/>
        <v>1215.9000000000001</v>
      </c>
      <c r="G69" s="99">
        <f>RCF!C$5</f>
        <v>15.792</v>
      </c>
      <c r="H69" s="35">
        <f t="shared" si="93"/>
        <v>1216</v>
      </c>
      <c r="I69" s="99">
        <f t="shared" si="94"/>
        <v>15.792</v>
      </c>
      <c r="J69" s="95">
        <f t="shared" si="90"/>
        <v>1337.6</v>
      </c>
      <c r="K69" s="95">
        <f t="shared" si="90"/>
        <v>1665.9</v>
      </c>
      <c r="L69" s="95">
        <f t="shared" si="90"/>
        <v>1787.5</v>
      </c>
      <c r="M69" s="95">
        <f t="shared" si="90"/>
        <v>1969.9</v>
      </c>
      <c r="N69" s="95">
        <f t="shared" si="90"/>
        <v>2432</v>
      </c>
      <c r="O69" s="95">
        <f t="shared" si="90"/>
        <v>2614.4</v>
      </c>
      <c r="P69" s="95">
        <f t="shared" si="90"/>
        <v>3648</v>
      </c>
      <c r="Q69" s="35">
        <f t="shared" si="95"/>
        <v>1192.7</v>
      </c>
      <c r="R69" s="99">
        <f>RCF!C$7</f>
        <v>15.49</v>
      </c>
      <c r="S69" s="95">
        <f t="shared" si="85"/>
        <v>1550.5</v>
      </c>
      <c r="T69" s="95">
        <f t="shared" si="85"/>
        <v>1789</v>
      </c>
      <c r="U69" s="35">
        <f t="shared" si="96"/>
        <v>1178.4000000000001</v>
      </c>
      <c r="V69" s="99">
        <f>RCF!C$9</f>
        <v>15.304</v>
      </c>
      <c r="W69" s="35">
        <f t="shared" si="97"/>
        <v>1178.4000000000001</v>
      </c>
      <c r="X69" s="100">
        <f t="shared" si="98"/>
        <v>15.304</v>
      </c>
      <c r="Y69" s="95">
        <f t="shared" si="91"/>
        <v>1296.2</v>
      </c>
      <c r="Z69" s="95">
        <f t="shared" si="91"/>
        <v>1614.4</v>
      </c>
      <c r="AA69" s="95">
        <f t="shared" si="91"/>
        <v>1909</v>
      </c>
      <c r="AB69" s="95">
        <f t="shared" si="91"/>
        <v>1732.2</v>
      </c>
      <c r="AC69" s="95">
        <f t="shared" si="91"/>
        <v>2557.1</v>
      </c>
      <c r="AD69" s="95">
        <f t="shared" si="91"/>
        <v>3535.2</v>
      </c>
      <c r="AE69" s="35">
        <f t="shared" si="99"/>
        <v>1195</v>
      </c>
      <c r="AF69" s="100">
        <f>RCF!C$13</f>
        <v>15.52</v>
      </c>
      <c r="AG69" s="95">
        <f t="shared" si="87"/>
        <v>1971.8</v>
      </c>
      <c r="AH69" s="95">
        <f t="shared" si="87"/>
        <v>2509.5</v>
      </c>
      <c r="AI69" s="95">
        <f t="shared" si="87"/>
        <v>3585</v>
      </c>
      <c r="AJ69" s="35">
        <f t="shared" si="100"/>
        <v>1208.5999999999999</v>
      </c>
      <c r="AK69" s="100">
        <f>RCF!C$25</f>
        <v>15.696666666666665</v>
      </c>
      <c r="AL69" s="35">
        <f t="shared" si="101"/>
        <v>1593.9</v>
      </c>
      <c r="AM69" s="100">
        <f>RCF!C$59</f>
        <v>20.7</v>
      </c>
      <c r="AN69" s="35">
        <f t="shared" si="102"/>
        <v>1275.8</v>
      </c>
      <c r="AO69" s="100">
        <f>RCF!C$33</f>
        <v>16.57</v>
      </c>
      <c r="AP69" s="95">
        <f t="shared" si="103"/>
        <v>1913.7</v>
      </c>
      <c r="AQ69" s="35">
        <f t="shared" si="104"/>
        <v>1267.4000000000001</v>
      </c>
      <c r="AR69" s="100">
        <f>RCF!C$35</f>
        <v>16.46</v>
      </c>
      <c r="AS69" s="95">
        <f t="shared" si="88"/>
        <v>1647.6</v>
      </c>
      <c r="AT69" s="95">
        <f t="shared" si="88"/>
        <v>1837.7</v>
      </c>
      <c r="AU69" s="35">
        <f t="shared" si="105"/>
        <v>1251</v>
      </c>
      <c r="AV69" s="100">
        <f>RCF!C$37</f>
        <v>16.247</v>
      </c>
      <c r="AW69" s="102">
        <v>1246.5</v>
      </c>
      <c r="AX69" s="100"/>
      <c r="AY69" s="35">
        <f t="shared" si="106"/>
        <v>1273.5</v>
      </c>
      <c r="AZ69" s="100">
        <f>RCF!C$39</f>
        <v>16.54</v>
      </c>
      <c r="BA69" s="35">
        <f t="shared" si="107"/>
        <v>1214.9000000000001</v>
      </c>
      <c r="BB69" s="100">
        <f>RCF!C$41</f>
        <v>15.779</v>
      </c>
    </row>
    <row r="70" spans="1:54" s="53" customFormat="1" x14ac:dyDescent="0.2">
      <c r="A70" s="38" t="s">
        <v>57</v>
      </c>
      <c r="B70" s="39" t="s">
        <v>137</v>
      </c>
      <c r="C70" s="40">
        <v>160</v>
      </c>
      <c r="D70" s="35">
        <f t="shared" si="89"/>
        <v>9523.1</v>
      </c>
      <c r="E70" s="34">
        <f>RCF!C$43</f>
        <v>59.519182319999999</v>
      </c>
      <c r="F70" s="35">
        <f t="shared" si="92"/>
        <v>2526.6999999999998</v>
      </c>
      <c r="G70" s="99">
        <f>RCF!C$5</f>
        <v>15.792</v>
      </c>
      <c r="H70" s="35">
        <f t="shared" si="93"/>
        <v>2526.6999999999998</v>
      </c>
      <c r="I70" s="99">
        <f t="shared" si="94"/>
        <v>15.792</v>
      </c>
      <c r="J70" s="95">
        <f t="shared" si="90"/>
        <v>2779.4</v>
      </c>
      <c r="K70" s="95">
        <f t="shared" si="90"/>
        <v>3461.6</v>
      </c>
      <c r="L70" s="95">
        <f t="shared" si="90"/>
        <v>3714.3</v>
      </c>
      <c r="M70" s="95">
        <f t="shared" si="90"/>
        <v>4093.3</v>
      </c>
      <c r="N70" s="95">
        <f t="shared" si="90"/>
        <v>5053.3999999999996</v>
      </c>
      <c r="O70" s="95">
        <f t="shared" si="90"/>
        <v>5432.4</v>
      </c>
      <c r="P70" s="95">
        <f t="shared" si="90"/>
        <v>7580.2</v>
      </c>
      <c r="Q70" s="35">
        <f t="shared" si="95"/>
        <v>2478.4</v>
      </c>
      <c r="R70" s="99">
        <f>RCF!C$7</f>
        <v>15.49</v>
      </c>
      <c r="S70" s="95">
        <f t="shared" si="85"/>
        <v>3221.9</v>
      </c>
      <c r="T70" s="95">
        <f t="shared" si="85"/>
        <v>3717.6</v>
      </c>
      <c r="U70" s="35">
        <f t="shared" si="96"/>
        <v>2448.6</v>
      </c>
      <c r="V70" s="99">
        <f>RCF!C$9</f>
        <v>15.304</v>
      </c>
      <c r="W70" s="35">
        <f t="shared" si="97"/>
        <v>2448.6</v>
      </c>
      <c r="X70" s="100">
        <f t="shared" si="98"/>
        <v>15.304</v>
      </c>
      <c r="Y70" s="95">
        <f t="shared" si="91"/>
        <v>2693.4</v>
      </c>
      <c r="Z70" s="95">
        <f t="shared" si="91"/>
        <v>3354.5</v>
      </c>
      <c r="AA70" s="95">
        <f t="shared" si="91"/>
        <v>3966.7</v>
      </c>
      <c r="AB70" s="95">
        <f t="shared" si="91"/>
        <v>3599.4</v>
      </c>
      <c r="AC70" s="95">
        <f t="shared" si="91"/>
        <v>5313.4</v>
      </c>
      <c r="AD70" s="95">
        <f t="shared" si="91"/>
        <v>7345.8</v>
      </c>
      <c r="AE70" s="35">
        <f t="shared" si="99"/>
        <v>2483.1999999999998</v>
      </c>
      <c r="AF70" s="100">
        <f>RCF!C$13</f>
        <v>15.52</v>
      </c>
      <c r="AG70" s="95">
        <f t="shared" si="87"/>
        <v>4097.3</v>
      </c>
      <c r="AH70" s="95">
        <f t="shared" si="87"/>
        <v>5214.7</v>
      </c>
      <c r="AI70" s="95">
        <f t="shared" si="87"/>
        <v>7449.6</v>
      </c>
      <c r="AJ70" s="35">
        <f t="shared" si="100"/>
        <v>2511.4</v>
      </c>
      <c r="AK70" s="100">
        <f>RCF!C$25</f>
        <v>15.696666666666665</v>
      </c>
      <c r="AL70" s="35">
        <f t="shared" si="101"/>
        <v>3312</v>
      </c>
      <c r="AM70" s="100">
        <f>RCF!C$59</f>
        <v>20.7</v>
      </c>
      <c r="AN70" s="35">
        <f t="shared" si="102"/>
        <v>2651.2</v>
      </c>
      <c r="AO70" s="100">
        <f>RCF!C$33</f>
        <v>16.57</v>
      </c>
      <c r="AP70" s="95">
        <f t="shared" si="103"/>
        <v>3976.8</v>
      </c>
      <c r="AQ70" s="35">
        <f t="shared" si="104"/>
        <v>2633.6</v>
      </c>
      <c r="AR70" s="100">
        <f>RCF!C$35</f>
        <v>16.46</v>
      </c>
      <c r="AS70" s="95">
        <f t="shared" si="88"/>
        <v>3423.6</v>
      </c>
      <c r="AT70" s="95">
        <f t="shared" si="88"/>
        <v>3818.7</v>
      </c>
      <c r="AU70" s="35">
        <f t="shared" si="105"/>
        <v>2599.5</v>
      </c>
      <c r="AV70" s="100">
        <f>RCF!C$37</f>
        <v>16.247</v>
      </c>
      <c r="AW70" s="102">
        <v>2590.1</v>
      </c>
      <c r="AX70" s="100"/>
      <c r="AY70" s="35">
        <f t="shared" si="106"/>
        <v>2646.4</v>
      </c>
      <c r="AZ70" s="100">
        <f>RCF!C$39</f>
        <v>16.54</v>
      </c>
      <c r="BA70" s="35">
        <f t="shared" si="107"/>
        <v>2524.6</v>
      </c>
      <c r="BB70" s="100">
        <f>RCF!C$41</f>
        <v>15.779</v>
      </c>
    </row>
    <row r="71" spans="1:54" s="53" customFormat="1" x14ac:dyDescent="0.2">
      <c r="A71" s="38" t="s">
        <v>49</v>
      </c>
      <c r="B71" s="39" t="s">
        <v>138</v>
      </c>
      <c r="C71" s="40">
        <v>203.7</v>
      </c>
      <c r="D71" s="35">
        <f t="shared" si="89"/>
        <v>12124.1</v>
      </c>
      <c r="E71" s="34">
        <f>RCF!C$43</f>
        <v>59.519182319999999</v>
      </c>
      <c r="F71" s="35">
        <f t="shared" si="92"/>
        <v>3216.8</v>
      </c>
      <c r="G71" s="99">
        <f>RCF!C$5</f>
        <v>15.792</v>
      </c>
      <c r="H71" s="35">
        <f t="shared" si="93"/>
        <v>3216.8</v>
      </c>
      <c r="I71" s="99">
        <f t="shared" si="94"/>
        <v>15.792</v>
      </c>
      <c r="J71" s="95">
        <f t="shared" si="90"/>
        <v>3538.5</v>
      </c>
      <c r="K71" s="95">
        <f t="shared" si="90"/>
        <v>4407.1000000000004</v>
      </c>
      <c r="L71" s="95">
        <f t="shared" si="90"/>
        <v>4728.7</v>
      </c>
      <c r="M71" s="95">
        <f t="shared" si="90"/>
        <v>5211.3</v>
      </c>
      <c r="N71" s="95">
        <f t="shared" si="90"/>
        <v>6433.7</v>
      </c>
      <c r="O71" s="95">
        <f t="shared" si="90"/>
        <v>6916.2</v>
      </c>
      <c r="P71" s="95">
        <f t="shared" si="90"/>
        <v>9650.5</v>
      </c>
      <c r="Q71" s="35">
        <f t="shared" si="95"/>
        <v>3155.3</v>
      </c>
      <c r="R71" s="99">
        <f>RCF!C$7</f>
        <v>15.49</v>
      </c>
      <c r="S71" s="95">
        <f t="shared" si="85"/>
        <v>4101.8</v>
      </c>
      <c r="T71" s="95">
        <f t="shared" si="85"/>
        <v>4732.8999999999996</v>
      </c>
      <c r="U71" s="35">
        <f t="shared" si="96"/>
        <v>3117.4</v>
      </c>
      <c r="V71" s="99">
        <f>RCF!C$9</f>
        <v>15.304</v>
      </c>
      <c r="W71" s="35">
        <f t="shared" si="97"/>
        <v>3117.4</v>
      </c>
      <c r="X71" s="100">
        <f t="shared" si="98"/>
        <v>15.304</v>
      </c>
      <c r="Y71" s="95">
        <f t="shared" si="91"/>
        <v>3429.1</v>
      </c>
      <c r="Z71" s="95">
        <f t="shared" si="91"/>
        <v>4270.8</v>
      </c>
      <c r="AA71" s="95">
        <f t="shared" si="91"/>
        <v>5050.1000000000004</v>
      </c>
      <c r="AB71" s="95">
        <f t="shared" si="91"/>
        <v>4582.5</v>
      </c>
      <c r="AC71" s="95">
        <f t="shared" si="91"/>
        <v>6764.7</v>
      </c>
      <c r="AD71" s="95">
        <f t="shared" si="91"/>
        <v>9352.2000000000007</v>
      </c>
      <c r="AE71" s="35">
        <f t="shared" si="99"/>
        <v>3161.4</v>
      </c>
      <c r="AF71" s="100">
        <f>RCF!C$13</f>
        <v>15.52</v>
      </c>
      <c r="AG71" s="95">
        <f t="shared" si="87"/>
        <v>5216.3</v>
      </c>
      <c r="AH71" s="95">
        <f t="shared" si="87"/>
        <v>6638.9</v>
      </c>
      <c r="AI71" s="95">
        <f t="shared" si="87"/>
        <v>9484.2000000000007</v>
      </c>
      <c r="AJ71" s="35">
        <f t="shared" si="100"/>
        <v>3197.4</v>
      </c>
      <c r="AK71" s="100">
        <f>RCF!C$25</f>
        <v>15.696666666666665</v>
      </c>
      <c r="AL71" s="35">
        <f t="shared" si="101"/>
        <v>4216.5</v>
      </c>
      <c r="AM71" s="100">
        <f>RCF!C$59</f>
        <v>20.7</v>
      </c>
      <c r="AN71" s="35">
        <f t="shared" si="102"/>
        <v>3375.3</v>
      </c>
      <c r="AO71" s="100">
        <f>RCF!C$33</f>
        <v>16.57</v>
      </c>
      <c r="AP71" s="95">
        <f t="shared" si="103"/>
        <v>5062.8999999999996</v>
      </c>
      <c r="AQ71" s="35">
        <f t="shared" si="104"/>
        <v>3352.9</v>
      </c>
      <c r="AR71" s="100">
        <f>RCF!C$35</f>
        <v>16.46</v>
      </c>
      <c r="AS71" s="95">
        <f t="shared" si="88"/>
        <v>4358.7</v>
      </c>
      <c r="AT71" s="95">
        <f t="shared" si="88"/>
        <v>4861.7</v>
      </c>
      <c r="AU71" s="35">
        <f t="shared" si="105"/>
        <v>3309.5</v>
      </c>
      <c r="AV71" s="100">
        <f>RCF!C$37</f>
        <v>16.247</v>
      </c>
      <c r="AW71" s="102">
        <v>3297.5</v>
      </c>
      <c r="AX71" s="100"/>
      <c r="AY71" s="35">
        <f t="shared" si="106"/>
        <v>3369.1</v>
      </c>
      <c r="AZ71" s="100">
        <f>RCF!C$39</f>
        <v>16.54</v>
      </c>
      <c r="BA71" s="35">
        <f t="shared" si="107"/>
        <v>3214.1</v>
      </c>
      <c r="BB71" s="100">
        <f>RCF!C$41</f>
        <v>15.779</v>
      </c>
    </row>
    <row r="72" spans="1:54" s="53" customFormat="1" x14ac:dyDescent="0.2">
      <c r="A72" s="38" t="s">
        <v>97</v>
      </c>
      <c r="B72" s="39" t="s">
        <v>139</v>
      </c>
      <c r="C72" s="40">
        <v>128</v>
      </c>
      <c r="D72" s="35">
        <f t="shared" si="89"/>
        <v>7618.5</v>
      </c>
      <c r="E72" s="34">
        <f>RCF!C$43</f>
        <v>59.519182319999999</v>
      </c>
      <c r="F72" s="35">
        <f t="shared" si="92"/>
        <v>2021.3</v>
      </c>
      <c r="G72" s="99">
        <f>RCF!C$5</f>
        <v>15.792</v>
      </c>
      <c r="H72" s="35">
        <f t="shared" si="93"/>
        <v>2021.4</v>
      </c>
      <c r="I72" s="99">
        <f t="shared" si="94"/>
        <v>15.792</v>
      </c>
      <c r="J72" s="95">
        <f t="shared" si="90"/>
        <v>2223.5</v>
      </c>
      <c r="K72" s="95">
        <f t="shared" si="90"/>
        <v>2769.3</v>
      </c>
      <c r="L72" s="95">
        <f t="shared" si="90"/>
        <v>2971.4</v>
      </c>
      <c r="M72" s="95">
        <f t="shared" si="90"/>
        <v>3274.6</v>
      </c>
      <c r="N72" s="95">
        <f t="shared" si="90"/>
        <v>4042.8</v>
      </c>
      <c r="O72" s="95">
        <f t="shared" si="90"/>
        <v>4346</v>
      </c>
      <c r="P72" s="95">
        <f t="shared" si="90"/>
        <v>6064.1</v>
      </c>
      <c r="Q72" s="35">
        <f t="shared" si="95"/>
        <v>1982.7</v>
      </c>
      <c r="R72" s="99">
        <f>RCF!C$7</f>
        <v>15.49</v>
      </c>
      <c r="S72" s="95">
        <f t="shared" si="85"/>
        <v>2577.5</v>
      </c>
      <c r="T72" s="95">
        <f t="shared" si="85"/>
        <v>2974</v>
      </c>
      <c r="U72" s="35">
        <f t="shared" si="96"/>
        <v>1958.9</v>
      </c>
      <c r="V72" s="99">
        <f>RCF!C$9</f>
        <v>15.304</v>
      </c>
      <c r="W72" s="35">
        <f t="shared" si="97"/>
        <v>1958.9</v>
      </c>
      <c r="X72" s="100">
        <f t="shared" si="98"/>
        <v>15.304</v>
      </c>
      <c r="Y72" s="95">
        <f t="shared" si="91"/>
        <v>2154.6999999999998</v>
      </c>
      <c r="Z72" s="95">
        <f t="shared" si="91"/>
        <v>2683.6</v>
      </c>
      <c r="AA72" s="95">
        <f t="shared" si="91"/>
        <v>3173.4</v>
      </c>
      <c r="AB72" s="95">
        <f t="shared" si="91"/>
        <v>2879.5</v>
      </c>
      <c r="AC72" s="95">
        <f t="shared" si="91"/>
        <v>4250.8</v>
      </c>
      <c r="AD72" s="95">
        <f t="shared" si="91"/>
        <v>5876.7</v>
      </c>
      <c r="AE72" s="35">
        <f t="shared" si="99"/>
        <v>1986.5</v>
      </c>
      <c r="AF72" s="100">
        <f>RCF!C$13</f>
        <v>15.52</v>
      </c>
      <c r="AG72" s="95">
        <f t="shared" si="87"/>
        <v>3277.7</v>
      </c>
      <c r="AH72" s="95">
        <f t="shared" si="87"/>
        <v>4171.7</v>
      </c>
      <c r="AI72" s="95">
        <f t="shared" si="87"/>
        <v>5959.5</v>
      </c>
      <c r="AJ72" s="35">
        <f t="shared" si="100"/>
        <v>2009.1</v>
      </c>
      <c r="AK72" s="100">
        <f>RCF!C$25</f>
        <v>15.696666666666665</v>
      </c>
      <c r="AL72" s="35">
        <f t="shared" si="101"/>
        <v>2649.6</v>
      </c>
      <c r="AM72" s="100">
        <f>RCF!C$59</f>
        <v>20.7</v>
      </c>
      <c r="AN72" s="35">
        <f t="shared" si="102"/>
        <v>2120.9</v>
      </c>
      <c r="AO72" s="100">
        <f>RCF!C$33</f>
        <v>16.57</v>
      </c>
      <c r="AP72" s="95">
        <f t="shared" si="103"/>
        <v>3181.3</v>
      </c>
      <c r="AQ72" s="35">
        <f t="shared" si="104"/>
        <v>2106.8000000000002</v>
      </c>
      <c r="AR72" s="100">
        <f>RCF!C$35</f>
        <v>16.46</v>
      </c>
      <c r="AS72" s="95">
        <f t="shared" si="88"/>
        <v>2738.8</v>
      </c>
      <c r="AT72" s="95">
        <f t="shared" si="88"/>
        <v>3054.8</v>
      </c>
      <c r="AU72" s="35">
        <f t="shared" si="105"/>
        <v>2079.6</v>
      </c>
      <c r="AV72" s="100">
        <f>RCF!C$37</f>
        <v>16.247</v>
      </c>
      <c r="AW72" s="102">
        <v>2072.1</v>
      </c>
      <c r="AX72" s="100"/>
      <c r="AY72" s="35">
        <f t="shared" si="106"/>
        <v>2117.1</v>
      </c>
      <c r="AZ72" s="100">
        <f>RCF!C$39</f>
        <v>16.54</v>
      </c>
      <c r="BA72" s="35">
        <f t="shared" si="107"/>
        <v>2019.7</v>
      </c>
      <c r="BB72" s="100">
        <f>RCF!C$41</f>
        <v>15.779</v>
      </c>
    </row>
    <row r="73" spans="1:54" s="53" customFormat="1" x14ac:dyDescent="0.2">
      <c r="A73" s="38" t="s">
        <v>330</v>
      </c>
      <c r="B73" s="39" t="s">
        <v>331</v>
      </c>
      <c r="C73" s="40">
        <v>180</v>
      </c>
      <c r="D73" s="35">
        <f t="shared" si="89"/>
        <v>10713.5</v>
      </c>
      <c r="E73" s="34">
        <f>RCF!C$43</f>
        <v>59.519182319999999</v>
      </c>
      <c r="F73" s="35">
        <f t="shared" si="92"/>
        <v>2842.5</v>
      </c>
      <c r="G73" s="99">
        <f>RCF!C$5</f>
        <v>15.792</v>
      </c>
      <c r="H73" s="35">
        <f t="shared" si="93"/>
        <v>2842.6</v>
      </c>
      <c r="I73" s="99">
        <f t="shared" si="94"/>
        <v>15.792</v>
      </c>
      <c r="J73" s="95">
        <f t="shared" si="90"/>
        <v>3126.8</v>
      </c>
      <c r="K73" s="95">
        <f t="shared" si="90"/>
        <v>3894.3</v>
      </c>
      <c r="L73" s="95">
        <f t="shared" si="90"/>
        <v>4178.6000000000004</v>
      </c>
      <c r="M73" s="95">
        <f t="shared" si="90"/>
        <v>4604.8999999999996</v>
      </c>
      <c r="N73" s="95">
        <f t="shared" si="90"/>
        <v>5685.1</v>
      </c>
      <c r="O73" s="95">
        <f t="shared" si="90"/>
        <v>6111.5</v>
      </c>
      <c r="P73" s="95">
        <f t="shared" si="90"/>
        <v>8527.7000000000007</v>
      </c>
      <c r="Q73" s="35">
        <f t="shared" si="95"/>
        <v>2788.2</v>
      </c>
      <c r="R73" s="99">
        <f>RCF!C$7</f>
        <v>15.49</v>
      </c>
      <c r="S73" s="95">
        <f t="shared" si="85"/>
        <v>3624.6</v>
      </c>
      <c r="T73" s="95">
        <f t="shared" si="85"/>
        <v>4182.3</v>
      </c>
      <c r="U73" s="35">
        <f t="shared" si="96"/>
        <v>2754.7</v>
      </c>
      <c r="V73" s="99">
        <f>RCF!C$9</f>
        <v>15.304</v>
      </c>
      <c r="W73" s="35">
        <f t="shared" si="97"/>
        <v>2754.7</v>
      </c>
      <c r="X73" s="100">
        <f t="shared" si="98"/>
        <v>15.304</v>
      </c>
      <c r="Y73" s="95">
        <f t="shared" si="91"/>
        <v>3030.1</v>
      </c>
      <c r="Z73" s="95">
        <f t="shared" si="91"/>
        <v>3773.9</v>
      </c>
      <c r="AA73" s="95">
        <f t="shared" si="91"/>
        <v>4462.6000000000004</v>
      </c>
      <c r="AB73" s="95">
        <f t="shared" si="91"/>
        <v>4049.4</v>
      </c>
      <c r="AC73" s="95">
        <f t="shared" si="91"/>
        <v>5977.6</v>
      </c>
      <c r="AD73" s="95">
        <f t="shared" si="91"/>
        <v>8264.1</v>
      </c>
      <c r="AE73" s="35">
        <f t="shared" si="99"/>
        <v>2793.6</v>
      </c>
      <c r="AF73" s="100">
        <f>RCF!C$13</f>
        <v>15.52</v>
      </c>
      <c r="AG73" s="95">
        <f t="shared" si="87"/>
        <v>4609.3999999999996</v>
      </c>
      <c r="AH73" s="95">
        <f t="shared" si="87"/>
        <v>5866.6</v>
      </c>
      <c r="AI73" s="95">
        <f t="shared" si="87"/>
        <v>8380.7999999999993</v>
      </c>
      <c r="AJ73" s="35">
        <f t="shared" si="100"/>
        <v>2825.4</v>
      </c>
      <c r="AK73" s="100">
        <f>RCF!C$25</f>
        <v>15.696666666666665</v>
      </c>
      <c r="AL73" s="35">
        <f t="shared" si="101"/>
        <v>3726</v>
      </c>
      <c r="AM73" s="100">
        <f>RCF!C$59</f>
        <v>20.7</v>
      </c>
      <c r="AN73" s="35">
        <f t="shared" si="102"/>
        <v>2982.6</v>
      </c>
      <c r="AO73" s="100">
        <f>RCF!C$33</f>
        <v>16.57</v>
      </c>
      <c r="AP73" s="95">
        <f t="shared" si="103"/>
        <v>4473.8999999999996</v>
      </c>
      <c r="AQ73" s="35">
        <f t="shared" si="104"/>
        <v>2962.8</v>
      </c>
      <c r="AR73" s="100">
        <f>RCF!C$35</f>
        <v>16.46</v>
      </c>
      <c r="AS73" s="95">
        <f t="shared" si="88"/>
        <v>3851.6</v>
      </c>
      <c r="AT73" s="95">
        <f t="shared" si="88"/>
        <v>4296</v>
      </c>
      <c r="AU73" s="35">
        <f t="shared" si="105"/>
        <v>2924.4</v>
      </c>
      <c r="AV73" s="100">
        <f>RCF!C$37</f>
        <v>16.247</v>
      </c>
      <c r="AW73" s="102">
        <v>2913.8</v>
      </c>
      <c r="AX73" s="100"/>
      <c r="AY73" s="35">
        <f t="shared" si="106"/>
        <v>2977.2</v>
      </c>
      <c r="AZ73" s="100">
        <f>RCF!C$39</f>
        <v>16.54</v>
      </c>
      <c r="BA73" s="35">
        <f t="shared" si="107"/>
        <v>2840.2</v>
      </c>
      <c r="BB73" s="100">
        <f>RCF!C$41</f>
        <v>15.779</v>
      </c>
    </row>
    <row r="74" spans="1:54" s="53" customFormat="1" x14ac:dyDescent="0.2">
      <c r="A74" s="38" t="s">
        <v>48</v>
      </c>
      <c r="B74" s="39" t="s">
        <v>140</v>
      </c>
      <c r="C74" s="40">
        <v>160</v>
      </c>
      <c r="D74" s="35">
        <f t="shared" si="89"/>
        <v>9523.1</v>
      </c>
      <c r="E74" s="34">
        <f>RCF!C$43</f>
        <v>59.519182319999999</v>
      </c>
      <c r="F74" s="35">
        <f t="shared" si="92"/>
        <v>2526.6999999999998</v>
      </c>
      <c r="G74" s="99">
        <f>RCF!C$5</f>
        <v>15.792</v>
      </c>
      <c r="H74" s="35">
        <f t="shared" si="93"/>
        <v>2526.6999999999998</v>
      </c>
      <c r="I74" s="99">
        <f t="shared" si="94"/>
        <v>15.792</v>
      </c>
      <c r="J74" s="95">
        <f t="shared" si="90"/>
        <v>2779.4</v>
      </c>
      <c r="K74" s="95">
        <f t="shared" si="90"/>
        <v>3461.6</v>
      </c>
      <c r="L74" s="95">
        <f t="shared" si="90"/>
        <v>3714.3</v>
      </c>
      <c r="M74" s="95">
        <f t="shared" si="90"/>
        <v>4093.3</v>
      </c>
      <c r="N74" s="95">
        <f t="shared" si="90"/>
        <v>5053.3999999999996</v>
      </c>
      <c r="O74" s="95">
        <f t="shared" si="90"/>
        <v>5432.4</v>
      </c>
      <c r="P74" s="95">
        <f t="shared" si="90"/>
        <v>7580.2</v>
      </c>
      <c r="Q74" s="35">
        <f t="shared" si="95"/>
        <v>2478.4</v>
      </c>
      <c r="R74" s="99">
        <f>RCF!C$7</f>
        <v>15.49</v>
      </c>
      <c r="S74" s="95">
        <f t="shared" si="85"/>
        <v>3221.9</v>
      </c>
      <c r="T74" s="95">
        <f t="shared" si="85"/>
        <v>3717.6</v>
      </c>
      <c r="U74" s="35">
        <f t="shared" si="96"/>
        <v>2448.6</v>
      </c>
      <c r="V74" s="99">
        <f>RCF!C$9</f>
        <v>15.304</v>
      </c>
      <c r="W74" s="35">
        <f t="shared" si="97"/>
        <v>2448.6</v>
      </c>
      <c r="X74" s="100">
        <f t="shared" si="98"/>
        <v>15.304</v>
      </c>
      <c r="Y74" s="95">
        <f t="shared" si="91"/>
        <v>2693.4</v>
      </c>
      <c r="Z74" s="95">
        <f t="shared" si="91"/>
        <v>3354.5</v>
      </c>
      <c r="AA74" s="95">
        <f t="shared" si="91"/>
        <v>3966.7</v>
      </c>
      <c r="AB74" s="95">
        <f t="shared" si="91"/>
        <v>3599.4</v>
      </c>
      <c r="AC74" s="95">
        <f t="shared" si="91"/>
        <v>5313.4</v>
      </c>
      <c r="AD74" s="95">
        <f t="shared" si="91"/>
        <v>7345.8</v>
      </c>
      <c r="AE74" s="35">
        <f t="shared" si="99"/>
        <v>2483.1999999999998</v>
      </c>
      <c r="AF74" s="100">
        <f>RCF!C$13</f>
        <v>15.52</v>
      </c>
      <c r="AG74" s="95">
        <f t="shared" si="87"/>
        <v>4097.3</v>
      </c>
      <c r="AH74" s="95">
        <f t="shared" si="87"/>
        <v>5214.7</v>
      </c>
      <c r="AI74" s="95">
        <f t="shared" si="87"/>
        <v>7449.6</v>
      </c>
      <c r="AJ74" s="35">
        <f t="shared" si="100"/>
        <v>2511.4</v>
      </c>
      <c r="AK74" s="100">
        <f>RCF!C$25</f>
        <v>15.696666666666665</v>
      </c>
      <c r="AL74" s="35">
        <f t="shared" si="101"/>
        <v>3312</v>
      </c>
      <c r="AM74" s="100">
        <f>RCF!C$59</f>
        <v>20.7</v>
      </c>
      <c r="AN74" s="35">
        <f t="shared" si="102"/>
        <v>2651.2</v>
      </c>
      <c r="AO74" s="100">
        <f>RCF!C$33</f>
        <v>16.57</v>
      </c>
      <c r="AP74" s="95">
        <f t="shared" si="103"/>
        <v>3976.8</v>
      </c>
      <c r="AQ74" s="35">
        <f t="shared" si="104"/>
        <v>2633.6</v>
      </c>
      <c r="AR74" s="100">
        <f>RCF!C$35</f>
        <v>16.46</v>
      </c>
      <c r="AS74" s="95">
        <f t="shared" si="88"/>
        <v>3423.6</v>
      </c>
      <c r="AT74" s="95">
        <f t="shared" si="88"/>
        <v>3818.7</v>
      </c>
      <c r="AU74" s="35">
        <f t="shared" si="105"/>
        <v>2599.5</v>
      </c>
      <c r="AV74" s="100">
        <f>RCF!C$37</f>
        <v>16.247</v>
      </c>
      <c r="AW74" s="102">
        <v>2590.1</v>
      </c>
      <c r="AX74" s="100"/>
      <c r="AY74" s="35">
        <f t="shared" si="106"/>
        <v>2646.4</v>
      </c>
      <c r="AZ74" s="100">
        <f>RCF!C$39</f>
        <v>16.54</v>
      </c>
      <c r="BA74" s="35">
        <f t="shared" si="107"/>
        <v>2524.6</v>
      </c>
      <c r="BB74" s="100">
        <f>RCF!C$41</f>
        <v>15.779</v>
      </c>
    </row>
    <row r="75" spans="1:54" s="53" customFormat="1" x14ac:dyDescent="0.2">
      <c r="A75" s="38" t="s">
        <v>73</v>
      </c>
      <c r="B75" s="39" t="s">
        <v>141</v>
      </c>
      <c r="C75" s="40">
        <v>116</v>
      </c>
      <c r="D75" s="35">
        <f t="shared" si="89"/>
        <v>6904.2</v>
      </c>
      <c r="E75" s="34">
        <f>RCF!C$43</f>
        <v>59.519182319999999</v>
      </c>
      <c r="F75" s="35">
        <f t="shared" si="92"/>
        <v>1831.8</v>
      </c>
      <c r="G75" s="99">
        <f>RCF!C$5</f>
        <v>15.792</v>
      </c>
      <c r="H75" s="35">
        <f t="shared" si="93"/>
        <v>1831.9</v>
      </c>
      <c r="I75" s="99">
        <f t="shared" si="94"/>
        <v>15.792</v>
      </c>
      <c r="J75" s="95">
        <f t="shared" si="90"/>
        <v>2015.1</v>
      </c>
      <c r="K75" s="95">
        <f t="shared" si="90"/>
        <v>2509.6999999999998</v>
      </c>
      <c r="L75" s="95">
        <f t="shared" si="90"/>
        <v>2692.9</v>
      </c>
      <c r="M75" s="95">
        <f t="shared" si="90"/>
        <v>2967.6</v>
      </c>
      <c r="N75" s="95">
        <f t="shared" si="90"/>
        <v>3663.7</v>
      </c>
      <c r="O75" s="95">
        <f t="shared" si="90"/>
        <v>3938.5</v>
      </c>
      <c r="P75" s="95">
        <f t="shared" si="90"/>
        <v>5495.6</v>
      </c>
      <c r="Q75" s="35">
        <f t="shared" si="95"/>
        <v>1796.8</v>
      </c>
      <c r="R75" s="99">
        <f>RCF!C$7</f>
        <v>15.49</v>
      </c>
      <c r="S75" s="95">
        <f t="shared" si="85"/>
        <v>2335.8000000000002</v>
      </c>
      <c r="T75" s="95">
        <f t="shared" si="85"/>
        <v>2695.2</v>
      </c>
      <c r="U75" s="35">
        <f t="shared" si="96"/>
        <v>1775.2</v>
      </c>
      <c r="V75" s="99">
        <f>RCF!C$9</f>
        <v>15.304</v>
      </c>
      <c r="W75" s="35">
        <f t="shared" si="97"/>
        <v>1775.2</v>
      </c>
      <c r="X75" s="100">
        <f t="shared" si="98"/>
        <v>15.304</v>
      </c>
      <c r="Y75" s="95">
        <f t="shared" si="91"/>
        <v>1952.7</v>
      </c>
      <c r="Z75" s="95">
        <f t="shared" si="91"/>
        <v>2432</v>
      </c>
      <c r="AA75" s="95">
        <f t="shared" si="91"/>
        <v>2875.8</v>
      </c>
      <c r="AB75" s="95">
        <f t="shared" si="91"/>
        <v>2609.5</v>
      </c>
      <c r="AC75" s="95">
        <f t="shared" si="91"/>
        <v>3852.1</v>
      </c>
      <c r="AD75" s="95">
        <f t="shared" si="91"/>
        <v>5325.6</v>
      </c>
      <c r="AE75" s="35">
        <f t="shared" si="99"/>
        <v>1800.3</v>
      </c>
      <c r="AF75" s="100">
        <f>RCF!C$13</f>
        <v>15.52</v>
      </c>
      <c r="AG75" s="95">
        <f t="shared" si="87"/>
        <v>2970.5</v>
      </c>
      <c r="AH75" s="95">
        <f t="shared" si="87"/>
        <v>3780.6</v>
      </c>
      <c r="AI75" s="95">
        <f t="shared" si="87"/>
        <v>5400.9</v>
      </c>
      <c r="AJ75" s="35">
        <f t="shared" si="100"/>
        <v>1820.8</v>
      </c>
      <c r="AK75" s="100">
        <f>RCF!C$25</f>
        <v>15.696666666666665</v>
      </c>
      <c r="AL75" s="35">
        <f t="shared" si="101"/>
        <v>2401.1999999999998</v>
      </c>
      <c r="AM75" s="100">
        <f>RCF!C$59</f>
        <v>20.7</v>
      </c>
      <c r="AN75" s="35">
        <f t="shared" si="102"/>
        <v>1922.1</v>
      </c>
      <c r="AO75" s="100">
        <f>RCF!C$33</f>
        <v>16.57</v>
      </c>
      <c r="AP75" s="95">
        <f t="shared" si="103"/>
        <v>2883.1</v>
      </c>
      <c r="AQ75" s="35">
        <f t="shared" si="104"/>
        <v>1909.3</v>
      </c>
      <c r="AR75" s="100">
        <f>RCF!C$35</f>
        <v>16.46</v>
      </c>
      <c r="AS75" s="95">
        <f t="shared" si="88"/>
        <v>2482</v>
      </c>
      <c r="AT75" s="95">
        <f t="shared" si="88"/>
        <v>2768.4</v>
      </c>
      <c r="AU75" s="35">
        <f t="shared" si="105"/>
        <v>1884.6</v>
      </c>
      <c r="AV75" s="100">
        <f>RCF!C$37</f>
        <v>16.247</v>
      </c>
      <c r="AW75" s="102">
        <v>1877.8</v>
      </c>
      <c r="AX75" s="100"/>
      <c r="AY75" s="35">
        <f t="shared" si="106"/>
        <v>1918.6</v>
      </c>
      <c r="AZ75" s="100">
        <f>RCF!C$39</f>
        <v>16.54</v>
      </c>
      <c r="BA75" s="35">
        <f t="shared" si="107"/>
        <v>1830.3</v>
      </c>
      <c r="BB75" s="100">
        <f>RCF!C$41</f>
        <v>15.779</v>
      </c>
    </row>
    <row r="76" spans="1:54" s="53" customFormat="1" x14ac:dyDescent="0.2">
      <c r="A76" s="38" t="s">
        <v>54</v>
      </c>
      <c r="B76" s="39" t="s">
        <v>142</v>
      </c>
      <c r="C76" s="40">
        <v>192</v>
      </c>
      <c r="D76" s="35">
        <f t="shared" si="89"/>
        <v>11427.7</v>
      </c>
      <c r="E76" s="34">
        <f>RCF!C$43</f>
        <v>59.519182319999999</v>
      </c>
      <c r="F76" s="35">
        <f t="shared" si="92"/>
        <v>3032</v>
      </c>
      <c r="G76" s="99">
        <f>RCF!C$5</f>
        <v>15.792</v>
      </c>
      <c r="H76" s="35">
        <f t="shared" si="93"/>
        <v>3032.1</v>
      </c>
      <c r="I76" s="99">
        <f t="shared" si="94"/>
        <v>15.792</v>
      </c>
      <c r="J76" s="95">
        <f t="shared" ref="J76:P85" si="108">ROUND($C76*$I76*J$6,1)</f>
        <v>3335.3</v>
      </c>
      <c r="K76" s="95">
        <f t="shared" si="108"/>
        <v>4153.8999999999996</v>
      </c>
      <c r="L76" s="95">
        <f t="shared" si="108"/>
        <v>4457.1000000000004</v>
      </c>
      <c r="M76" s="95">
        <f t="shared" si="108"/>
        <v>4911.8999999999996</v>
      </c>
      <c r="N76" s="95">
        <f t="shared" si="108"/>
        <v>6064.1</v>
      </c>
      <c r="O76" s="95">
        <f t="shared" si="108"/>
        <v>6518.9</v>
      </c>
      <c r="P76" s="95">
        <f t="shared" si="108"/>
        <v>9096.2000000000007</v>
      </c>
      <c r="Q76" s="35">
        <f t="shared" si="95"/>
        <v>2974</v>
      </c>
      <c r="R76" s="99">
        <f>RCF!C$7</f>
        <v>15.49</v>
      </c>
      <c r="S76" s="95">
        <f t="shared" ref="S76:T95" si="109">ROUNDDOWN($Q76*S$6,1)</f>
        <v>3866.2</v>
      </c>
      <c r="T76" s="95">
        <f t="shared" si="109"/>
        <v>4461</v>
      </c>
      <c r="U76" s="35">
        <f t="shared" si="96"/>
        <v>2938.3</v>
      </c>
      <c r="V76" s="99">
        <f>RCF!C$9</f>
        <v>15.304</v>
      </c>
      <c r="W76" s="35">
        <f t="shared" si="97"/>
        <v>2938.3</v>
      </c>
      <c r="X76" s="100">
        <f t="shared" si="98"/>
        <v>15.304</v>
      </c>
      <c r="Y76" s="95">
        <f t="shared" ref="Y76:AD85" si="110">ROUNDDOWN($W76*Y$6,1)</f>
        <v>3232.1</v>
      </c>
      <c r="Z76" s="95">
        <f t="shared" si="110"/>
        <v>4025.4</v>
      </c>
      <c r="AA76" s="95">
        <f t="shared" si="110"/>
        <v>4760</v>
      </c>
      <c r="AB76" s="95">
        <f t="shared" si="110"/>
        <v>4319.3</v>
      </c>
      <c r="AC76" s="95">
        <f t="shared" si="110"/>
        <v>6376.1</v>
      </c>
      <c r="AD76" s="95">
        <f t="shared" si="110"/>
        <v>8814.9</v>
      </c>
      <c r="AE76" s="35">
        <f t="shared" si="99"/>
        <v>2979.8</v>
      </c>
      <c r="AF76" s="100">
        <f>RCF!C$13</f>
        <v>15.52</v>
      </c>
      <c r="AG76" s="95">
        <f t="shared" ref="AG76:AI95" si="111">ROUND($AE76*AG$6,1)</f>
        <v>4916.7</v>
      </c>
      <c r="AH76" s="95">
        <f t="shared" si="111"/>
        <v>6257.6</v>
      </c>
      <c r="AI76" s="95">
        <f t="shared" si="111"/>
        <v>8939.4</v>
      </c>
      <c r="AJ76" s="35">
        <f t="shared" si="100"/>
        <v>3013.7</v>
      </c>
      <c r="AK76" s="100">
        <f>RCF!C$25</f>
        <v>15.696666666666665</v>
      </c>
      <c r="AL76" s="35">
        <f t="shared" si="101"/>
        <v>3974.4</v>
      </c>
      <c r="AM76" s="100">
        <f>RCF!C$59</f>
        <v>20.7</v>
      </c>
      <c r="AN76" s="35">
        <f t="shared" si="102"/>
        <v>3181.4</v>
      </c>
      <c r="AO76" s="100">
        <f>RCF!C$33</f>
        <v>16.57</v>
      </c>
      <c r="AP76" s="95">
        <f t="shared" si="103"/>
        <v>4772.1000000000004</v>
      </c>
      <c r="AQ76" s="35">
        <f t="shared" si="104"/>
        <v>3160.3</v>
      </c>
      <c r="AR76" s="100">
        <f>RCF!C$35</f>
        <v>16.46</v>
      </c>
      <c r="AS76" s="95">
        <f t="shared" ref="AS76:AT95" si="112">ROUNDDOWN($AQ76*AS$6,1)</f>
        <v>4108.3</v>
      </c>
      <c r="AT76" s="95">
        <f t="shared" si="112"/>
        <v>4582.3999999999996</v>
      </c>
      <c r="AU76" s="35">
        <f t="shared" si="105"/>
        <v>3119.4</v>
      </c>
      <c r="AV76" s="100">
        <f>RCF!C$37</f>
        <v>16.247</v>
      </c>
      <c r="AW76" s="102">
        <v>3108.1</v>
      </c>
      <c r="AX76" s="100"/>
      <c r="AY76" s="35">
        <f t="shared" si="106"/>
        <v>3175.6</v>
      </c>
      <c r="AZ76" s="100">
        <f>RCF!C$39</f>
        <v>16.54</v>
      </c>
      <c r="BA76" s="35">
        <f t="shared" si="107"/>
        <v>3029.5</v>
      </c>
      <c r="BB76" s="100">
        <f>RCF!C$41</f>
        <v>15.779</v>
      </c>
    </row>
    <row r="77" spans="1:54" s="53" customFormat="1" x14ac:dyDescent="0.2">
      <c r="A77" s="38" t="s">
        <v>96</v>
      </c>
      <c r="B77" s="39" t="s">
        <v>143</v>
      </c>
      <c r="C77" s="40">
        <v>416</v>
      </c>
      <c r="D77" s="35">
        <f t="shared" si="89"/>
        <v>24760</v>
      </c>
      <c r="E77" s="34">
        <f>RCF!C$43</f>
        <v>59.519182319999999</v>
      </c>
      <c r="F77" s="35">
        <f t="shared" si="92"/>
        <v>6569.4</v>
      </c>
      <c r="G77" s="99">
        <f>RCF!C$5</f>
        <v>15.792</v>
      </c>
      <c r="H77" s="35">
        <f t="shared" si="93"/>
        <v>6569.5</v>
      </c>
      <c r="I77" s="99">
        <f t="shared" si="94"/>
        <v>15.792</v>
      </c>
      <c r="J77" s="95">
        <f t="shared" si="108"/>
        <v>7226.4</v>
      </c>
      <c r="K77" s="95">
        <f t="shared" si="108"/>
        <v>9000.2000000000007</v>
      </c>
      <c r="L77" s="95">
        <f t="shared" si="108"/>
        <v>9657.1</v>
      </c>
      <c r="M77" s="95">
        <f t="shared" si="108"/>
        <v>10642.5</v>
      </c>
      <c r="N77" s="95">
        <f t="shared" si="108"/>
        <v>13138.9</v>
      </c>
      <c r="O77" s="95">
        <f t="shared" si="108"/>
        <v>14124.4</v>
      </c>
      <c r="P77" s="95">
        <f t="shared" si="108"/>
        <v>19708.400000000001</v>
      </c>
      <c r="Q77" s="35">
        <f t="shared" si="95"/>
        <v>6443.8</v>
      </c>
      <c r="R77" s="99">
        <f>RCF!C$7</f>
        <v>15.49</v>
      </c>
      <c r="S77" s="95">
        <f t="shared" si="109"/>
        <v>8376.9</v>
      </c>
      <c r="T77" s="95">
        <f t="shared" si="109"/>
        <v>9665.7000000000007</v>
      </c>
      <c r="U77" s="35">
        <f t="shared" si="96"/>
        <v>6366.4</v>
      </c>
      <c r="V77" s="99">
        <f>RCF!C$9</f>
        <v>15.304</v>
      </c>
      <c r="W77" s="35">
        <f t="shared" si="97"/>
        <v>6366.4</v>
      </c>
      <c r="X77" s="100">
        <f t="shared" si="98"/>
        <v>15.304</v>
      </c>
      <c r="Y77" s="95">
        <f t="shared" si="110"/>
        <v>7003</v>
      </c>
      <c r="Z77" s="95">
        <f t="shared" si="110"/>
        <v>8721.9</v>
      </c>
      <c r="AA77" s="95">
        <f t="shared" si="110"/>
        <v>10313.5</v>
      </c>
      <c r="AB77" s="95">
        <f t="shared" si="110"/>
        <v>9358.6</v>
      </c>
      <c r="AC77" s="95">
        <f t="shared" si="110"/>
        <v>13815</v>
      </c>
      <c r="AD77" s="95">
        <f t="shared" si="110"/>
        <v>19099.2</v>
      </c>
      <c r="AE77" s="35">
        <f t="shared" si="99"/>
        <v>6456.3</v>
      </c>
      <c r="AF77" s="100">
        <f>RCF!C$13</f>
        <v>15.52</v>
      </c>
      <c r="AG77" s="95">
        <f t="shared" si="111"/>
        <v>10652.9</v>
      </c>
      <c r="AH77" s="95">
        <f t="shared" si="111"/>
        <v>13558.2</v>
      </c>
      <c r="AI77" s="95">
        <f t="shared" si="111"/>
        <v>19368.900000000001</v>
      </c>
      <c r="AJ77" s="35">
        <f t="shared" si="100"/>
        <v>6529.8</v>
      </c>
      <c r="AK77" s="100">
        <f>RCF!C$25</f>
        <v>15.696666666666665</v>
      </c>
      <c r="AL77" s="35">
        <f t="shared" si="101"/>
        <v>8611.2000000000007</v>
      </c>
      <c r="AM77" s="100">
        <f>RCF!C$59</f>
        <v>20.7</v>
      </c>
      <c r="AN77" s="35">
        <f t="shared" si="102"/>
        <v>6893.1</v>
      </c>
      <c r="AO77" s="100">
        <f>RCF!C$33</f>
        <v>16.57</v>
      </c>
      <c r="AP77" s="95">
        <f t="shared" si="103"/>
        <v>10339.6</v>
      </c>
      <c r="AQ77" s="35">
        <f t="shared" si="104"/>
        <v>6847.3</v>
      </c>
      <c r="AR77" s="100">
        <f>RCF!C$35</f>
        <v>16.46</v>
      </c>
      <c r="AS77" s="95">
        <f t="shared" si="112"/>
        <v>8901.4</v>
      </c>
      <c r="AT77" s="95">
        <f t="shared" si="112"/>
        <v>9928.5</v>
      </c>
      <c r="AU77" s="35">
        <f t="shared" si="105"/>
        <v>6758.7</v>
      </c>
      <c r="AV77" s="100">
        <f>RCF!C$37</f>
        <v>16.247</v>
      </c>
      <c r="AW77" s="102">
        <v>6734.2</v>
      </c>
      <c r="AX77" s="100"/>
      <c r="AY77" s="35">
        <f t="shared" si="106"/>
        <v>6880.6</v>
      </c>
      <c r="AZ77" s="100">
        <f>RCF!C$39</f>
        <v>16.54</v>
      </c>
      <c r="BA77" s="35">
        <f t="shared" si="107"/>
        <v>6564</v>
      </c>
      <c r="BB77" s="100">
        <f>RCF!C$41</f>
        <v>15.779</v>
      </c>
    </row>
    <row r="78" spans="1:54" s="53" customFormat="1" x14ac:dyDescent="0.2">
      <c r="A78" s="38" t="s">
        <v>50</v>
      </c>
      <c r="B78" s="39" t="s">
        <v>144</v>
      </c>
      <c r="C78" s="40">
        <v>416</v>
      </c>
      <c r="D78" s="35">
        <f t="shared" si="89"/>
        <v>24760</v>
      </c>
      <c r="E78" s="34">
        <f>RCF!C$43</f>
        <v>59.519182319999999</v>
      </c>
      <c r="F78" s="35">
        <f t="shared" si="92"/>
        <v>6569.4</v>
      </c>
      <c r="G78" s="99">
        <f>RCF!C$5</f>
        <v>15.792</v>
      </c>
      <c r="H78" s="35">
        <f t="shared" si="93"/>
        <v>6569.5</v>
      </c>
      <c r="I78" s="99">
        <f t="shared" si="94"/>
        <v>15.792</v>
      </c>
      <c r="J78" s="95">
        <f t="shared" si="108"/>
        <v>7226.4</v>
      </c>
      <c r="K78" s="95">
        <f t="shared" si="108"/>
        <v>9000.2000000000007</v>
      </c>
      <c r="L78" s="95">
        <f t="shared" si="108"/>
        <v>9657.1</v>
      </c>
      <c r="M78" s="95">
        <f t="shared" si="108"/>
        <v>10642.5</v>
      </c>
      <c r="N78" s="95">
        <f t="shared" si="108"/>
        <v>13138.9</v>
      </c>
      <c r="O78" s="95">
        <f t="shared" si="108"/>
        <v>14124.4</v>
      </c>
      <c r="P78" s="95">
        <f t="shared" si="108"/>
        <v>19708.400000000001</v>
      </c>
      <c r="Q78" s="35">
        <f t="shared" si="95"/>
        <v>6443.8</v>
      </c>
      <c r="R78" s="99">
        <f>RCF!C$7</f>
        <v>15.49</v>
      </c>
      <c r="S78" s="95">
        <f t="shared" si="109"/>
        <v>8376.9</v>
      </c>
      <c r="T78" s="95">
        <f t="shared" si="109"/>
        <v>9665.7000000000007</v>
      </c>
      <c r="U78" s="35">
        <f t="shared" si="96"/>
        <v>6366.4</v>
      </c>
      <c r="V78" s="99">
        <f>RCF!C$9</f>
        <v>15.304</v>
      </c>
      <c r="W78" s="35">
        <f t="shared" si="97"/>
        <v>6366.4</v>
      </c>
      <c r="X78" s="100">
        <f t="shared" si="98"/>
        <v>15.304</v>
      </c>
      <c r="Y78" s="95">
        <f t="shared" si="110"/>
        <v>7003</v>
      </c>
      <c r="Z78" s="95">
        <f t="shared" si="110"/>
        <v>8721.9</v>
      </c>
      <c r="AA78" s="95">
        <f t="shared" si="110"/>
        <v>10313.5</v>
      </c>
      <c r="AB78" s="95">
        <f t="shared" si="110"/>
        <v>9358.6</v>
      </c>
      <c r="AC78" s="95">
        <f t="shared" si="110"/>
        <v>13815</v>
      </c>
      <c r="AD78" s="95">
        <f t="shared" si="110"/>
        <v>19099.2</v>
      </c>
      <c r="AE78" s="35">
        <f t="shared" si="99"/>
        <v>6456.3</v>
      </c>
      <c r="AF78" s="100">
        <f>RCF!C$13</f>
        <v>15.52</v>
      </c>
      <c r="AG78" s="95">
        <f t="shared" si="111"/>
        <v>10652.9</v>
      </c>
      <c r="AH78" s="95">
        <f t="shared" si="111"/>
        <v>13558.2</v>
      </c>
      <c r="AI78" s="95">
        <f t="shared" si="111"/>
        <v>19368.900000000001</v>
      </c>
      <c r="AJ78" s="35">
        <f t="shared" si="100"/>
        <v>6529.8</v>
      </c>
      <c r="AK78" s="100">
        <f>RCF!C$25</f>
        <v>15.696666666666665</v>
      </c>
      <c r="AL78" s="35">
        <f t="shared" si="101"/>
        <v>8611.2000000000007</v>
      </c>
      <c r="AM78" s="100">
        <f>RCF!C$59</f>
        <v>20.7</v>
      </c>
      <c r="AN78" s="35">
        <f t="shared" si="102"/>
        <v>6893.1</v>
      </c>
      <c r="AO78" s="100">
        <f>RCF!C$33</f>
        <v>16.57</v>
      </c>
      <c r="AP78" s="95">
        <f t="shared" si="103"/>
        <v>10339.6</v>
      </c>
      <c r="AQ78" s="35">
        <f t="shared" si="104"/>
        <v>6847.3</v>
      </c>
      <c r="AR78" s="100">
        <f>RCF!C$35</f>
        <v>16.46</v>
      </c>
      <c r="AS78" s="95">
        <f t="shared" si="112"/>
        <v>8901.4</v>
      </c>
      <c r="AT78" s="95">
        <f t="shared" si="112"/>
        <v>9928.5</v>
      </c>
      <c r="AU78" s="35">
        <f t="shared" si="105"/>
        <v>6758.7</v>
      </c>
      <c r="AV78" s="100">
        <f>RCF!C$37</f>
        <v>16.247</v>
      </c>
      <c r="AW78" s="102">
        <v>6734.2</v>
      </c>
      <c r="AX78" s="100"/>
      <c r="AY78" s="35">
        <f t="shared" si="106"/>
        <v>6880.6</v>
      </c>
      <c r="AZ78" s="100">
        <f>RCF!C$39</f>
        <v>16.54</v>
      </c>
      <c r="BA78" s="35">
        <f t="shared" si="107"/>
        <v>6564</v>
      </c>
      <c r="BB78" s="100">
        <f>RCF!C$41</f>
        <v>15.779</v>
      </c>
    </row>
    <row r="79" spans="1:54" s="53" customFormat="1" x14ac:dyDescent="0.2">
      <c r="A79" s="38" t="s">
        <v>95</v>
      </c>
      <c r="B79" s="39" t="s">
        <v>145</v>
      </c>
      <c r="C79" s="40">
        <v>288</v>
      </c>
      <c r="D79" s="35">
        <f t="shared" si="89"/>
        <v>17141.5</v>
      </c>
      <c r="E79" s="34">
        <f>RCF!C$43</f>
        <v>59.519182319999999</v>
      </c>
      <c r="F79" s="35">
        <f t="shared" si="92"/>
        <v>4548</v>
      </c>
      <c r="G79" s="99">
        <f>RCF!C$5</f>
        <v>15.792</v>
      </c>
      <c r="H79" s="35">
        <f t="shared" si="93"/>
        <v>4548.1000000000004</v>
      </c>
      <c r="I79" s="99">
        <f t="shared" si="94"/>
        <v>15.792</v>
      </c>
      <c r="J79" s="95">
        <f t="shared" si="108"/>
        <v>5002.8999999999996</v>
      </c>
      <c r="K79" s="95">
        <f t="shared" si="108"/>
        <v>6230.9</v>
      </c>
      <c r="L79" s="95">
        <f t="shared" si="108"/>
        <v>6685.7</v>
      </c>
      <c r="M79" s="95">
        <f t="shared" si="108"/>
        <v>7367.9</v>
      </c>
      <c r="N79" s="95">
        <f t="shared" si="108"/>
        <v>9096.2000000000007</v>
      </c>
      <c r="O79" s="95">
        <f t="shared" si="108"/>
        <v>9778.4</v>
      </c>
      <c r="P79" s="95">
        <f t="shared" si="108"/>
        <v>13644.3</v>
      </c>
      <c r="Q79" s="35">
        <f t="shared" si="95"/>
        <v>4461.1000000000004</v>
      </c>
      <c r="R79" s="99">
        <f>RCF!C$7</f>
        <v>15.49</v>
      </c>
      <c r="S79" s="95">
        <f t="shared" si="109"/>
        <v>5799.4</v>
      </c>
      <c r="T79" s="95">
        <f t="shared" si="109"/>
        <v>6691.6</v>
      </c>
      <c r="U79" s="35">
        <f t="shared" si="96"/>
        <v>4407.5</v>
      </c>
      <c r="V79" s="99">
        <f>RCF!C$9</f>
        <v>15.304</v>
      </c>
      <c r="W79" s="35">
        <f t="shared" si="97"/>
        <v>4407.5</v>
      </c>
      <c r="X79" s="100">
        <f t="shared" si="98"/>
        <v>15.304</v>
      </c>
      <c r="Y79" s="95">
        <f t="shared" si="110"/>
        <v>4848.2</v>
      </c>
      <c r="Z79" s="95">
        <f t="shared" si="110"/>
        <v>6038.2</v>
      </c>
      <c r="AA79" s="95">
        <f t="shared" si="110"/>
        <v>7140.1</v>
      </c>
      <c r="AB79" s="95">
        <f t="shared" si="110"/>
        <v>6479</v>
      </c>
      <c r="AC79" s="95">
        <f t="shared" si="110"/>
        <v>9564.2000000000007</v>
      </c>
      <c r="AD79" s="95">
        <f t="shared" si="110"/>
        <v>13222.5</v>
      </c>
      <c r="AE79" s="35">
        <f t="shared" si="99"/>
        <v>4469.7</v>
      </c>
      <c r="AF79" s="100">
        <f>RCF!C$13</f>
        <v>15.52</v>
      </c>
      <c r="AG79" s="95">
        <f t="shared" si="111"/>
        <v>7375</v>
      </c>
      <c r="AH79" s="95">
        <f t="shared" si="111"/>
        <v>9386.4</v>
      </c>
      <c r="AI79" s="95">
        <f t="shared" si="111"/>
        <v>13409.1</v>
      </c>
      <c r="AJ79" s="35">
        <f t="shared" si="100"/>
        <v>4520.6000000000004</v>
      </c>
      <c r="AK79" s="100">
        <f>RCF!C$25</f>
        <v>15.696666666666665</v>
      </c>
      <c r="AL79" s="35">
        <f t="shared" si="101"/>
        <v>5961.6</v>
      </c>
      <c r="AM79" s="100">
        <f>RCF!C$59</f>
        <v>20.7</v>
      </c>
      <c r="AN79" s="35">
        <f t="shared" si="102"/>
        <v>4772.1000000000004</v>
      </c>
      <c r="AO79" s="100">
        <f>RCF!C$33</f>
        <v>16.57</v>
      </c>
      <c r="AP79" s="95">
        <f t="shared" si="103"/>
        <v>7158.1</v>
      </c>
      <c r="AQ79" s="35">
        <f t="shared" si="104"/>
        <v>4740.3999999999996</v>
      </c>
      <c r="AR79" s="100">
        <f>RCF!C$35</f>
        <v>16.46</v>
      </c>
      <c r="AS79" s="95">
        <f t="shared" si="112"/>
        <v>6162.5</v>
      </c>
      <c r="AT79" s="95">
        <f t="shared" si="112"/>
        <v>6873.5</v>
      </c>
      <c r="AU79" s="35">
        <f t="shared" si="105"/>
        <v>4679.1000000000004</v>
      </c>
      <c r="AV79" s="100">
        <f>RCF!C$37</f>
        <v>16.247</v>
      </c>
      <c r="AW79" s="102">
        <v>4662.1000000000004</v>
      </c>
      <c r="AX79" s="100"/>
      <c r="AY79" s="35">
        <f t="shared" si="106"/>
        <v>4763.5</v>
      </c>
      <c r="AZ79" s="100">
        <f>RCF!C$39</f>
        <v>16.54</v>
      </c>
      <c r="BA79" s="35">
        <f t="shared" si="107"/>
        <v>4544.3</v>
      </c>
      <c r="BB79" s="100">
        <f>RCF!C$41</f>
        <v>15.779</v>
      </c>
    </row>
    <row r="80" spans="1:54" s="53" customFormat="1" x14ac:dyDescent="0.2">
      <c r="A80" s="38" t="s">
        <v>88</v>
      </c>
      <c r="B80" s="39" t="s">
        <v>146</v>
      </c>
      <c r="C80" s="40">
        <v>277</v>
      </c>
      <c r="D80" s="35">
        <f t="shared" si="89"/>
        <v>16486.8</v>
      </c>
      <c r="E80" s="34">
        <f>RCF!C$43</f>
        <v>59.519182319999999</v>
      </c>
      <c r="F80" s="35">
        <f t="shared" si="92"/>
        <v>4374.3</v>
      </c>
      <c r="G80" s="99">
        <f>RCF!C$5</f>
        <v>15.792</v>
      </c>
      <c r="H80" s="35">
        <f t="shared" si="93"/>
        <v>4374.3999999999996</v>
      </c>
      <c r="I80" s="99">
        <f t="shared" si="94"/>
        <v>15.792</v>
      </c>
      <c r="J80" s="95">
        <f t="shared" si="108"/>
        <v>4811.8</v>
      </c>
      <c r="K80" s="95">
        <f t="shared" si="108"/>
        <v>5992.9</v>
      </c>
      <c r="L80" s="95">
        <f t="shared" si="108"/>
        <v>6430.3</v>
      </c>
      <c r="M80" s="95">
        <f t="shared" si="108"/>
        <v>7086.5</v>
      </c>
      <c r="N80" s="95">
        <f t="shared" si="108"/>
        <v>8748.7999999999993</v>
      </c>
      <c r="O80" s="95">
        <f t="shared" si="108"/>
        <v>9404.9</v>
      </c>
      <c r="P80" s="95">
        <f t="shared" si="108"/>
        <v>13123.2</v>
      </c>
      <c r="Q80" s="35">
        <f t="shared" si="95"/>
        <v>4290.7</v>
      </c>
      <c r="R80" s="99">
        <f>RCF!C$7</f>
        <v>15.49</v>
      </c>
      <c r="S80" s="95">
        <f t="shared" si="109"/>
        <v>5577.9</v>
      </c>
      <c r="T80" s="95">
        <f t="shared" si="109"/>
        <v>6436</v>
      </c>
      <c r="U80" s="35">
        <f t="shared" si="96"/>
        <v>4239.2</v>
      </c>
      <c r="V80" s="99">
        <f>RCF!C$9</f>
        <v>15.304</v>
      </c>
      <c r="W80" s="35">
        <f t="shared" si="97"/>
        <v>4239.2</v>
      </c>
      <c r="X80" s="100">
        <f t="shared" si="98"/>
        <v>15.304</v>
      </c>
      <c r="Y80" s="95">
        <f t="shared" si="110"/>
        <v>4663.1000000000004</v>
      </c>
      <c r="Z80" s="95">
        <f t="shared" si="110"/>
        <v>5807.7</v>
      </c>
      <c r="AA80" s="95">
        <f t="shared" si="110"/>
        <v>6867.5</v>
      </c>
      <c r="AB80" s="95">
        <f t="shared" si="110"/>
        <v>6231.6</v>
      </c>
      <c r="AC80" s="95">
        <f t="shared" si="110"/>
        <v>9199</v>
      </c>
      <c r="AD80" s="95">
        <f t="shared" si="110"/>
        <v>12717.6</v>
      </c>
      <c r="AE80" s="35">
        <f t="shared" si="99"/>
        <v>4299</v>
      </c>
      <c r="AF80" s="100">
        <f>RCF!C$13</f>
        <v>15.52</v>
      </c>
      <c r="AG80" s="95">
        <f t="shared" si="111"/>
        <v>7093.4</v>
      </c>
      <c r="AH80" s="95">
        <f t="shared" si="111"/>
        <v>9027.9</v>
      </c>
      <c r="AI80" s="95">
        <f t="shared" si="111"/>
        <v>12897</v>
      </c>
      <c r="AJ80" s="35">
        <f t="shared" si="100"/>
        <v>4347.8999999999996</v>
      </c>
      <c r="AK80" s="100">
        <f>RCF!C$25</f>
        <v>15.696666666666665</v>
      </c>
      <c r="AL80" s="35">
        <f t="shared" si="101"/>
        <v>5733.9</v>
      </c>
      <c r="AM80" s="100">
        <f>RCF!C$59</f>
        <v>20.7</v>
      </c>
      <c r="AN80" s="35">
        <f t="shared" si="102"/>
        <v>4589.8</v>
      </c>
      <c r="AO80" s="100">
        <f>RCF!C$33</f>
        <v>16.57</v>
      </c>
      <c r="AP80" s="95">
        <f t="shared" si="103"/>
        <v>6884.7</v>
      </c>
      <c r="AQ80" s="35">
        <f t="shared" si="104"/>
        <v>4559.3999999999996</v>
      </c>
      <c r="AR80" s="100">
        <f>RCF!C$35</f>
        <v>16.46</v>
      </c>
      <c r="AS80" s="95">
        <f t="shared" si="112"/>
        <v>5927.2</v>
      </c>
      <c r="AT80" s="95">
        <f t="shared" si="112"/>
        <v>6611.1</v>
      </c>
      <c r="AU80" s="35">
        <f t="shared" si="105"/>
        <v>4500.3999999999996</v>
      </c>
      <c r="AV80" s="100">
        <f>RCF!C$37</f>
        <v>16.247</v>
      </c>
      <c r="AW80" s="102">
        <v>4484.1000000000004</v>
      </c>
      <c r="AX80" s="100"/>
      <c r="AY80" s="35">
        <f t="shared" si="106"/>
        <v>4581.5</v>
      </c>
      <c r="AZ80" s="100">
        <f>RCF!C$39</f>
        <v>16.54</v>
      </c>
      <c r="BA80" s="35">
        <f t="shared" si="107"/>
        <v>4370.7</v>
      </c>
      <c r="BB80" s="100">
        <f>RCF!C$41</f>
        <v>15.779</v>
      </c>
    </row>
    <row r="81" spans="1:54" s="53" customFormat="1" x14ac:dyDescent="0.2">
      <c r="A81" s="38" t="s">
        <v>51</v>
      </c>
      <c r="B81" s="39" t="s">
        <v>147</v>
      </c>
      <c r="C81" s="40">
        <v>416</v>
      </c>
      <c r="D81" s="35">
        <f t="shared" si="89"/>
        <v>24760</v>
      </c>
      <c r="E81" s="34">
        <f>RCF!C$43</f>
        <v>59.519182319999999</v>
      </c>
      <c r="F81" s="35">
        <f t="shared" si="92"/>
        <v>6569.4</v>
      </c>
      <c r="G81" s="99">
        <f>RCF!C$5</f>
        <v>15.792</v>
      </c>
      <c r="H81" s="35">
        <f t="shared" si="93"/>
        <v>6569.5</v>
      </c>
      <c r="I81" s="99">
        <f t="shared" si="94"/>
        <v>15.792</v>
      </c>
      <c r="J81" s="95">
        <f t="shared" si="108"/>
        <v>7226.4</v>
      </c>
      <c r="K81" s="95">
        <f t="shared" si="108"/>
        <v>9000.2000000000007</v>
      </c>
      <c r="L81" s="95">
        <f t="shared" si="108"/>
        <v>9657.1</v>
      </c>
      <c r="M81" s="95">
        <f t="shared" si="108"/>
        <v>10642.5</v>
      </c>
      <c r="N81" s="95">
        <f t="shared" si="108"/>
        <v>13138.9</v>
      </c>
      <c r="O81" s="95">
        <f t="shared" si="108"/>
        <v>14124.4</v>
      </c>
      <c r="P81" s="95">
        <f t="shared" si="108"/>
        <v>19708.400000000001</v>
      </c>
      <c r="Q81" s="35">
        <f t="shared" si="95"/>
        <v>6443.8</v>
      </c>
      <c r="R81" s="99">
        <f>RCF!C$7</f>
        <v>15.49</v>
      </c>
      <c r="S81" s="95">
        <f t="shared" si="109"/>
        <v>8376.9</v>
      </c>
      <c r="T81" s="95">
        <f t="shared" si="109"/>
        <v>9665.7000000000007</v>
      </c>
      <c r="U81" s="35">
        <f t="shared" si="96"/>
        <v>6366.4</v>
      </c>
      <c r="V81" s="99">
        <f>RCF!C$9</f>
        <v>15.304</v>
      </c>
      <c r="W81" s="35">
        <f t="shared" si="97"/>
        <v>6366.4</v>
      </c>
      <c r="X81" s="100">
        <f t="shared" si="98"/>
        <v>15.304</v>
      </c>
      <c r="Y81" s="95">
        <f t="shared" si="110"/>
        <v>7003</v>
      </c>
      <c r="Z81" s="95">
        <f t="shared" si="110"/>
        <v>8721.9</v>
      </c>
      <c r="AA81" s="95">
        <f t="shared" si="110"/>
        <v>10313.5</v>
      </c>
      <c r="AB81" s="95">
        <f t="shared" si="110"/>
        <v>9358.6</v>
      </c>
      <c r="AC81" s="95">
        <f t="shared" si="110"/>
        <v>13815</v>
      </c>
      <c r="AD81" s="95">
        <f t="shared" si="110"/>
        <v>19099.2</v>
      </c>
      <c r="AE81" s="35">
        <f t="shared" si="99"/>
        <v>6456.3</v>
      </c>
      <c r="AF81" s="100">
        <f>RCF!C$13</f>
        <v>15.52</v>
      </c>
      <c r="AG81" s="95">
        <f t="shared" si="111"/>
        <v>10652.9</v>
      </c>
      <c r="AH81" s="95">
        <f t="shared" si="111"/>
        <v>13558.2</v>
      </c>
      <c r="AI81" s="95">
        <f t="shared" si="111"/>
        <v>19368.900000000001</v>
      </c>
      <c r="AJ81" s="35">
        <f t="shared" si="100"/>
        <v>6529.8</v>
      </c>
      <c r="AK81" s="100">
        <f>RCF!C$25</f>
        <v>15.696666666666665</v>
      </c>
      <c r="AL81" s="35">
        <f t="shared" si="101"/>
        <v>8611.2000000000007</v>
      </c>
      <c r="AM81" s="100">
        <f>RCF!C$59</f>
        <v>20.7</v>
      </c>
      <c r="AN81" s="35">
        <f t="shared" si="102"/>
        <v>6893.1</v>
      </c>
      <c r="AO81" s="100">
        <f>RCF!C$33</f>
        <v>16.57</v>
      </c>
      <c r="AP81" s="95">
        <f t="shared" si="103"/>
        <v>10339.6</v>
      </c>
      <c r="AQ81" s="35">
        <f t="shared" si="104"/>
        <v>6847.3</v>
      </c>
      <c r="AR81" s="100">
        <f>RCF!C$35</f>
        <v>16.46</v>
      </c>
      <c r="AS81" s="95">
        <f t="shared" si="112"/>
        <v>8901.4</v>
      </c>
      <c r="AT81" s="95">
        <f t="shared" si="112"/>
        <v>9928.5</v>
      </c>
      <c r="AU81" s="35">
        <f t="shared" si="105"/>
        <v>6758.7</v>
      </c>
      <c r="AV81" s="100">
        <f>RCF!C$37</f>
        <v>16.247</v>
      </c>
      <c r="AW81" s="102">
        <v>6734.2</v>
      </c>
      <c r="AX81" s="100"/>
      <c r="AY81" s="35">
        <f t="shared" si="106"/>
        <v>6880.6</v>
      </c>
      <c r="AZ81" s="100">
        <f>RCF!C$39</f>
        <v>16.54</v>
      </c>
      <c r="BA81" s="35">
        <f t="shared" si="107"/>
        <v>6564</v>
      </c>
      <c r="BB81" s="100">
        <f>RCF!C$41</f>
        <v>15.779</v>
      </c>
    </row>
    <row r="82" spans="1:54" s="53" customFormat="1" x14ac:dyDescent="0.2">
      <c r="A82" s="38" t="s">
        <v>67</v>
      </c>
      <c r="B82" s="39" t="s">
        <v>148</v>
      </c>
      <c r="C82" s="40">
        <v>9</v>
      </c>
      <c r="D82" s="35">
        <f t="shared" si="89"/>
        <v>535.70000000000005</v>
      </c>
      <c r="E82" s="34">
        <f>RCF!C$43</f>
        <v>59.519182319999999</v>
      </c>
      <c r="F82" s="35">
        <f t="shared" si="92"/>
        <v>142.1</v>
      </c>
      <c r="G82" s="99">
        <f>RCF!C$5</f>
        <v>15.792</v>
      </c>
      <c r="H82" s="35">
        <f t="shared" si="93"/>
        <v>142.1</v>
      </c>
      <c r="I82" s="99">
        <f t="shared" si="94"/>
        <v>15.792</v>
      </c>
      <c r="J82" s="95">
        <f t="shared" si="108"/>
        <v>156.30000000000001</v>
      </c>
      <c r="K82" s="95">
        <f t="shared" si="108"/>
        <v>194.7</v>
      </c>
      <c r="L82" s="95">
        <f t="shared" si="108"/>
        <v>208.9</v>
      </c>
      <c r="M82" s="95">
        <f t="shared" si="108"/>
        <v>230.2</v>
      </c>
      <c r="N82" s="95">
        <f t="shared" si="108"/>
        <v>284.3</v>
      </c>
      <c r="O82" s="95">
        <f t="shared" si="108"/>
        <v>305.60000000000002</v>
      </c>
      <c r="P82" s="95">
        <f t="shared" si="108"/>
        <v>426.4</v>
      </c>
      <c r="Q82" s="35">
        <f t="shared" si="95"/>
        <v>139.4</v>
      </c>
      <c r="R82" s="99">
        <f>RCF!C$7</f>
        <v>15.49</v>
      </c>
      <c r="S82" s="95">
        <f t="shared" si="109"/>
        <v>181.2</v>
      </c>
      <c r="T82" s="95">
        <f t="shared" si="109"/>
        <v>209.1</v>
      </c>
      <c r="U82" s="35">
        <f t="shared" si="96"/>
        <v>137.69999999999999</v>
      </c>
      <c r="V82" s="99">
        <f>RCF!C$9</f>
        <v>15.304</v>
      </c>
      <c r="W82" s="35">
        <f t="shared" si="97"/>
        <v>137.69999999999999</v>
      </c>
      <c r="X82" s="100">
        <f t="shared" si="98"/>
        <v>15.304</v>
      </c>
      <c r="Y82" s="95">
        <f t="shared" si="110"/>
        <v>151.4</v>
      </c>
      <c r="Z82" s="95">
        <f t="shared" si="110"/>
        <v>188.6</v>
      </c>
      <c r="AA82" s="95">
        <f t="shared" si="110"/>
        <v>223</v>
      </c>
      <c r="AB82" s="95">
        <f t="shared" si="110"/>
        <v>202.4</v>
      </c>
      <c r="AC82" s="95">
        <f t="shared" si="110"/>
        <v>298.8</v>
      </c>
      <c r="AD82" s="95">
        <f t="shared" si="110"/>
        <v>413.1</v>
      </c>
      <c r="AE82" s="35">
        <f t="shared" si="99"/>
        <v>139.6</v>
      </c>
      <c r="AF82" s="100">
        <f>RCF!C$13</f>
        <v>15.52</v>
      </c>
      <c r="AG82" s="95">
        <f t="shared" si="111"/>
        <v>230.3</v>
      </c>
      <c r="AH82" s="95">
        <f t="shared" si="111"/>
        <v>293.2</v>
      </c>
      <c r="AI82" s="95">
        <f t="shared" si="111"/>
        <v>418.8</v>
      </c>
      <c r="AJ82" s="35">
        <f t="shared" si="100"/>
        <v>141.19999999999999</v>
      </c>
      <c r="AK82" s="100">
        <f>RCF!C$25</f>
        <v>15.696666666666665</v>
      </c>
      <c r="AL82" s="35">
        <f t="shared" si="101"/>
        <v>186.3</v>
      </c>
      <c r="AM82" s="100">
        <f>RCF!C$59</f>
        <v>20.7</v>
      </c>
      <c r="AN82" s="35">
        <f t="shared" si="102"/>
        <v>149.1</v>
      </c>
      <c r="AO82" s="100">
        <f>RCF!C$33</f>
        <v>16.57</v>
      </c>
      <c r="AP82" s="95">
        <f t="shared" si="103"/>
        <v>223.6</v>
      </c>
      <c r="AQ82" s="35">
        <f t="shared" si="104"/>
        <v>148.1</v>
      </c>
      <c r="AR82" s="100">
        <f>RCF!C$35</f>
        <v>16.46</v>
      </c>
      <c r="AS82" s="95">
        <f t="shared" si="112"/>
        <v>192.5</v>
      </c>
      <c r="AT82" s="95">
        <f t="shared" si="112"/>
        <v>214.7</v>
      </c>
      <c r="AU82" s="35">
        <f t="shared" si="105"/>
        <v>146.19999999999999</v>
      </c>
      <c r="AV82" s="100">
        <f>RCF!C$37</f>
        <v>16.247</v>
      </c>
      <c r="AW82" s="102">
        <v>145.69999999999999</v>
      </c>
      <c r="AX82" s="100"/>
      <c r="AY82" s="35">
        <f t="shared" si="106"/>
        <v>148.80000000000001</v>
      </c>
      <c r="AZ82" s="100">
        <f>RCF!C$39</f>
        <v>16.54</v>
      </c>
      <c r="BA82" s="35">
        <f t="shared" si="107"/>
        <v>142</v>
      </c>
      <c r="BB82" s="100">
        <f>RCF!C$41</f>
        <v>15.779</v>
      </c>
    </row>
    <row r="83" spans="1:54" s="53" customFormat="1" x14ac:dyDescent="0.2">
      <c r="A83" s="38" t="s">
        <v>52</v>
      </c>
      <c r="B83" s="39" t="s">
        <v>149</v>
      </c>
      <c r="C83" s="40">
        <v>60</v>
      </c>
      <c r="D83" s="35">
        <f t="shared" si="89"/>
        <v>3571.2</v>
      </c>
      <c r="E83" s="34">
        <f>RCF!C$43</f>
        <v>59.519182319999999</v>
      </c>
      <c r="F83" s="35">
        <f t="shared" si="92"/>
        <v>947.5</v>
      </c>
      <c r="G83" s="99">
        <f>RCF!C$5</f>
        <v>15.792</v>
      </c>
      <c r="H83" s="35">
        <f t="shared" si="93"/>
        <v>947.5</v>
      </c>
      <c r="I83" s="99">
        <f t="shared" si="94"/>
        <v>15.792</v>
      </c>
      <c r="J83" s="95">
        <f t="shared" si="108"/>
        <v>1042.3</v>
      </c>
      <c r="K83" s="95">
        <f t="shared" si="108"/>
        <v>1298.0999999999999</v>
      </c>
      <c r="L83" s="95">
        <f t="shared" si="108"/>
        <v>1392.9</v>
      </c>
      <c r="M83" s="95">
        <f t="shared" si="108"/>
        <v>1535</v>
      </c>
      <c r="N83" s="95">
        <f t="shared" si="108"/>
        <v>1895</v>
      </c>
      <c r="O83" s="95">
        <f t="shared" si="108"/>
        <v>2037.2</v>
      </c>
      <c r="P83" s="95">
        <f t="shared" si="108"/>
        <v>2842.6</v>
      </c>
      <c r="Q83" s="35">
        <f t="shared" si="95"/>
        <v>929.4</v>
      </c>
      <c r="R83" s="99">
        <f>RCF!C$7</f>
        <v>15.49</v>
      </c>
      <c r="S83" s="95">
        <f t="shared" si="109"/>
        <v>1208.2</v>
      </c>
      <c r="T83" s="95">
        <f t="shared" si="109"/>
        <v>1394.1</v>
      </c>
      <c r="U83" s="35">
        <f t="shared" si="96"/>
        <v>918.2</v>
      </c>
      <c r="V83" s="99">
        <f>RCF!C$9</f>
        <v>15.304</v>
      </c>
      <c r="W83" s="35">
        <f t="shared" si="97"/>
        <v>918.2</v>
      </c>
      <c r="X83" s="100">
        <f t="shared" si="98"/>
        <v>15.304</v>
      </c>
      <c r="Y83" s="95">
        <f t="shared" si="110"/>
        <v>1010</v>
      </c>
      <c r="Z83" s="95">
        <f t="shared" si="110"/>
        <v>1257.9000000000001</v>
      </c>
      <c r="AA83" s="95">
        <f t="shared" si="110"/>
        <v>1487.4</v>
      </c>
      <c r="AB83" s="95">
        <f t="shared" si="110"/>
        <v>1349.7</v>
      </c>
      <c r="AC83" s="95">
        <f t="shared" si="110"/>
        <v>1992.4</v>
      </c>
      <c r="AD83" s="95">
        <f t="shared" si="110"/>
        <v>2754.6</v>
      </c>
      <c r="AE83" s="35">
        <f t="shared" si="99"/>
        <v>931.2</v>
      </c>
      <c r="AF83" s="100">
        <f>RCF!C$13</f>
        <v>15.52</v>
      </c>
      <c r="AG83" s="95">
        <f t="shared" si="111"/>
        <v>1536.5</v>
      </c>
      <c r="AH83" s="95">
        <f t="shared" si="111"/>
        <v>1955.5</v>
      </c>
      <c r="AI83" s="95">
        <f t="shared" si="111"/>
        <v>2793.6</v>
      </c>
      <c r="AJ83" s="35">
        <f t="shared" si="100"/>
        <v>941.8</v>
      </c>
      <c r="AK83" s="100">
        <f>RCF!C$25</f>
        <v>15.696666666666665</v>
      </c>
      <c r="AL83" s="35">
        <f t="shared" si="101"/>
        <v>1242</v>
      </c>
      <c r="AM83" s="100">
        <f>RCF!C$59</f>
        <v>20.7</v>
      </c>
      <c r="AN83" s="35">
        <f t="shared" si="102"/>
        <v>994.2</v>
      </c>
      <c r="AO83" s="100">
        <f>RCF!C$33</f>
        <v>16.57</v>
      </c>
      <c r="AP83" s="95">
        <f t="shared" si="103"/>
        <v>1491.3</v>
      </c>
      <c r="AQ83" s="35">
        <f t="shared" si="104"/>
        <v>987.6</v>
      </c>
      <c r="AR83" s="100">
        <f>RCF!C$35</f>
        <v>16.46</v>
      </c>
      <c r="AS83" s="95">
        <f t="shared" si="112"/>
        <v>1283.8</v>
      </c>
      <c r="AT83" s="95">
        <f t="shared" si="112"/>
        <v>1432</v>
      </c>
      <c r="AU83" s="35">
        <f t="shared" si="105"/>
        <v>974.8</v>
      </c>
      <c r="AV83" s="100">
        <f>RCF!C$37</f>
        <v>16.247</v>
      </c>
      <c r="AW83" s="102">
        <v>971.3</v>
      </c>
      <c r="AX83" s="100"/>
      <c r="AY83" s="35">
        <f t="shared" si="106"/>
        <v>992.4</v>
      </c>
      <c r="AZ83" s="100">
        <f>RCF!C$39</f>
        <v>16.54</v>
      </c>
      <c r="BA83" s="35">
        <f t="shared" si="107"/>
        <v>946.7</v>
      </c>
      <c r="BB83" s="100">
        <f>RCF!C$41</f>
        <v>15.779</v>
      </c>
    </row>
    <row r="84" spans="1:54" s="53" customFormat="1" ht="25.5" x14ac:dyDescent="0.2">
      <c r="A84" s="38" t="s">
        <v>332</v>
      </c>
      <c r="B84" s="39" t="s">
        <v>333</v>
      </c>
      <c r="C84" s="40">
        <v>14</v>
      </c>
      <c r="D84" s="35">
        <f t="shared" si="89"/>
        <v>833.3</v>
      </c>
      <c r="E84" s="34">
        <f>RCF!C$43</f>
        <v>59.519182319999999</v>
      </c>
      <c r="F84" s="35">
        <f t="shared" si="92"/>
        <v>221</v>
      </c>
      <c r="G84" s="99">
        <f>RCF!C$5</f>
        <v>15.792</v>
      </c>
      <c r="H84" s="35">
        <f t="shared" si="93"/>
        <v>221.1</v>
      </c>
      <c r="I84" s="99">
        <f t="shared" si="94"/>
        <v>15.792</v>
      </c>
      <c r="J84" s="95">
        <f t="shared" si="108"/>
        <v>243.2</v>
      </c>
      <c r="K84" s="95">
        <f t="shared" si="108"/>
        <v>302.89999999999998</v>
      </c>
      <c r="L84" s="95">
        <f t="shared" si="108"/>
        <v>325</v>
      </c>
      <c r="M84" s="95">
        <f t="shared" si="108"/>
        <v>358.2</v>
      </c>
      <c r="N84" s="95">
        <f t="shared" si="108"/>
        <v>442.2</v>
      </c>
      <c r="O84" s="95">
        <f t="shared" si="108"/>
        <v>475.3</v>
      </c>
      <c r="P84" s="95">
        <f t="shared" si="108"/>
        <v>663.3</v>
      </c>
      <c r="Q84" s="35">
        <f t="shared" si="95"/>
        <v>216.8</v>
      </c>
      <c r="R84" s="99">
        <f>RCF!C$7</f>
        <v>15.49</v>
      </c>
      <c r="S84" s="95">
        <f t="shared" si="109"/>
        <v>281.8</v>
      </c>
      <c r="T84" s="95">
        <f t="shared" si="109"/>
        <v>325.2</v>
      </c>
      <c r="U84" s="35">
        <f t="shared" si="96"/>
        <v>214.2</v>
      </c>
      <c r="V84" s="99">
        <f>RCF!C$9</f>
        <v>15.304</v>
      </c>
      <c r="W84" s="35">
        <f t="shared" si="97"/>
        <v>214.2</v>
      </c>
      <c r="X84" s="100">
        <f t="shared" si="98"/>
        <v>15.304</v>
      </c>
      <c r="Y84" s="95">
        <f t="shared" si="110"/>
        <v>235.6</v>
      </c>
      <c r="Z84" s="95">
        <f t="shared" si="110"/>
        <v>293.39999999999998</v>
      </c>
      <c r="AA84" s="95">
        <f t="shared" si="110"/>
        <v>347</v>
      </c>
      <c r="AB84" s="95">
        <f t="shared" si="110"/>
        <v>314.8</v>
      </c>
      <c r="AC84" s="95">
        <f t="shared" si="110"/>
        <v>464.8</v>
      </c>
      <c r="AD84" s="95">
        <f t="shared" si="110"/>
        <v>642.6</v>
      </c>
      <c r="AE84" s="35">
        <f t="shared" si="99"/>
        <v>217.2</v>
      </c>
      <c r="AF84" s="100">
        <f>RCF!C$13</f>
        <v>15.52</v>
      </c>
      <c r="AG84" s="95">
        <f t="shared" si="111"/>
        <v>358.4</v>
      </c>
      <c r="AH84" s="95">
        <f t="shared" si="111"/>
        <v>456.1</v>
      </c>
      <c r="AI84" s="95">
        <f t="shared" si="111"/>
        <v>651.6</v>
      </c>
      <c r="AJ84" s="35">
        <f t="shared" si="100"/>
        <v>219.7</v>
      </c>
      <c r="AK84" s="100">
        <f>RCF!C$25</f>
        <v>15.696666666666665</v>
      </c>
      <c r="AL84" s="35">
        <f t="shared" si="101"/>
        <v>289.8</v>
      </c>
      <c r="AM84" s="100">
        <f>RCF!C$59</f>
        <v>20.7</v>
      </c>
      <c r="AN84" s="35">
        <f t="shared" si="102"/>
        <v>231.9</v>
      </c>
      <c r="AO84" s="100">
        <f>RCF!C$33</f>
        <v>16.57</v>
      </c>
      <c r="AP84" s="95">
        <f t="shared" si="103"/>
        <v>347.8</v>
      </c>
      <c r="AQ84" s="35">
        <f t="shared" si="104"/>
        <v>230.4</v>
      </c>
      <c r="AR84" s="100">
        <f>RCF!C$35</f>
        <v>16.46</v>
      </c>
      <c r="AS84" s="95">
        <f t="shared" si="112"/>
        <v>299.5</v>
      </c>
      <c r="AT84" s="95">
        <f t="shared" si="112"/>
        <v>334</v>
      </c>
      <c r="AU84" s="35">
        <f t="shared" si="105"/>
        <v>227.4</v>
      </c>
      <c r="AV84" s="100">
        <f>RCF!C$37</f>
        <v>16.247</v>
      </c>
      <c r="AW84" s="102">
        <v>226.6</v>
      </c>
      <c r="AX84" s="100"/>
      <c r="AY84" s="35">
        <f t="shared" si="106"/>
        <v>231.5</v>
      </c>
      <c r="AZ84" s="100">
        <f>RCF!C$39</f>
        <v>16.54</v>
      </c>
      <c r="BA84" s="35">
        <f t="shared" si="107"/>
        <v>220.9</v>
      </c>
      <c r="BB84" s="100">
        <f>RCF!C$41</f>
        <v>15.779</v>
      </c>
    </row>
    <row r="85" spans="1:54" s="53" customFormat="1" x14ac:dyDescent="0.2">
      <c r="A85" s="38" t="s">
        <v>55</v>
      </c>
      <c r="B85" s="39" t="s">
        <v>150</v>
      </c>
      <c r="C85" s="40">
        <v>109</v>
      </c>
      <c r="D85" s="35">
        <f t="shared" si="89"/>
        <v>6487.6</v>
      </c>
      <c r="E85" s="34">
        <f>RCF!C$43</f>
        <v>59.519182319999999</v>
      </c>
      <c r="F85" s="35">
        <f t="shared" si="92"/>
        <v>1721.3</v>
      </c>
      <c r="G85" s="99">
        <f>RCF!C$5</f>
        <v>15.792</v>
      </c>
      <c r="H85" s="35">
        <f t="shared" si="93"/>
        <v>1721.3</v>
      </c>
      <c r="I85" s="99">
        <f t="shared" si="94"/>
        <v>15.792</v>
      </c>
      <c r="J85" s="95">
        <f t="shared" si="108"/>
        <v>1893.5</v>
      </c>
      <c r="K85" s="95">
        <f t="shared" si="108"/>
        <v>2358.1999999999998</v>
      </c>
      <c r="L85" s="95">
        <f t="shared" si="108"/>
        <v>2530.4</v>
      </c>
      <c r="M85" s="95">
        <f t="shared" si="108"/>
        <v>2788.6</v>
      </c>
      <c r="N85" s="95">
        <f t="shared" si="108"/>
        <v>3442.7</v>
      </c>
      <c r="O85" s="95">
        <f t="shared" si="108"/>
        <v>3700.9</v>
      </c>
      <c r="P85" s="95">
        <f t="shared" si="108"/>
        <v>5164</v>
      </c>
      <c r="Q85" s="35">
        <f t="shared" si="95"/>
        <v>1688.4</v>
      </c>
      <c r="R85" s="99">
        <f>RCF!C$7</f>
        <v>15.49</v>
      </c>
      <c r="S85" s="95">
        <f t="shared" si="109"/>
        <v>2194.9</v>
      </c>
      <c r="T85" s="95">
        <f t="shared" si="109"/>
        <v>2532.6</v>
      </c>
      <c r="U85" s="35">
        <f t="shared" si="96"/>
        <v>1668.1</v>
      </c>
      <c r="V85" s="99">
        <f>RCF!C$9</f>
        <v>15.304</v>
      </c>
      <c r="W85" s="35">
        <f t="shared" si="97"/>
        <v>1668.1</v>
      </c>
      <c r="X85" s="100">
        <f t="shared" si="98"/>
        <v>15.304</v>
      </c>
      <c r="Y85" s="95">
        <f t="shared" si="110"/>
        <v>1834.9</v>
      </c>
      <c r="Z85" s="95">
        <f t="shared" si="110"/>
        <v>2285.1999999999998</v>
      </c>
      <c r="AA85" s="95">
        <f t="shared" si="110"/>
        <v>2702.3</v>
      </c>
      <c r="AB85" s="95">
        <f t="shared" si="110"/>
        <v>2452.1</v>
      </c>
      <c r="AC85" s="95">
        <f t="shared" si="110"/>
        <v>3619.7</v>
      </c>
      <c r="AD85" s="95">
        <f t="shared" si="110"/>
        <v>5004.3</v>
      </c>
      <c r="AE85" s="35">
        <f t="shared" si="99"/>
        <v>1691.6</v>
      </c>
      <c r="AF85" s="100">
        <f>RCF!C$13</f>
        <v>15.52</v>
      </c>
      <c r="AG85" s="95">
        <f t="shared" si="111"/>
        <v>2791.1</v>
      </c>
      <c r="AH85" s="95">
        <f t="shared" si="111"/>
        <v>3552.4</v>
      </c>
      <c r="AI85" s="95">
        <f t="shared" si="111"/>
        <v>5074.8</v>
      </c>
      <c r="AJ85" s="35">
        <f t="shared" si="100"/>
        <v>1710.9</v>
      </c>
      <c r="AK85" s="100">
        <f>RCF!C$25</f>
        <v>15.696666666666665</v>
      </c>
      <c r="AL85" s="35">
        <f t="shared" si="101"/>
        <v>2256.3000000000002</v>
      </c>
      <c r="AM85" s="100">
        <f>RCF!C$59</f>
        <v>20.7</v>
      </c>
      <c r="AN85" s="35">
        <f t="shared" si="102"/>
        <v>1806.1</v>
      </c>
      <c r="AO85" s="100">
        <f>RCF!C$33</f>
        <v>16.57</v>
      </c>
      <c r="AP85" s="95">
        <f t="shared" si="103"/>
        <v>2709.1</v>
      </c>
      <c r="AQ85" s="35">
        <f t="shared" si="104"/>
        <v>1794.1</v>
      </c>
      <c r="AR85" s="100">
        <f>RCF!C$35</f>
        <v>16.46</v>
      </c>
      <c r="AS85" s="95">
        <f t="shared" si="112"/>
        <v>2332.3000000000002</v>
      </c>
      <c r="AT85" s="95">
        <f t="shared" si="112"/>
        <v>2601.4</v>
      </c>
      <c r="AU85" s="35">
        <f t="shared" si="105"/>
        <v>1770.9</v>
      </c>
      <c r="AV85" s="100">
        <f>RCF!C$37</f>
        <v>16.247</v>
      </c>
      <c r="AW85" s="102">
        <v>1764.5</v>
      </c>
      <c r="AX85" s="100"/>
      <c r="AY85" s="35">
        <f t="shared" si="106"/>
        <v>1802.8</v>
      </c>
      <c r="AZ85" s="100">
        <f>RCF!C$39</f>
        <v>16.54</v>
      </c>
      <c r="BA85" s="35">
        <f t="shared" si="107"/>
        <v>1719.9</v>
      </c>
      <c r="BB85" s="100">
        <f>RCF!C$41</f>
        <v>15.779</v>
      </c>
    </row>
    <row r="86" spans="1:54" s="53" customFormat="1" x14ac:dyDescent="0.2">
      <c r="A86" s="38" t="s">
        <v>82</v>
      </c>
      <c r="B86" s="39" t="s">
        <v>151</v>
      </c>
      <c r="C86" s="40">
        <v>160</v>
      </c>
      <c r="D86" s="35">
        <f t="shared" si="89"/>
        <v>9523.1</v>
      </c>
      <c r="E86" s="34">
        <f>RCF!C$43</f>
        <v>59.519182319999999</v>
      </c>
      <c r="F86" s="35">
        <f t="shared" si="92"/>
        <v>2526.6999999999998</v>
      </c>
      <c r="G86" s="99">
        <f>RCF!C$5</f>
        <v>15.792</v>
      </c>
      <c r="H86" s="35">
        <f t="shared" si="93"/>
        <v>2526.6999999999998</v>
      </c>
      <c r="I86" s="99">
        <f t="shared" si="94"/>
        <v>15.792</v>
      </c>
      <c r="J86" s="95">
        <f t="shared" ref="J86:P95" si="113">ROUND($C86*$I86*J$6,1)</f>
        <v>2779.4</v>
      </c>
      <c r="K86" s="95">
        <f t="shared" si="113"/>
        <v>3461.6</v>
      </c>
      <c r="L86" s="95">
        <f t="shared" si="113"/>
        <v>3714.3</v>
      </c>
      <c r="M86" s="95">
        <f t="shared" si="113"/>
        <v>4093.3</v>
      </c>
      <c r="N86" s="95">
        <f t="shared" si="113"/>
        <v>5053.3999999999996</v>
      </c>
      <c r="O86" s="95">
        <f t="shared" si="113"/>
        <v>5432.4</v>
      </c>
      <c r="P86" s="95">
        <f t="shared" si="113"/>
        <v>7580.2</v>
      </c>
      <c r="Q86" s="35">
        <f t="shared" si="95"/>
        <v>2478.4</v>
      </c>
      <c r="R86" s="99">
        <f>RCF!C$7</f>
        <v>15.49</v>
      </c>
      <c r="S86" s="95">
        <f t="shared" si="109"/>
        <v>3221.9</v>
      </c>
      <c r="T86" s="95">
        <f t="shared" si="109"/>
        <v>3717.6</v>
      </c>
      <c r="U86" s="35">
        <f t="shared" si="96"/>
        <v>2448.6</v>
      </c>
      <c r="V86" s="99">
        <f>RCF!C$9</f>
        <v>15.304</v>
      </c>
      <c r="W86" s="35">
        <f t="shared" si="97"/>
        <v>2448.6</v>
      </c>
      <c r="X86" s="100">
        <f t="shared" si="98"/>
        <v>15.304</v>
      </c>
      <c r="Y86" s="95">
        <f t="shared" ref="Y86:AD95" si="114">ROUNDDOWN($W86*Y$6,1)</f>
        <v>2693.4</v>
      </c>
      <c r="Z86" s="95">
        <f t="shared" si="114"/>
        <v>3354.5</v>
      </c>
      <c r="AA86" s="95">
        <f t="shared" si="114"/>
        <v>3966.7</v>
      </c>
      <c r="AB86" s="95">
        <f t="shared" si="114"/>
        <v>3599.4</v>
      </c>
      <c r="AC86" s="95">
        <f t="shared" si="114"/>
        <v>5313.4</v>
      </c>
      <c r="AD86" s="95">
        <f t="shared" si="114"/>
        <v>7345.8</v>
      </c>
      <c r="AE86" s="35">
        <f t="shared" si="99"/>
        <v>2483.1999999999998</v>
      </c>
      <c r="AF86" s="100">
        <f>RCF!C$13</f>
        <v>15.52</v>
      </c>
      <c r="AG86" s="95">
        <f t="shared" si="111"/>
        <v>4097.3</v>
      </c>
      <c r="AH86" s="95">
        <f t="shared" si="111"/>
        <v>5214.7</v>
      </c>
      <c r="AI86" s="95">
        <f t="shared" si="111"/>
        <v>7449.6</v>
      </c>
      <c r="AJ86" s="35">
        <f t="shared" si="100"/>
        <v>2511.4</v>
      </c>
      <c r="AK86" s="100">
        <f>RCF!C$25</f>
        <v>15.696666666666665</v>
      </c>
      <c r="AL86" s="35">
        <f t="shared" si="101"/>
        <v>3312</v>
      </c>
      <c r="AM86" s="100">
        <f>RCF!C$59</f>
        <v>20.7</v>
      </c>
      <c r="AN86" s="35">
        <f t="shared" si="102"/>
        <v>2651.2</v>
      </c>
      <c r="AO86" s="100">
        <f>RCF!C$33</f>
        <v>16.57</v>
      </c>
      <c r="AP86" s="95">
        <f t="shared" si="103"/>
        <v>3976.8</v>
      </c>
      <c r="AQ86" s="35">
        <f t="shared" si="104"/>
        <v>2633.6</v>
      </c>
      <c r="AR86" s="100">
        <f>RCF!C$35</f>
        <v>16.46</v>
      </c>
      <c r="AS86" s="95">
        <f t="shared" si="112"/>
        <v>3423.6</v>
      </c>
      <c r="AT86" s="95">
        <f t="shared" si="112"/>
        <v>3818.7</v>
      </c>
      <c r="AU86" s="35">
        <f t="shared" si="105"/>
        <v>2599.5</v>
      </c>
      <c r="AV86" s="100">
        <f>RCF!C$37</f>
        <v>16.247</v>
      </c>
      <c r="AW86" s="102">
        <v>2590.1</v>
      </c>
      <c r="AX86" s="100"/>
      <c r="AY86" s="35">
        <f t="shared" si="106"/>
        <v>2646.4</v>
      </c>
      <c r="AZ86" s="100">
        <f>RCF!C$39</f>
        <v>16.54</v>
      </c>
      <c r="BA86" s="35">
        <f t="shared" si="107"/>
        <v>2524.6</v>
      </c>
      <c r="BB86" s="100">
        <f>RCF!C$41</f>
        <v>15.779</v>
      </c>
    </row>
    <row r="87" spans="1:54" s="53" customFormat="1" x14ac:dyDescent="0.2">
      <c r="A87" s="38" t="s">
        <v>105</v>
      </c>
      <c r="B87" s="39" t="s">
        <v>152</v>
      </c>
      <c r="C87" s="40">
        <v>160</v>
      </c>
      <c r="D87" s="35">
        <f t="shared" si="89"/>
        <v>9523.1</v>
      </c>
      <c r="E87" s="34">
        <f>RCF!C$43</f>
        <v>59.519182319999999</v>
      </c>
      <c r="F87" s="35">
        <f t="shared" si="92"/>
        <v>2526.6999999999998</v>
      </c>
      <c r="G87" s="99">
        <f>RCF!C$5</f>
        <v>15.792</v>
      </c>
      <c r="H87" s="35">
        <f t="shared" si="93"/>
        <v>2526.6999999999998</v>
      </c>
      <c r="I87" s="99">
        <f t="shared" si="94"/>
        <v>15.792</v>
      </c>
      <c r="J87" s="95">
        <f t="shared" si="113"/>
        <v>2779.4</v>
      </c>
      <c r="K87" s="95">
        <f t="shared" si="113"/>
        <v>3461.6</v>
      </c>
      <c r="L87" s="95">
        <f t="shared" si="113"/>
        <v>3714.3</v>
      </c>
      <c r="M87" s="95">
        <f t="shared" si="113"/>
        <v>4093.3</v>
      </c>
      <c r="N87" s="95">
        <f t="shared" si="113"/>
        <v>5053.3999999999996</v>
      </c>
      <c r="O87" s="95">
        <f t="shared" si="113"/>
        <v>5432.4</v>
      </c>
      <c r="P87" s="95">
        <f t="shared" si="113"/>
        <v>7580.2</v>
      </c>
      <c r="Q87" s="35">
        <f t="shared" si="95"/>
        <v>2478.4</v>
      </c>
      <c r="R87" s="99">
        <f>RCF!C$7</f>
        <v>15.49</v>
      </c>
      <c r="S87" s="95">
        <f t="shared" si="109"/>
        <v>3221.9</v>
      </c>
      <c r="T87" s="95">
        <f t="shared" si="109"/>
        <v>3717.6</v>
      </c>
      <c r="U87" s="35">
        <f t="shared" si="96"/>
        <v>2448.6</v>
      </c>
      <c r="V87" s="99">
        <f>RCF!C$9</f>
        <v>15.304</v>
      </c>
      <c r="W87" s="35">
        <f t="shared" si="97"/>
        <v>2448.6</v>
      </c>
      <c r="X87" s="100">
        <f t="shared" si="98"/>
        <v>15.304</v>
      </c>
      <c r="Y87" s="95">
        <f t="shared" si="114"/>
        <v>2693.4</v>
      </c>
      <c r="Z87" s="95">
        <f t="shared" si="114"/>
        <v>3354.5</v>
      </c>
      <c r="AA87" s="95">
        <f t="shared" si="114"/>
        <v>3966.7</v>
      </c>
      <c r="AB87" s="95">
        <f t="shared" si="114"/>
        <v>3599.4</v>
      </c>
      <c r="AC87" s="95">
        <f t="shared" si="114"/>
        <v>5313.4</v>
      </c>
      <c r="AD87" s="95">
        <f t="shared" si="114"/>
        <v>7345.8</v>
      </c>
      <c r="AE87" s="35">
        <f t="shared" si="99"/>
        <v>2483.1999999999998</v>
      </c>
      <c r="AF87" s="100">
        <f>RCF!C$13</f>
        <v>15.52</v>
      </c>
      <c r="AG87" s="95">
        <f t="shared" si="111"/>
        <v>4097.3</v>
      </c>
      <c r="AH87" s="95">
        <f t="shared" si="111"/>
        <v>5214.7</v>
      </c>
      <c r="AI87" s="95">
        <f t="shared" si="111"/>
        <v>7449.6</v>
      </c>
      <c r="AJ87" s="35">
        <f t="shared" si="100"/>
        <v>2511.4</v>
      </c>
      <c r="AK87" s="100">
        <f>RCF!C$25</f>
        <v>15.696666666666665</v>
      </c>
      <c r="AL87" s="35">
        <f t="shared" si="101"/>
        <v>3312</v>
      </c>
      <c r="AM87" s="100">
        <f>RCF!C$59</f>
        <v>20.7</v>
      </c>
      <c r="AN87" s="35">
        <f t="shared" si="102"/>
        <v>2651.2</v>
      </c>
      <c r="AO87" s="100">
        <f>RCF!C$33</f>
        <v>16.57</v>
      </c>
      <c r="AP87" s="95">
        <f t="shared" si="103"/>
        <v>3976.8</v>
      </c>
      <c r="AQ87" s="35">
        <f t="shared" si="104"/>
        <v>2633.6</v>
      </c>
      <c r="AR87" s="100">
        <f>RCF!C$35</f>
        <v>16.46</v>
      </c>
      <c r="AS87" s="95">
        <f t="shared" si="112"/>
        <v>3423.6</v>
      </c>
      <c r="AT87" s="95">
        <f t="shared" si="112"/>
        <v>3818.7</v>
      </c>
      <c r="AU87" s="35">
        <f t="shared" si="105"/>
        <v>2599.5</v>
      </c>
      <c r="AV87" s="100">
        <f>RCF!C$37</f>
        <v>16.247</v>
      </c>
      <c r="AW87" s="102">
        <v>2590.1</v>
      </c>
      <c r="AX87" s="100"/>
      <c r="AY87" s="35">
        <f t="shared" si="106"/>
        <v>2646.4</v>
      </c>
      <c r="AZ87" s="100">
        <f>RCF!C$39</f>
        <v>16.54</v>
      </c>
      <c r="BA87" s="35">
        <f t="shared" si="107"/>
        <v>2524.6</v>
      </c>
      <c r="BB87" s="100">
        <f>RCF!C$41</f>
        <v>15.779</v>
      </c>
    </row>
    <row r="88" spans="1:54" s="53" customFormat="1" x14ac:dyDescent="0.2">
      <c r="A88" s="38" t="s">
        <v>334</v>
      </c>
      <c r="B88" s="39" t="s">
        <v>335</v>
      </c>
      <c r="C88" s="40">
        <v>227.6</v>
      </c>
      <c r="D88" s="35">
        <f t="shared" si="89"/>
        <v>13546.6</v>
      </c>
      <c r="E88" s="34">
        <f>RCF!C$43</f>
        <v>59.519182319999999</v>
      </c>
      <c r="F88" s="35">
        <f t="shared" si="92"/>
        <v>3594.2</v>
      </c>
      <c r="G88" s="99">
        <f>RCF!C$5</f>
        <v>15.792</v>
      </c>
      <c r="H88" s="35">
        <f t="shared" si="93"/>
        <v>3594.3</v>
      </c>
      <c r="I88" s="99">
        <f t="shared" si="94"/>
        <v>15.792</v>
      </c>
      <c r="J88" s="95">
        <f t="shared" si="113"/>
        <v>3953.7</v>
      </c>
      <c r="K88" s="95">
        <f t="shared" si="113"/>
        <v>4924.1000000000004</v>
      </c>
      <c r="L88" s="95">
        <f t="shared" si="113"/>
        <v>5283.6</v>
      </c>
      <c r="M88" s="95">
        <f t="shared" si="113"/>
        <v>5822.7</v>
      </c>
      <c r="N88" s="95">
        <f t="shared" si="113"/>
        <v>7188.5</v>
      </c>
      <c r="O88" s="95">
        <f t="shared" si="113"/>
        <v>7727.7</v>
      </c>
      <c r="P88" s="95">
        <f t="shared" si="113"/>
        <v>10782.8</v>
      </c>
      <c r="Q88" s="35">
        <f t="shared" si="95"/>
        <v>3525.5</v>
      </c>
      <c r="R88" s="99">
        <f>RCF!C$7</f>
        <v>15.49</v>
      </c>
      <c r="S88" s="95">
        <f t="shared" si="109"/>
        <v>4583.1000000000004</v>
      </c>
      <c r="T88" s="95">
        <f t="shared" si="109"/>
        <v>5288.2</v>
      </c>
      <c r="U88" s="35">
        <f t="shared" si="96"/>
        <v>3483.1</v>
      </c>
      <c r="V88" s="99">
        <f>RCF!C$9</f>
        <v>15.304</v>
      </c>
      <c r="W88" s="35">
        <f t="shared" si="97"/>
        <v>3483.1</v>
      </c>
      <c r="X88" s="100">
        <f t="shared" si="98"/>
        <v>15.304</v>
      </c>
      <c r="Y88" s="95">
        <f t="shared" si="114"/>
        <v>3831.4</v>
      </c>
      <c r="Z88" s="95">
        <f t="shared" si="114"/>
        <v>4771.8</v>
      </c>
      <c r="AA88" s="95">
        <f t="shared" si="114"/>
        <v>5642.6</v>
      </c>
      <c r="AB88" s="95">
        <f t="shared" si="114"/>
        <v>5120.1000000000004</v>
      </c>
      <c r="AC88" s="95">
        <f t="shared" si="114"/>
        <v>7558.3</v>
      </c>
      <c r="AD88" s="95">
        <f t="shared" si="114"/>
        <v>10449.299999999999</v>
      </c>
      <c r="AE88" s="35">
        <f t="shared" si="99"/>
        <v>3532.3</v>
      </c>
      <c r="AF88" s="100">
        <f>RCF!C$13</f>
        <v>15.52</v>
      </c>
      <c r="AG88" s="95">
        <f t="shared" si="111"/>
        <v>5828.3</v>
      </c>
      <c r="AH88" s="95">
        <f t="shared" si="111"/>
        <v>7417.8</v>
      </c>
      <c r="AI88" s="95">
        <f t="shared" si="111"/>
        <v>10596.9</v>
      </c>
      <c r="AJ88" s="35">
        <f t="shared" si="100"/>
        <v>3572.5</v>
      </c>
      <c r="AK88" s="100">
        <f>RCF!C$25</f>
        <v>15.696666666666665</v>
      </c>
      <c r="AL88" s="35">
        <f t="shared" si="101"/>
        <v>4711.3</v>
      </c>
      <c r="AM88" s="100">
        <f>RCF!C$59</f>
        <v>20.7</v>
      </c>
      <c r="AN88" s="35">
        <f t="shared" si="102"/>
        <v>3771.3</v>
      </c>
      <c r="AO88" s="100">
        <f>RCF!C$33</f>
        <v>16.57</v>
      </c>
      <c r="AP88" s="95">
        <f t="shared" si="103"/>
        <v>5656.9</v>
      </c>
      <c r="AQ88" s="35">
        <f t="shared" si="104"/>
        <v>3746.2</v>
      </c>
      <c r="AR88" s="100">
        <f>RCF!C$35</f>
        <v>16.46</v>
      </c>
      <c r="AS88" s="95">
        <f t="shared" si="112"/>
        <v>4870</v>
      </c>
      <c r="AT88" s="95">
        <f t="shared" si="112"/>
        <v>5431.9</v>
      </c>
      <c r="AU88" s="35">
        <f t="shared" si="105"/>
        <v>3697.8</v>
      </c>
      <c r="AV88" s="100">
        <f>RCF!C$37</f>
        <v>16.247</v>
      </c>
      <c r="AW88" s="102">
        <v>2590.1</v>
      </c>
      <c r="AX88" s="100"/>
      <c r="AY88" s="35">
        <f t="shared" si="106"/>
        <v>3764.5</v>
      </c>
      <c r="AZ88" s="100">
        <f>RCF!C$39</f>
        <v>16.54</v>
      </c>
      <c r="BA88" s="35">
        <f t="shared" si="107"/>
        <v>3591.3</v>
      </c>
      <c r="BB88" s="100">
        <f>RCF!C$41</f>
        <v>15.779</v>
      </c>
    </row>
    <row r="89" spans="1:54" s="53" customFormat="1" ht="25.5" x14ac:dyDescent="0.2">
      <c r="A89" s="38" t="s">
        <v>58</v>
      </c>
      <c r="B89" s="39" t="s">
        <v>153</v>
      </c>
      <c r="C89" s="40">
        <v>280</v>
      </c>
      <c r="D89" s="35">
        <f t="shared" si="89"/>
        <v>16665.400000000001</v>
      </c>
      <c r="E89" s="34">
        <f>RCF!C$43</f>
        <v>59.519182319999999</v>
      </c>
      <c r="F89" s="35">
        <f t="shared" si="92"/>
        <v>4421.7</v>
      </c>
      <c r="G89" s="99">
        <f>RCF!C$5</f>
        <v>15.792</v>
      </c>
      <c r="H89" s="35">
        <f t="shared" si="93"/>
        <v>4421.8</v>
      </c>
      <c r="I89" s="99">
        <f t="shared" si="94"/>
        <v>15.792</v>
      </c>
      <c r="J89" s="95">
        <f t="shared" si="113"/>
        <v>4863.8999999999996</v>
      </c>
      <c r="K89" s="95">
        <f t="shared" si="113"/>
        <v>6057.8</v>
      </c>
      <c r="L89" s="95">
        <f t="shared" si="113"/>
        <v>6500</v>
      </c>
      <c r="M89" s="95">
        <f t="shared" si="113"/>
        <v>7163.3</v>
      </c>
      <c r="N89" s="95">
        <f t="shared" si="113"/>
        <v>8843.5</v>
      </c>
      <c r="O89" s="95">
        <f t="shared" si="113"/>
        <v>9506.7999999999993</v>
      </c>
      <c r="P89" s="95">
        <f t="shared" si="113"/>
        <v>13265.3</v>
      </c>
      <c r="Q89" s="35">
        <f t="shared" si="95"/>
        <v>4337.2</v>
      </c>
      <c r="R89" s="99">
        <f>RCF!C$7</f>
        <v>15.49</v>
      </c>
      <c r="S89" s="95">
        <f t="shared" si="109"/>
        <v>5638.3</v>
      </c>
      <c r="T89" s="95">
        <f t="shared" si="109"/>
        <v>6505.8</v>
      </c>
      <c r="U89" s="35">
        <f t="shared" si="96"/>
        <v>4285.1000000000004</v>
      </c>
      <c r="V89" s="99">
        <f>RCF!C$9</f>
        <v>15.304</v>
      </c>
      <c r="W89" s="35">
        <f t="shared" si="97"/>
        <v>4285.1000000000004</v>
      </c>
      <c r="X89" s="100">
        <f t="shared" si="98"/>
        <v>15.304</v>
      </c>
      <c r="Y89" s="95">
        <f t="shared" si="114"/>
        <v>4713.6000000000004</v>
      </c>
      <c r="Z89" s="95">
        <f t="shared" si="114"/>
        <v>5870.5</v>
      </c>
      <c r="AA89" s="95">
        <f t="shared" si="114"/>
        <v>6941.8</v>
      </c>
      <c r="AB89" s="95">
        <f t="shared" si="114"/>
        <v>6299</v>
      </c>
      <c r="AC89" s="95">
        <f t="shared" si="114"/>
        <v>9298.6</v>
      </c>
      <c r="AD89" s="95">
        <f t="shared" si="114"/>
        <v>12855.3</v>
      </c>
      <c r="AE89" s="35">
        <f t="shared" si="99"/>
        <v>4345.6000000000004</v>
      </c>
      <c r="AF89" s="100">
        <f>RCF!C$13</f>
        <v>15.52</v>
      </c>
      <c r="AG89" s="95">
        <f t="shared" si="111"/>
        <v>7170.2</v>
      </c>
      <c r="AH89" s="95">
        <f t="shared" si="111"/>
        <v>9125.7999999999993</v>
      </c>
      <c r="AI89" s="95">
        <f t="shared" si="111"/>
        <v>13036.8</v>
      </c>
      <c r="AJ89" s="35">
        <f t="shared" si="100"/>
        <v>4395</v>
      </c>
      <c r="AK89" s="100">
        <f>RCF!C$25</f>
        <v>15.696666666666665</v>
      </c>
      <c r="AL89" s="35">
        <f t="shared" si="101"/>
        <v>5796</v>
      </c>
      <c r="AM89" s="100">
        <f>RCF!C$59</f>
        <v>20.7</v>
      </c>
      <c r="AN89" s="35">
        <f t="shared" si="102"/>
        <v>4639.6000000000004</v>
      </c>
      <c r="AO89" s="100">
        <f>RCF!C$33</f>
        <v>16.57</v>
      </c>
      <c r="AP89" s="95">
        <f t="shared" si="103"/>
        <v>6959.4</v>
      </c>
      <c r="AQ89" s="35">
        <f t="shared" si="104"/>
        <v>4608.8</v>
      </c>
      <c r="AR89" s="100">
        <f>RCF!C$35</f>
        <v>16.46</v>
      </c>
      <c r="AS89" s="95">
        <f t="shared" si="112"/>
        <v>5991.4</v>
      </c>
      <c r="AT89" s="95">
        <f t="shared" si="112"/>
        <v>6682.7</v>
      </c>
      <c r="AU89" s="35">
        <f t="shared" si="105"/>
        <v>4549.1000000000004</v>
      </c>
      <c r="AV89" s="100">
        <f>RCF!C$37</f>
        <v>16.247</v>
      </c>
      <c r="AW89" s="102">
        <v>4532.6000000000004</v>
      </c>
      <c r="AX89" s="100"/>
      <c r="AY89" s="35">
        <f t="shared" si="106"/>
        <v>4631.2</v>
      </c>
      <c r="AZ89" s="100">
        <f>RCF!C$39</f>
        <v>16.54</v>
      </c>
      <c r="BA89" s="35">
        <f t="shared" si="107"/>
        <v>4418.1000000000004</v>
      </c>
      <c r="BB89" s="100">
        <f>RCF!C$41</f>
        <v>15.779</v>
      </c>
    </row>
    <row r="90" spans="1:54" s="53" customFormat="1" x14ac:dyDescent="0.2">
      <c r="A90" s="38" t="s">
        <v>79</v>
      </c>
      <c r="B90" s="39" t="s">
        <v>154</v>
      </c>
      <c r="C90" s="40">
        <v>165</v>
      </c>
      <c r="D90" s="35">
        <f t="shared" si="89"/>
        <v>9820.7000000000007</v>
      </c>
      <c r="E90" s="34">
        <f>RCF!C$43</f>
        <v>59.519182319999999</v>
      </c>
      <c r="F90" s="35">
        <f t="shared" si="92"/>
        <v>2605.6</v>
      </c>
      <c r="G90" s="99">
        <f>RCF!C$5</f>
        <v>15.792</v>
      </c>
      <c r="H90" s="35">
        <f t="shared" si="93"/>
        <v>2605.6999999999998</v>
      </c>
      <c r="I90" s="99">
        <f t="shared" si="94"/>
        <v>15.792</v>
      </c>
      <c r="J90" s="95">
        <f t="shared" si="113"/>
        <v>2866.2</v>
      </c>
      <c r="K90" s="95">
        <f t="shared" si="113"/>
        <v>3569.8</v>
      </c>
      <c r="L90" s="95">
        <f t="shared" si="113"/>
        <v>3830.3</v>
      </c>
      <c r="M90" s="95">
        <f t="shared" si="113"/>
        <v>4221.2</v>
      </c>
      <c r="N90" s="95">
        <f t="shared" si="113"/>
        <v>5211.3999999999996</v>
      </c>
      <c r="O90" s="95">
        <f t="shared" si="113"/>
        <v>5602.2</v>
      </c>
      <c r="P90" s="95">
        <f t="shared" si="113"/>
        <v>7817</v>
      </c>
      <c r="Q90" s="35">
        <f t="shared" si="95"/>
        <v>2555.8000000000002</v>
      </c>
      <c r="R90" s="99">
        <f>RCF!C$7</f>
        <v>15.49</v>
      </c>
      <c r="S90" s="95">
        <f t="shared" si="109"/>
        <v>3322.5</v>
      </c>
      <c r="T90" s="95">
        <f t="shared" si="109"/>
        <v>3833.7</v>
      </c>
      <c r="U90" s="35">
        <f t="shared" si="96"/>
        <v>2525.1</v>
      </c>
      <c r="V90" s="99">
        <f>RCF!C$9</f>
        <v>15.304</v>
      </c>
      <c r="W90" s="35">
        <f t="shared" si="97"/>
        <v>2525.1</v>
      </c>
      <c r="X90" s="100">
        <f t="shared" si="98"/>
        <v>15.304</v>
      </c>
      <c r="Y90" s="95">
        <f t="shared" si="114"/>
        <v>2777.6</v>
      </c>
      <c r="Z90" s="95">
        <f t="shared" si="114"/>
        <v>3459.3</v>
      </c>
      <c r="AA90" s="95">
        <f t="shared" si="114"/>
        <v>4090.6</v>
      </c>
      <c r="AB90" s="95">
        <f t="shared" si="114"/>
        <v>3711.8</v>
      </c>
      <c r="AC90" s="95">
        <f t="shared" si="114"/>
        <v>5479.4</v>
      </c>
      <c r="AD90" s="95">
        <f t="shared" si="114"/>
        <v>7575.3</v>
      </c>
      <c r="AE90" s="35">
        <f t="shared" si="99"/>
        <v>2560.8000000000002</v>
      </c>
      <c r="AF90" s="100">
        <f>RCF!C$13</f>
        <v>15.52</v>
      </c>
      <c r="AG90" s="95">
        <f t="shared" si="111"/>
        <v>4225.3</v>
      </c>
      <c r="AH90" s="95">
        <f t="shared" si="111"/>
        <v>5377.7</v>
      </c>
      <c r="AI90" s="95">
        <f t="shared" si="111"/>
        <v>7682.4</v>
      </c>
      <c r="AJ90" s="35">
        <f t="shared" si="100"/>
        <v>2589.9</v>
      </c>
      <c r="AK90" s="100">
        <f>RCF!C$25</f>
        <v>15.696666666666665</v>
      </c>
      <c r="AL90" s="35">
        <f t="shared" si="101"/>
        <v>3415.5</v>
      </c>
      <c r="AM90" s="100">
        <f>RCF!C$59</f>
        <v>20.7</v>
      </c>
      <c r="AN90" s="35">
        <f t="shared" si="102"/>
        <v>2734</v>
      </c>
      <c r="AO90" s="100">
        <f>RCF!C$33</f>
        <v>16.57</v>
      </c>
      <c r="AP90" s="95">
        <f t="shared" si="103"/>
        <v>4101</v>
      </c>
      <c r="AQ90" s="35">
        <f t="shared" si="104"/>
        <v>2715.9</v>
      </c>
      <c r="AR90" s="100">
        <f>RCF!C$35</f>
        <v>16.46</v>
      </c>
      <c r="AS90" s="95">
        <f t="shared" si="112"/>
        <v>3530.6</v>
      </c>
      <c r="AT90" s="95">
        <f t="shared" si="112"/>
        <v>3938</v>
      </c>
      <c r="AU90" s="35">
        <f t="shared" si="105"/>
        <v>2680.7</v>
      </c>
      <c r="AV90" s="100">
        <f>RCF!C$37</f>
        <v>16.247</v>
      </c>
      <c r="AW90" s="102">
        <v>2671</v>
      </c>
      <c r="AX90" s="100"/>
      <c r="AY90" s="35">
        <f t="shared" si="106"/>
        <v>2729.1</v>
      </c>
      <c r="AZ90" s="100">
        <f>RCF!C$39</f>
        <v>16.54</v>
      </c>
      <c r="BA90" s="35">
        <f t="shared" si="107"/>
        <v>2603.5</v>
      </c>
      <c r="BB90" s="100">
        <f>RCF!C$41</f>
        <v>15.779</v>
      </c>
    </row>
    <row r="91" spans="1:54" s="53" customFormat="1" ht="25.5" x14ac:dyDescent="0.2">
      <c r="A91" s="38" t="s">
        <v>336</v>
      </c>
      <c r="B91" s="39" t="s">
        <v>337</v>
      </c>
      <c r="C91" s="40">
        <v>0</v>
      </c>
      <c r="D91" s="35">
        <f t="shared" si="89"/>
        <v>0</v>
      </c>
      <c r="E91" s="34">
        <f>RCF!C$43</f>
        <v>59.519182319999999</v>
      </c>
      <c r="F91" s="35">
        <f t="shared" si="92"/>
        <v>0</v>
      </c>
      <c r="G91" s="99">
        <f>RCF!C$5</f>
        <v>15.792</v>
      </c>
      <c r="H91" s="35">
        <f t="shared" si="93"/>
        <v>0</v>
      </c>
      <c r="I91" s="99">
        <f t="shared" si="94"/>
        <v>15.792</v>
      </c>
      <c r="J91" s="95">
        <f t="shared" si="113"/>
        <v>0</v>
      </c>
      <c r="K91" s="95">
        <f t="shared" si="113"/>
        <v>0</v>
      </c>
      <c r="L91" s="95">
        <f t="shared" si="113"/>
        <v>0</v>
      </c>
      <c r="M91" s="95">
        <f t="shared" si="113"/>
        <v>0</v>
      </c>
      <c r="N91" s="95">
        <f t="shared" si="113"/>
        <v>0</v>
      </c>
      <c r="O91" s="95">
        <f t="shared" si="113"/>
        <v>0</v>
      </c>
      <c r="P91" s="95">
        <f t="shared" si="113"/>
        <v>0</v>
      </c>
      <c r="Q91" s="35">
        <f t="shared" si="95"/>
        <v>0</v>
      </c>
      <c r="R91" s="99">
        <f>RCF!C$7</f>
        <v>15.49</v>
      </c>
      <c r="S91" s="95">
        <f t="shared" si="109"/>
        <v>0</v>
      </c>
      <c r="T91" s="95">
        <f t="shared" si="109"/>
        <v>0</v>
      </c>
      <c r="U91" s="35">
        <f t="shared" si="96"/>
        <v>0</v>
      </c>
      <c r="V91" s="99">
        <f>RCF!C$9</f>
        <v>15.304</v>
      </c>
      <c r="W91" s="35">
        <f t="shared" si="97"/>
        <v>0</v>
      </c>
      <c r="X91" s="100">
        <f t="shared" si="98"/>
        <v>15.304</v>
      </c>
      <c r="Y91" s="95">
        <f t="shared" si="114"/>
        <v>0</v>
      </c>
      <c r="Z91" s="95">
        <f t="shared" si="114"/>
        <v>0</v>
      </c>
      <c r="AA91" s="95">
        <f t="shared" si="114"/>
        <v>0</v>
      </c>
      <c r="AB91" s="95">
        <f t="shared" si="114"/>
        <v>0</v>
      </c>
      <c r="AC91" s="95">
        <f t="shared" si="114"/>
        <v>0</v>
      </c>
      <c r="AD91" s="95">
        <f t="shared" si="114"/>
        <v>0</v>
      </c>
      <c r="AE91" s="35">
        <f t="shared" si="99"/>
        <v>0</v>
      </c>
      <c r="AF91" s="100">
        <f>RCF!C$13</f>
        <v>15.52</v>
      </c>
      <c r="AG91" s="95">
        <f t="shared" si="111"/>
        <v>0</v>
      </c>
      <c r="AH91" s="95">
        <f t="shared" si="111"/>
        <v>0</v>
      </c>
      <c r="AI91" s="95">
        <f t="shared" si="111"/>
        <v>0</v>
      </c>
      <c r="AJ91" s="35">
        <f t="shared" si="100"/>
        <v>0</v>
      </c>
      <c r="AK91" s="100">
        <f>RCF!C$25</f>
        <v>15.696666666666665</v>
      </c>
      <c r="AL91" s="35">
        <f t="shared" si="101"/>
        <v>0</v>
      </c>
      <c r="AM91" s="100">
        <f>RCF!C$59</f>
        <v>20.7</v>
      </c>
      <c r="AN91" s="35">
        <f t="shared" si="102"/>
        <v>0</v>
      </c>
      <c r="AO91" s="100">
        <f>RCF!C$33</f>
        <v>16.57</v>
      </c>
      <c r="AP91" s="95">
        <f t="shared" si="103"/>
        <v>0</v>
      </c>
      <c r="AQ91" s="35">
        <f t="shared" si="104"/>
        <v>0</v>
      </c>
      <c r="AR91" s="100">
        <f>RCF!C$35</f>
        <v>16.46</v>
      </c>
      <c r="AS91" s="95">
        <f t="shared" si="112"/>
        <v>0</v>
      </c>
      <c r="AT91" s="95">
        <f t="shared" si="112"/>
        <v>0</v>
      </c>
      <c r="AU91" s="35">
        <f t="shared" si="105"/>
        <v>0</v>
      </c>
      <c r="AV91" s="100">
        <f>RCF!C$37</f>
        <v>16.247</v>
      </c>
      <c r="AW91" s="102">
        <v>2136.8000000000002</v>
      </c>
      <c r="AX91" s="100"/>
      <c r="AY91" s="35">
        <f t="shared" si="106"/>
        <v>0</v>
      </c>
      <c r="AZ91" s="100">
        <f>RCF!C$39</f>
        <v>16.54</v>
      </c>
      <c r="BA91" s="35">
        <f t="shared" si="107"/>
        <v>0</v>
      </c>
      <c r="BB91" s="100">
        <f>RCF!C$41</f>
        <v>15.779</v>
      </c>
    </row>
    <row r="92" spans="1:54" s="53" customFormat="1" x14ac:dyDescent="0.2">
      <c r="A92" s="38" t="s">
        <v>338</v>
      </c>
      <c r="B92" s="39" t="s">
        <v>339</v>
      </c>
      <c r="C92" s="40">
        <v>109</v>
      </c>
      <c r="D92" s="35">
        <f t="shared" si="89"/>
        <v>6487.6</v>
      </c>
      <c r="E92" s="34">
        <f>RCF!C$43</f>
        <v>59.519182319999999</v>
      </c>
      <c r="F92" s="35">
        <f t="shared" si="92"/>
        <v>1721.3</v>
      </c>
      <c r="G92" s="99">
        <f>RCF!C$5</f>
        <v>15.792</v>
      </c>
      <c r="H92" s="35">
        <f t="shared" si="93"/>
        <v>1721.3</v>
      </c>
      <c r="I92" s="99">
        <f t="shared" si="94"/>
        <v>15.792</v>
      </c>
      <c r="J92" s="95">
        <f t="shared" si="113"/>
        <v>1893.5</v>
      </c>
      <c r="K92" s="95">
        <f t="shared" si="113"/>
        <v>2358.1999999999998</v>
      </c>
      <c r="L92" s="95">
        <f t="shared" si="113"/>
        <v>2530.4</v>
      </c>
      <c r="M92" s="95">
        <f t="shared" si="113"/>
        <v>2788.6</v>
      </c>
      <c r="N92" s="95">
        <f t="shared" si="113"/>
        <v>3442.7</v>
      </c>
      <c r="O92" s="95">
        <f t="shared" si="113"/>
        <v>3700.9</v>
      </c>
      <c r="P92" s="95">
        <f t="shared" si="113"/>
        <v>5164</v>
      </c>
      <c r="Q92" s="35">
        <f t="shared" si="95"/>
        <v>1688.4</v>
      </c>
      <c r="R92" s="99">
        <f>RCF!C$7</f>
        <v>15.49</v>
      </c>
      <c r="S92" s="95">
        <f t="shared" si="109"/>
        <v>2194.9</v>
      </c>
      <c r="T92" s="95">
        <f t="shared" si="109"/>
        <v>2532.6</v>
      </c>
      <c r="U92" s="35">
        <f t="shared" si="96"/>
        <v>1668.1</v>
      </c>
      <c r="V92" s="99">
        <f>RCF!C$9</f>
        <v>15.304</v>
      </c>
      <c r="W92" s="35">
        <f t="shared" si="97"/>
        <v>1668.1</v>
      </c>
      <c r="X92" s="100">
        <f t="shared" si="98"/>
        <v>15.304</v>
      </c>
      <c r="Y92" s="95">
        <f t="shared" si="114"/>
        <v>1834.9</v>
      </c>
      <c r="Z92" s="95">
        <f t="shared" si="114"/>
        <v>2285.1999999999998</v>
      </c>
      <c r="AA92" s="95">
        <f t="shared" si="114"/>
        <v>2702.3</v>
      </c>
      <c r="AB92" s="95">
        <f t="shared" si="114"/>
        <v>2452.1</v>
      </c>
      <c r="AC92" s="95">
        <f t="shared" si="114"/>
        <v>3619.7</v>
      </c>
      <c r="AD92" s="95">
        <f t="shared" si="114"/>
        <v>5004.3</v>
      </c>
      <c r="AE92" s="35">
        <f t="shared" si="99"/>
        <v>1691.6</v>
      </c>
      <c r="AF92" s="100">
        <f>RCF!C$13</f>
        <v>15.52</v>
      </c>
      <c r="AG92" s="95">
        <f t="shared" si="111"/>
        <v>2791.1</v>
      </c>
      <c r="AH92" s="95">
        <f t="shared" si="111"/>
        <v>3552.4</v>
      </c>
      <c r="AI92" s="95">
        <f t="shared" si="111"/>
        <v>5074.8</v>
      </c>
      <c r="AJ92" s="35">
        <f t="shared" si="100"/>
        <v>1710.9</v>
      </c>
      <c r="AK92" s="100">
        <f>RCF!C$25</f>
        <v>15.696666666666665</v>
      </c>
      <c r="AL92" s="35">
        <f t="shared" si="101"/>
        <v>2256.3000000000002</v>
      </c>
      <c r="AM92" s="100">
        <f>RCF!C$59</f>
        <v>20.7</v>
      </c>
      <c r="AN92" s="35">
        <f t="shared" si="102"/>
        <v>1806.1</v>
      </c>
      <c r="AO92" s="100">
        <f>RCF!C$33</f>
        <v>16.57</v>
      </c>
      <c r="AP92" s="95">
        <f t="shared" si="103"/>
        <v>2709.1</v>
      </c>
      <c r="AQ92" s="35">
        <f t="shared" si="104"/>
        <v>1794.1</v>
      </c>
      <c r="AR92" s="100">
        <f>RCF!C$35</f>
        <v>16.46</v>
      </c>
      <c r="AS92" s="95">
        <f t="shared" si="112"/>
        <v>2332.3000000000002</v>
      </c>
      <c r="AT92" s="95">
        <f t="shared" si="112"/>
        <v>2601.4</v>
      </c>
      <c r="AU92" s="35">
        <f t="shared" si="105"/>
        <v>1770.9</v>
      </c>
      <c r="AV92" s="100">
        <f>RCF!C$37</f>
        <v>16.247</v>
      </c>
      <c r="AW92" s="102">
        <v>1764.5</v>
      </c>
      <c r="AX92" s="100"/>
      <c r="AY92" s="35">
        <f t="shared" si="106"/>
        <v>1802.8</v>
      </c>
      <c r="AZ92" s="100">
        <f>RCF!C$39</f>
        <v>16.54</v>
      </c>
      <c r="BA92" s="35">
        <f t="shared" si="107"/>
        <v>1719.9</v>
      </c>
      <c r="BB92" s="100">
        <f>RCF!C$41</f>
        <v>15.779</v>
      </c>
    </row>
    <row r="93" spans="1:54" s="53" customFormat="1" x14ac:dyDescent="0.2">
      <c r="A93" s="38" t="s">
        <v>70</v>
      </c>
      <c r="B93" s="39" t="s">
        <v>155</v>
      </c>
      <c r="C93" s="40">
        <v>134</v>
      </c>
      <c r="D93" s="35">
        <f t="shared" si="89"/>
        <v>7975.6</v>
      </c>
      <c r="E93" s="34">
        <f>RCF!C$43</f>
        <v>59.519182319999999</v>
      </c>
      <c r="F93" s="35">
        <f t="shared" si="92"/>
        <v>2116.1</v>
      </c>
      <c r="G93" s="99">
        <f>RCF!C$5</f>
        <v>15.792</v>
      </c>
      <c r="H93" s="35">
        <f t="shared" si="93"/>
        <v>2116.1</v>
      </c>
      <c r="I93" s="99">
        <f t="shared" si="94"/>
        <v>15.792</v>
      </c>
      <c r="J93" s="95">
        <f t="shared" si="113"/>
        <v>2327.6999999999998</v>
      </c>
      <c r="K93" s="95">
        <f t="shared" si="113"/>
        <v>2899.1</v>
      </c>
      <c r="L93" s="95">
        <f t="shared" si="113"/>
        <v>3110.7</v>
      </c>
      <c r="M93" s="95">
        <f t="shared" si="113"/>
        <v>3428.1</v>
      </c>
      <c r="N93" s="95">
        <f t="shared" si="113"/>
        <v>4232.3</v>
      </c>
      <c r="O93" s="95">
        <f t="shared" si="113"/>
        <v>4549.7</v>
      </c>
      <c r="P93" s="95">
        <f t="shared" si="113"/>
        <v>6348.4</v>
      </c>
      <c r="Q93" s="35">
        <f t="shared" si="95"/>
        <v>2075.6</v>
      </c>
      <c r="R93" s="99">
        <f>RCF!C$7</f>
        <v>15.49</v>
      </c>
      <c r="S93" s="95">
        <f t="shared" si="109"/>
        <v>2698.2</v>
      </c>
      <c r="T93" s="95">
        <f t="shared" si="109"/>
        <v>3113.4</v>
      </c>
      <c r="U93" s="35">
        <f t="shared" si="96"/>
        <v>2050.6999999999998</v>
      </c>
      <c r="V93" s="99">
        <f>RCF!C$9</f>
        <v>15.304</v>
      </c>
      <c r="W93" s="35">
        <f t="shared" si="97"/>
        <v>2050.6999999999998</v>
      </c>
      <c r="X93" s="100">
        <f t="shared" si="98"/>
        <v>15.304</v>
      </c>
      <c r="Y93" s="95">
        <f t="shared" si="114"/>
        <v>2255.6999999999998</v>
      </c>
      <c r="Z93" s="95">
        <f t="shared" si="114"/>
        <v>2809.4</v>
      </c>
      <c r="AA93" s="95">
        <f t="shared" si="114"/>
        <v>3322.1</v>
      </c>
      <c r="AB93" s="95">
        <f t="shared" si="114"/>
        <v>3014.5</v>
      </c>
      <c r="AC93" s="95">
        <f t="shared" si="114"/>
        <v>4450</v>
      </c>
      <c r="AD93" s="95">
        <f t="shared" si="114"/>
        <v>6152.1</v>
      </c>
      <c r="AE93" s="35">
        <f t="shared" si="99"/>
        <v>2079.6</v>
      </c>
      <c r="AF93" s="100">
        <f>RCF!C$13</f>
        <v>15.52</v>
      </c>
      <c r="AG93" s="95">
        <f t="shared" si="111"/>
        <v>3431.3</v>
      </c>
      <c r="AH93" s="95">
        <f t="shared" si="111"/>
        <v>4367.2</v>
      </c>
      <c r="AI93" s="95">
        <f t="shared" si="111"/>
        <v>6238.8</v>
      </c>
      <c r="AJ93" s="35">
        <f t="shared" si="100"/>
        <v>2103.3000000000002</v>
      </c>
      <c r="AK93" s="100">
        <f>RCF!C$25</f>
        <v>15.696666666666665</v>
      </c>
      <c r="AL93" s="35">
        <f t="shared" si="101"/>
        <v>2773.8</v>
      </c>
      <c r="AM93" s="100">
        <f>RCF!C$59</f>
        <v>20.7</v>
      </c>
      <c r="AN93" s="35">
        <f t="shared" si="102"/>
        <v>2220.3000000000002</v>
      </c>
      <c r="AO93" s="100">
        <f>RCF!C$33</f>
        <v>16.57</v>
      </c>
      <c r="AP93" s="95">
        <f t="shared" si="103"/>
        <v>3330.4</v>
      </c>
      <c r="AQ93" s="35">
        <f t="shared" si="104"/>
        <v>2205.6</v>
      </c>
      <c r="AR93" s="100">
        <f>RCF!C$35</f>
        <v>16.46</v>
      </c>
      <c r="AS93" s="95">
        <f t="shared" si="112"/>
        <v>2867.2</v>
      </c>
      <c r="AT93" s="95">
        <f t="shared" si="112"/>
        <v>3198.1</v>
      </c>
      <c r="AU93" s="35">
        <f t="shared" si="105"/>
        <v>2177</v>
      </c>
      <c r="AV93" s="100">
        <f>RCF!C$37</f>
        <v>16.247</v>
      </c>
      <c r="AW93" s="102">
        <v>2169.1999999999998</v>
      </c>
      <c r="AX93" s="100"/>
      <c r="AY93" s="35">
        <f t="shared" si="106"/>
        <v>2216.3000000000002</v>
      </c>
      <c r="AZ93" s="100">
        <f>RCF!C$39</f>
        <v>16.54</v>
      </c>
      <c r="BA93" s="35">
        <f t="shared" si="107"/>
        <v>2114.3000000000002</v>
      </c>
      <c r="BB93" s="100">
        <f>RCF!C$41</f>
        <v>15.779</v>
      </c>
    </row>
    <row r="94" spans="1:54" s="53" customFormat="1" x14ac:dyDescent="0.2">
      <c r="A94" s="38" t="s">
        <v>74</v>
      </c>
      <c r="B94" s="39" t="s">
        <v>156</v>
      </c>
      <c r="C94" s="40">
        <v>139.69999999999999</v>
      </c>
      <c r="D94" s="35">
        <f t="shared" si="89"/>
        <v>8314.7999999999993</v>
      </c>
      <c r="E94" s="34">
        <f>RCF!C$43</f>
        <v>59.519182319999999</v>
      </c>
      <c r="F94" s="35">
        <f t="shared" si="92"/>
        <v>2206.1</v>
      </c>
      <c r="G94" s="99">
        <f>RCF!C$5</f>
        <v>15.792</v>
      </c>
      <c r="H94" s="35">
        <f t="shared" si="93"/>
        <v>2206.1</v>
      </c>
      <c r="I94" s="99">
        <f t="shared" si="94"/>
        <v>15.792</v>
      </c>
      <c r="J94" s="95">
        <f t="shared" si="113"/>
        <v>2426.8000000000002</v>
      </c>
      <c r="K94" s="95">
        <f t="shared" si="113"/>
        <v>3022.4</v>
      </c>
      <c r="L94" s="95">
        <f t="shared" si="113"/>
        <v>3243</v>
      </c>
      <c r="M94" s="95">
        <f t="shared" si="113"/>
        <v>3574</v>
      </c>
      <c r="N94" s="95">
        <f t="shared" si="113"/>
        <v>4412.3</v>
      </c>
      <c r="O94" s="95">
        <f t="shared" si="113"/>
        <v>4743.2</v>
      </c>
      <c r="P94" s="95">
        <f t="shared" si="113"/>
        <v>6618.4</v>
      </c>
      <c r="Q94" s="35">
        <f t="shared" si="95"/>
        <v>2163.9</v>
      </c>
      <c r="R94" s="99">
        <f>RCF!C$7</f>
        <v>15.49</v>
      </c>
      <c r="S94" s="95">
        <f t="shared" si="109"/>
        <v>2813</v>
      </c>
      <c r="T94" s="95">
        <f t="shared" si="109"/>
        <v>3245.8</v>
      </c>
      <c r="U94" s="35">
        <f t="shared" si="96"/>
        <v>2137.9</v>
      </c>
      <c r="V94" s="99">
        <f>RCF!C$9</f>
        <v>15.304</v>
      </c>
      <c r="W94" s="35">
        <f t="shared" si="97"/>
        <v>2137.9</v>
      </c>
      <c r="X94" s="100">
        <f t="shared" si="98"/>
        <v>15.304</v>
      </c>
      <c r="Y94" s="95">
        <f t="shared" si="114"/>
        <v>2351.6</v>
      </c>
      <c r="Z94" s="95">
        <f t="shared" si="114"/>
        <v>2928.9</v>
      </c>
      <c r="AA94" s="95">
        <f t="shared" si="114"/>
        <v>3463.3</v>
      </c>
      <c r="AB94" s="95">
        <f t="shared" si="114"/>
        <v>3142.7</v>
      </c>
      <c r="AC94" s="95">
        <f t="shared" si="114"/>
        <v>4639.2</v>
      </c>
      <c r="AD94" s="95">
        <f t="shared" si="114"/>
        <v>6413.7</v>
      </c>
      <c r="AE94" s="35">
        <f t="shared" si="99"/>
        <v>2168.1</v>
      </c>
      <c r="AF94" s="100">
        <f>RCF!C$13</f>
        <v>15.52</v>
      </c>
      <c r="AG94" s="95">
        <f t="shared" si="111"/>
        <v>3577.4</v>
      </c>
      <c r="AH94" s="95">
        <f t="shared" si="111"/>
        <v>4553</v>
      </c>
      <c r="AI94" s="95">
        <f t="shared" si="111"/>
        <v>6504.3</v>
      </c>
      <c r="AJ94" s="35">
        <f t="shared" si="100"/>
        <v>2192.8000000000002</v>
      </c>
      <c r="AK94" s="100">
        <f>RCF!C$25</f>
        <v>15.696666666666665</v>
      </c>
      <c r="AL94" s="35">
        <f t="shared" si="101"/>
        <v>2891.7</v>
      </c>
      <c r="AM94" s="100">
        <f>RCF!C$59</f>
        <v>20.7</v>
      </c>
      <c r="AN94" s="35">
        <f t="shared" si="102"/>
        <v>2314.8000000000002</v>
      </c>
      <c r="AO94" s="100">
        <f>RCF!C$33</f>
        <v>16.57</v>
      </c>
      <c r="AP94" s="95">
        <f t="shared" si="103"/>
        <v>3472.2</v>
      </c>
      <c r="AQ94" s="35">
        <f t="shared" si="104"/>
        <v>2299.4</v>
      </c>
      <c r="AR94" s="100">
        <f>RCF!C$35</f>
        <v>16.46</v>
      </c>
      <c r="AS94" s="95">
        <f t="shared" si="112"/>
        <v>2989.2</v>
      </c>
      <c r="AT94" s="95">
        <f t="shared" si="112"/>
        <v>3334.1</v>
      </c>
      <c r="AU94" s="35">
        <f t="shared" si="105"/>
        <v>2269.6999999999998</v>
      </c>
      <c r="AV94" s="100">
        <f>RCF!C$37</f>
        <v>16.247</v>
      </c>
      <c r="AW94" s="102">
        <v>2261.5</v>
      </c>
      <c r="AX94" s="100"/>
      <c r="AY94" s="35">
        <f t="shared" si="106"/>
        <v>2310.6</v>
      </c>
      <c r="AZ94" s="100">
        <f>RCF!C$39</f>
        <v>16.54</v>
      </c>
      <c r="BA94" s="35">
        <f t="shared" si="107"/>
        <v>2204.3000000000002</v>
      </c>
      <c r="BB94" s="100">
        <f>RCF!C$41</f>
        <v>15.779</v>
      </c>
    </row>
    <row r="95" spans="1:54" s="53" customFormat="1" x14ac:dyDescent="0.2">
      <c r="A95" s="38" t="s">
        <v>340</v>
      </c>
      <c r="B95" s="39" t="s">
        <v>341</v>
      </c>
      <c r="C95" s="40">
        <v>197.6</v>
      </c>
      <c r="D95" s="35">
        <f t="shared" si="89"/>
        <v>11761</v>
      </c>
      <c r="E95" s="34">
        <f>RCF!C$43</f>
        <v>59.519182319999999</v>
      </c>
      <c r="F95" s="35">
        <f t="shared" si="92"/>
        <v>3120.4</v>
      </c>
      <c r="G95" s="99">
        <f>RCF!C$5</f>
        <v>15.792</v>
      </c>
      <c r="H95" s="35">
        <f t="shared" si="93"/>
        <v>3120.5</v>
      </c>
      <c r="I95" s="99">
        <f t="shared" si="94"/>
        <v>15.792</v>
      </c>
      <c r="J95" s="95">
        <f t="shared" si="113"/>
        <v>3432.5</v>
      </c>
      <c r="K95" s="95">
        <f t="shared" si="113"/>
        <v>4275.1000000000004</v>
      </c>
      <c r="L95" s="95">
        <f t="shared" si="113"/>
        <v>4587.1000000000004</v>
      </c>
      <c r="M95" s="95">
        <f t="shared" si="113"/>
        <v>5055.2</v>
      </c>
      <c r="N95" s="95">
        <f t="shared" si="113"/>
        <v>6241</v>
      </c>
      <c r="O95" s="95">
        <f t="shared" si="113"/>
        <v>6709.1</v>
      </c>
      <c r="P95" s="95">
        <f t="shared" si="113"/>
        <v>9361.5</v>
      </c>
      <c r="Q95" s="35">
        <f t="shared" si="95"/>
        <v>3060.8</v>
      </c>
      <c r="R95" s="99">
        <f>RCF!C$7</f>
        <v>15.49</v>
      </c>
      <c r="S95" s="95">
        <f t="shared" si="109"/>
        <v>3979</v>
      </c>
      <c r="T95" s="95">
        <f t="shared" si="109"/>
        <v>4591.2</v>
      </c>
      <c r="U95" s="35">
        <f t="shared" si="96"/>
        <v>3024</v>
      </c>
      <c r="V95" s="99">
        <f>RCF!C$9</f>
        <v>15.304</v>
      </c>
      <c r="W95" s="35">
        <f t="shared" si="97"/>
        <v>3024</v>
      </c>
      <c r="X95" s="100">
        <f t="shared" si="98"/>
        <v>15.304</v>
      </c>
      <c r="Y95" s="95">
        <f t="shared" si="114"/>
        <v>3326.4</v>
      </c>
      <c r="Z95" s="95">
        <f t="shared" si="114"/>
        <v>4142.8</v>
      </c>
      <c r="AA95" s="95">
        <f t="shared" si="114"/>
        <v>4898.8</v>
      </c>
      <c r="AB95" s="95">
        <f t="shared" si="114"/>
        <v>4445.2</v>
      </c>
      <c r="AC95" s="95">
        <f t="shared" si="114"/>
        <v>6562</v>
      </c>
      <c r="AD95" s="95">
        <f t="shared" si="114"/>
        <v>9072</v>
      </c>
      <c r="AE95" s="35">
        <f t="shared" si="99"/>
        <v>3066.7</v>
      </c>
      <c r="AF95" s="100">
        <f>RCF!C$13</f>
        <v>15.52</v>
      </c>
      <c r="AG95" s="95">
        <f t="shared" si="111"/>
        <v>5060.1000000000004</v>
      </c>
      <c r="AH95" s="95">
        <f t="shared" si="111"/>
        <v>6440.1</v>
      </c>
      <c r="AI95" s="95">
        <f t="shared" si="111"/>
        <v>9200.1</v>
      </c>
      <c r="AJ95" s="35">
        <f t="shared" si="100"/>
        <v>3101.6</v>
      </c>
      <c r="AK95" s="100">
        <f>RCF!C$25</f>
        <v>15.696666666666665</v>
      </c>
      <c r="AL95" s="35">
        <f t="shared" si="101"/>
        <v>4090.3</v>
      </c>
      <c r="AM95" s="100">
        <f>RCF!C$59</f>
        <v>20.7</v>
      </c>
      <c r="AN95" s="35">
        <f t="shared" si="102"/>
        <v>3274.2</v>
      </c>
      <c r="AO95" s="100">
        <f>RCF!C$33</f>
        <v>16.57</v>
      </c>
      <c r="AP95" s="95">
        <f t="shared" si="103"/>
        <v>4911.3</v>
      </c>
      <c r="AQ95" s="35">
        <f t="shared" si="104"/>
        <v>3252.4</v>
      </c>
      <c r="AR95" s="100">
        <f>RCF!C$35</f>
        <v>16.46</v>
      </c>
      <c r="AS95" s="95">
        <f t="shared" si="112"/>
        <v>4228.1000000000004</v>
      </c>
      <c r="AT95" s="95">
        <f t="shared" si="112"/>
        <v>4715.8999999999996</v>
      </c>
      <c r="AU95" s="35">
        <f t="shared" si="105"/>
        <v>3210.4</v>
      </c>
      <c r="AV95" s="100">
        <f>RCF!C$37</f>
        <v>16.247</v>
      </c>
      <c r="AW95" s="102">
        <v>3198.8</v>
      </c>
      <c r="AX95" s="100"/>
      <c r="AY95" s="35">
        <f t="shared" si="106"/>
        <v>3268.3</v>
      </c>
      <c r="AZ95" s="100">
        <f>RCF!C$39</f>
        <v>16.54</v>
      </c>
      <c r="BA95" s="35">
        <f t="shared" si="107"/>
        <v>3117.9</v>
      </c>
      <c r="BB95" s="100">
        <f>RCF!C$41</f>
        <v>15.779</v>
      </c>
    </row>
    <row r="96" spans="1:54" s="53" customFormat="1" x14ac:dyDescent="0.2">
      <c r="A96" s="38" t="s">
        <v>106</v>
      </c>
      <c r="B96" s="39" t="s">
        <v>157</v>
      </c>
      <c r="C96" s="40">
        <v>128</v>
      </c>
      <c r="D96" s="35">
        <f t="shared" ref="D96:D127" si="115">ROUND(E96*C96,1)</f>
        <v>7618.5</v>
      </c>
      <c r="E96" s="34">
        <f>RCF!C$43</f>
        <v>59.519182319999999</v>
      </c>
      <c r="F96" s="35">
        <f t="shared" si="92"/>
        <v>2021.3</v>
      </c>
      <c r="G96" s="99">
        <f>RCF!C$5</f>
        <v>15.792</v>
      </c>
      <c r="H96" s="35">
        <f t="shared" si="93"/>
        <v>2021.4</v>
      </c>
      <c r="I96" s="99">
        <f t="shared" si="94"/>
        <v>15.792</v>
      </c>
      <c r="J96" s="95">
        <f t="shared" ref="J96:P105" si="116">ROUND($C96*$I96*J$6,1)</f>
        <v>2223.5</v>
      </c>
      <c r="K96" s="95">
        <f t="shared" si="116"/>
        <v>2769.3</v>
      </c>
      <c r="L96" s="95">
        <f t="shared" si="116"/>
        <v>2971.4</v>
      </c>
      <c r="M96" s="95">
        <f t="shared" si="116"/>
        <v>3274.6</v>
      </c>
      <c r="N96" s="95">
        <f t="shared" si="116"/>
        <v>4042.8</v>
      </c>
      <c r="O96" s="95">
        <f t="shared" si="116"/>
        <v>4346</v>
      </c>
      <c r="P96" s="95">
        <f t="shared" si="116"/>
        <v>6064.1</v>
      </c>
      <c r="Q96" s="35">
        <f t="shared" si="95"/>
        <v>1982.7</v>
      </c>
      <c r="R96" s="99">
        <f>RCF!C$7</f>
        <v>15.49</v>
      </c>
      <c r="S96" s="95">
        <f t="shared" ref="S96:T115" si="117">ROUNDDOWN($Q96*S$6,1)</f>
        <v>2577.5</v>
      </c>
      <c r="T96" s="95">
        <f t="shared" si="117"/>
        <v>2974</v>
      </c>
      <c r="U96" s="35">
        <f t="shared" si="96"/>
        <v>1958.9</v>
      </c>
      <c r="V96" s="99">
        <f>RCF!C$9</f>
        <v>15.304</v>
      </c>
      <c r="W96" s="35">
        <f t="shared" si="97"/>
        <v>1958.9</v>
      </c>
      <c r="X96" s="100">
        <f t="shared" si="98"/>
        <v>15.304</v>
      </c>
      <c r="Y96" s="95">
        <f t="shared" ref="Y96:AD105" si="118">ROUNDDOWN($W96*Y$6,1)</f>
        <v>2154.6999999999998</v>
      </c>
      <c r="Z96" s="95">
        <f t="shared" si="118"/>
        <v>2683.6</v>
      </c>
      <c r="AA96" s="95">
        <f t="shared" si="118"/>
        <v>3173.4</v>
      </c>
      <c r="AB96" s="95">
        <f t="shared" si="118"/>
        <v>2879.5</v>
      </c>
      <c r="AC96" s="95">
        <f t="shared" si="118"/>
        <v>4250.8</v>
      </c>
      <c r="AD96" s="95">
        <f t="shared" si="118"/>
        <v>5876.7</v>
      </c>
      <c r="AE96" s="35">
        <f t="shared" si="99"/>
        <v>1986.5</v>
      </c>
      <c r="AF96" s="100">
        <f>RCF!C$13</f>
        <v>15.52</v>
      </c>
      <c r="AG96" s="95">
        <f t="shared" ref="AG96:AI115" si="119">ROUND($AE96*AG$6,1)</f>
        <v>3277.7</v>
      </c>
      <c r="AH96" s="95">
        <f t="shared" si="119"/>
        <v>4171.7</v>
      </c>
      <c r="AI96" s="95">
        <f t="shared" si="119"/>
        <v>5959.5</v>
      </c>
      <c r="AJ96" s="35">
        <f t="shared" si="100"/>
        <v>2009.1</v>
      </c>
      <c r="AK96" s="100">
        <f>RCF!C$25</f>
        <v>15.696666666666665</v>
      </c>
      <c r="AL96" s="35">
        <f t="shared" si="101"/>
        <v>2649.6</v>
      </c>
      <c r="AM96" s="100">
        <f>RCF!C$59</f>
        <v>20.7</v>
      </c>
      <c r="AN96" s="35">
        <f t="shared" si="102"/>
        <v>2120.9</v>
      </c>
      <c r="AO96" s="100">
        <f>RCF!C$33</f>
        <v>16.57</v>
      </c>
      <c r="AP96" s="95">
        <f t="shared" si="103"/>
        <v>3181.3</v>
      </c>
      <c r="AQ96" s="35">
        <f t="shared" si="104"/>
        <v>2106.8000000000002</v>
      </c>
      <c r="AR96" s="100">
        <f>RCF!C$35</f>
        <v>16.46</v>
      </c>
      <c r="AS96" s="95">
        <f t="shared" ref="AS96:AT115" si="120">ROUNDDOWN($AQ96*AS$6,1)</f>
        <v>2738.8</v>
      </c>
      <c r="AT96" s="95">
        <f t="shared" si="120"/>
        <v>3054.8</v>
      </c>
      <c r="AU96" s="35">
        <f t="shared" si="105"/>
        <v>2079.6</v>
      </c>
      <c r="AV96" s="100">
        <f>RCF!C$37</f>
        <v>16.247</v>
      </c>
      <c r="AW96" s="102">
        <v>2072.1</v>
      </c>
      <c r="AX96" s="100"/>
      <c r="AY96" s="35">
        <f t="shared" si="106"/>
        <v>2117.1</v>
      </c>
      <c r="AZ96" s="100">
        <f>RCF!C$39</f>
        <v>16.54</v>
      </c>
      <c r="BA96" s="35">
        <f t="shared" si="107"/>
        <v>2019.7</v>
      </c>
      <c r="BB96" s="100">
        <f>RCF!C$41</f>
        <v>15.779</v>
      </c>
    </row>
    <row r="97" spans="1:54" s="53" customFormat="1" x14ac:dyDescent="0.2">
      <c r="A97" s="38" t="s">
        <v>86</v>
      </c>
      <c r="B97" s="39" t="s">
        <v>158</v>
      </c>
      <c r="C97" s="40">
        <v>129.69999999999999</v>
      </c>
      <c r="D97" s="35">
        <f t="shared" si="115"/>
        <v>7719.6</v>
      </c>
      <c r="E97" s="34">
        <f>RCF!C$43</f>
        <v>59.519182319999999</v>
      </c>
      <c r="F97" s="35">
        <f t="shared" si="92"/>
        <v>2048.1999999999998</v>
      </c>
      <c r="G97" s="99">
        <f>RCF!C$5</f>
        <v>15.792</v>
      </c>
      <c r="H97" s="35">
        <f t="shared" si="93"/>
        <v>2048.1999999999998</v>
      </c>
      <c r="I97" s="99">
        <f t="shared" si="94"/>
        <v>15.792</v>
      </c>
      <c r="J97" s="95">
        <f t="shared" si="116"/>
        <v>2253</v>
      </c>
      <c r="K97" s="95">
        <f t="shared" si="116"/>
        <v>2806.1</v>
      </c>
      <c r="L97" s="95">
        <f t="shared" si="116"/>
        <v>3010.9</v>
      </c>
      <c r="M97" s="95">
        <f t="shared" si="116"/>
        <v>3318.1</v>
      </c>
      <c r="N97" s="95">
        <f t="shared" si="116"/>
        <v>4096.3999999999996</v>
      </c>
      <c r="O97" s="95">
        <f t="shared" si="116"/>
        <v>4403.7</v>
      </c>
      <c r="P97" s="95">
        <f t="shared" si="116"/>
        <v>6144.7</v>
      </c>
      <c r="Q97" s="35">
        <f t="shared" si="95"/>
        <v>2009</v>
      </c>
      <c r="R97" s="99">
        <f>RCF!C$7</f>
        <v>15.49</v>
      </c>
      <c r="S97" s="95">
        <f t="shared" si="117"/>
        <v>2611.6999999999998</v>
      </c>
      <c r="T97" s="95">
        <f t="shared" si="117"/>
        <v>3013.5</v>
      </c>
      <c r="U97" s="35">
        <f t="shared" si="96"/>
        <v>1984.9</v>
      </c>
      <c r="V97" s="99">
        <f>RCF!C$9</f>
        <v>15.304</v>
      </c>
      <c r="W97" s="35">
        <f t="shared" si="97"/>
        <v>1984.9</v>
      </c>
      <c r="X97" s="100">
        <f t="shared" si="98"/>
        <v>15.304</v>
      </c>
      <c r="Y97" s="95">
        <f t="shared" si="118"/>
        <v>2183.3000000000002</v>
      </c>
      <c r="Z97" s="95">
        <f t="shared" si="118"/>
        <v>2719.3</v>
      </c>
      <c r="AA97" s="95">
        <f t="shared" si="118"/>
        <v>3215.5</v>
      </c>
      <c r="AB97" s="95">
        <f t="shared" si="118"/>
        <v>2917.8</v>
      </c>
      <c r="AC97" s="95">
        <f t="shared" si="118"/>
        <v>4307.2</v>
      </c>
      <c r="AD97" s="95">
        <f t="shared" si="118"/>
        <v>5954.7</v>
      </c>
      <c r="AE97" s="35">
        <f t="shared" si="99"/>
        <v>2012.9</v>
      </c>
      <c r="AF97" s="100">
        <f>RCF!C$13</f>
        <v>15.52</v>
      </c>
      <c r="AG97" s="95">
        <f t="shared" si="119"/>
        <v>3321.3</v>
      </c>
      <c r="AH97" s="95">
        <f t="shared" si="119"/>
        <v>4227.1000000000004</v>
      </c>
      <c r="AI97" s="95">
        <f t="shared" si="119"/>
        <v>6038.7</v>
      </c>
      <c r="AJ97" s="35">
        <f t="shared" si="100"/>
        <v>2035.8</v>
      </c>
      <c r="AK97" s="100">
        <f>RCF!C$25</f>
        <v>15.696666666666665</v>
      </c>
      <c r="AL97" s="35">
        <f t="shared" si="101"/>
        <v>2684.7</v>
      </c>
      <c r="AM97" s="100">
        <f>RCF!C$59</f>
        <v>20.7</v>
      </c>
      <c r="AN97" s="35">
        <f t="shared" si="102"/>
        <v>2149.1</v>
      </c>
      <c r="AO97" s="100">
        <f>RCF!C$33</f>
        <v>16.57</v>
      </c>
      <c r="AP97" s="95">
        <f t="shared" si="103"/>
        <v>3223.6</v>
      </c>
      <c r="AQ97" s="35">
        <f t="shared" si="104"/>
        <v>2134.8000000000002</v>
      </c>
      <c r="AR97" s="100">
        <f>RCF!C$35</f>
        <v>16.46</v>
      </c>
      <c r="AS97" s="95">
        <f t="shared" si="120"/>
        <v>2775.2</v>
      </c>
      <c r="AT97" s="95">
        <f t="shared" si="120"/>
        <v>3095.4</v>
      </c>
      <c r="AU97" s="35">
        <f t="shared" si="105"/>
        <v>2107.1999999999998</v>
      </c>
      <c r="AV97" s="100">
        <f>RCF!C$37</f>
        <v>16.247</v>
      </c>
      <c r="AW97" s="102">
        <v>2099.6</v>
      </c>
      <c r="AX97" s="100"/>
      <c r="AY97" s="35">
        <f t="shared" si="106"/>
        <v>2145.1999999999998</v>
      </c>
      <c r="AZ97" s="100">
        <f>RCF!C$39</f>
        <v>16.54</v>
      </c>
      <c r="BA97" s="35">
        <f t="shared" si="107"/>
        <v>2046.5</v>
      </c>
      <c r="BB97" s="100">
        <f>RCF!C$41</f>
        <v>15.779</v>
      </c>
    </row>
    <row r="98" spans="1:54" s="53" customFormat="1" x14ac:dyDescent="0.2">
      <c r="A98" s="38" t="s">
        <v>72</v>
      </c>
      <c r="B98" s="39" t="s">
        <v>158</v>
      </c>
      <c r="C98" s="40">
        <v>160</v>
      </c>
      <c r="D98" s="35">
        <f t="shared" si="115"/>
        <v>9523.1</v>
      </c>
      <c r="E98" s="34">
        <f>RCF!C$43</f>
        <v>59.519182319999999</v>
      </c>
      <c r="F98" s="35">
        <f t="shared" si="92"/>
        <v>2526.6999999999998</v>
      </c>
      <c r="G98" s="99">
        <f>RCF!C$5</f>
        <v>15.792</v>
      </c>
      <c r="H98" s="35">
        <f t="shared" si="93"/>
        <v>2526.6999999999998</v>
      </c>
      <c r="I98" s="99">
        <f t="shared" si="94"/>
        <v>15.792</v>
      </c>
      <c r="J98" s="95">
        <f t="shared" si="116"/>
        <v>2779.4</v>
      </c>
      <c r="K98" s="95">
        <f t="shared" si="116"/>
        <v>3461.6</v>
      </c>
      <c r="L98" s="95">
        <f t="shared" si="116"/>
        <v>3714.3</v>
      </c>
      <c r="M98" s="95">
        <f t="shared" si="116"/>
        <v>4093.3</v>
      </c>
      <c r="N98" s="95">
        <f t="shared" si="116"/>
        <v>5053.3999999999996</v>
      </c>
      <c r="O98" s="95">
        <f t="shared" si="116"/>
        <v>5432.4</v>
      </c>
      <c r="P98" s="95">
        <f t="shared" si="116"/>
        <v>7580.2</v>
      </c>
      <c r="Q98" s="35">
        <f t="shared" si="95"/>
        <v>2478.4</v>
      </c>
      <c r="R98" s="99">
        <f>RCF!C$7</f>
        <v>15.49</v>
      </c>
      <c r="S98" s="95">
        <f t="shared" si="117"/>
        <v>3221.9</v>
      </c>
      <c r="T98" s="95">
        <f t="shared" si="117"/>
        <v>3717.6</v>
      </c>
      <c r="U98" s="35">
        <f t="shared" si="96"/>
        <v>2448.6</v>
      </c>
      <c r="V98" s="99">
        <f>RCF!C$9</f>
        <v>15.304</v>
      </c>
      <c r="W98" s="35">
        <f t="shared" si="97"/>
        <v>2448.6</v>
      </c>
      <c r="X98" s="100">
        <f t="shared" si="98"/>
        <v>15.304</v>
      </c>
      <c r="Y98" s="95">
        <f t="shared" si="118"/>
        <v>2693.4</v>
      </c>
      <c r="Z98" s="95">
        <f t="shared" si="118"/>
        <v>3354.5</v>
      </c>
      <c r="AA98" s="95">
        <f t="shared" si="118"/>
        <v>3966.7</v>
      </c>
      <c r="AB98" s="95">
        <f t="shared" si="118"/>
        <v>3599.4</v>
      </c>
      <c r="AC98" s="95">
        <f t="shared" si="118"/>
        <v>5313.4</v>
      </c>
      <c r="AD98" s="95">
        <f t="shared" si="118"/>
        <v>7345.8</v>
      </c>
      <c r="AE98" s="35">
        <f t="shared" si="99"/>
        <v>2483.1999999999998</v>
      </c>
      <c r="AF98" s="100">
        <f>RCF!C$13</f>
        <v>15.52</v>
      </c>
      <c r="AG98" s="95">
        <f t="shared" si="119"/>
        <v>4097.3</v>
      </c>
      <c r="AH98" s="95">
        <f t="shared" si="119"/>
        <v>5214.7</v>
      </c>
      <c r="AI98" s="95">
        <f t="shared" si="119"/>
        <v>7449.6</v>
      </c>
      <c r="AJ98" s="35">
        <f t="shared" si="100"/>
        <v>2511.4</v>
      </c>
      <c r="AK98" s="100">
        <f>RCF!C$25</f>
        <v>15.696666666666665</v>
      </c>
      <c r="AL98" s="35">
        <f t="shared" si="101"/>
        <v>3312</v>
      </c>
      <c r="AM98" s="100">
        <f>RCF!C$59</f>
        <v>20.7</v>
      </c>
      <c r="AN98" s="35">
        <f t="shared" si="102"/>
        <v>2651.2</v>
      </c>
      <c r="AO98" s="100">
        <f>RCF!C$33</f>
        <v>16.57</v>
      </c>
      <c r="AP98" s="95">
        <f t="shared" si="103"/>
        <v>3976.8</v>
      </c>
      <c r="AQ98" s="35">
        <f t="shared" si="104"/>
        <v>2633.6</v>
      </c>
      <c r="AR98" s="100">
        <f>RCF!C$35</f>
        <v>16.46</v>
      </c>
      <c r="AS98" s="95">
        <f t="shared" si="120"/>
        <v>3423.6</v>
      </c>
      <c r="AT98" s="95">
        <f t="shared" si="120"/>
        <v>3818.7</v>
      </c>
      <c r="AU98" s="35">
        <f t="shared" si="105"/>
        <v>2599.5</v>
      </c>
      <c r="AV98" s="100">
        <f>RCF!C$37</f>
        <v>16.247</v>
      </c>
      <c r="AW98" s="102">
        <v>2590.1</v>
      </c>
      <c r="AX98" s="100"/>
      <c r="AY98" s="35">
        <f t="shared" si="106"/>
        <v>2646.4</v>
      </c>
      <c r="AZ98" s="100">
        <f>RCF!C$39</f>
        <v>16.54</v>
      </c>
      <c r="BA98" s="35">
        <f t="shared" si="107"/>
        <v>2524.6</v>
      </c>
      <c r="BB98" s="100">
        <f>RCF!C$41</f>
        <v>15.779</v>
      </c>
    </row>
    <row r="99" spans="1:54" s="53" customFormat="1" x14ac:dyDescent="0.2">
      <c r="A99" s="38" t="s">
        <v>89</v>
      </c>
      <c r="B99" s="39" t="s">
        <v>159</v>
      </c>
      <c r="C99" s="40">
        <v>64</v>
      </c>
      <c r="D99" s="35">
        <f t="shared" si="115"/>
        <v>3809.2</v>
      </c>
      <c r="E99" s="34">
        <f>RCF!C$43</f>
        <v>59.519182319999999</v>
      </c>
      <c r="F99" s="35">
        <f t="shared" si="92"/>
        <v>1010.6</v>
      </c>
      <c r="G99" s="99">
        <f>RCF!C$5</f>
        <v>15.792</v>
      </c>
      <c r="H99" s="35">
        <f t="shared" si="93"/>
        <v>1010.7</v>
      </c>
      <c r="I99" s="99">
        <f t="shared" si="94"/>
        <v>15.792</v>
      </c>
      <c r="J99" s="95">
        <f t="shared" si="116"/>
        <v>1111.8</v>
      </c>
      <c r="K99" s="95">
        <f t="shared" si="116"/>
        <v>1384.6</v>
      </c>
      <c r="L99" s="95">
        <f t="shared" si="116"/>
        <v>1485.7</v>
      </c>
      <c r="M99" s="95">
        <f t="shared" si="116"/>
        <v>1637.3</v>
      </c>
      <c r="N99" s="95">
        <f t="shared" si="116"/>
        <v>2021.4</v>
      </c>
      <c r="O99" s="95">
        <f t="shared" si="116"/>
        <v>2173</v>
      </c>
      <c r="P99" s="95">
        <f t="shared" si="116"/>
        <v>3032.1</v>
      </c>
      <c r="Q99" s="35">
        <f t="shared" si="95"/>
        <v>991.3</v>
      </c>
      <c r="R99" s="99">
        <f>RCF!C$7</f>
        <v>15.49</v>
      </c>
      <c r="S99" s="95">
        <f t="shared" si="117"/>
        <v>1288.5999999999999</v>
      </c>
      <c r="T99" s="95">
        <f t="shared" si="117"/>
        <v>1486.9</v>
      </c>
      <c r="U99" s="35">
        <f t="shared" si="96"/>
        <v>979.4</v>
      </c>
      <c r="V99" s="99">
        <f>RCF!C$9</f>
        <v>15.304</v>
      </c>
      <c r="W99" s="35">
        <f t="shared" si="97"/>
        <v>979.4</v>
      </c>
      <c r="X99" s="100">
        <f t="shared" si="98"/>
        <v>15.304</v>
      </c>
      <c r="Y99" s="95">
        <f t="shared" si="118"/>
        <v>1077.3</v>
      </c>
      <c r="Z99" s="95">
        <f t="shared" si="118"/>
        <v>1341.7</v>
      </c>
      <c r="AA99" s="95">
        <f t="shared" si="118"/>
        <v>1586.6</v>
      </c>
      <c r="AB99" s="95">
        <f t="shared" si="118"/>
        <v>1439.7</v>
      </c>
      <c r="AC99" s="95">
        <f t="shared" si="118"/>
        <v>2125.1999999999998</v>
      </c>
      <c r="AD99" s="95">
        <f t="shared" si="118"/>
        <v>2938.2</v>
      </c>
      <c r="AE99" s="35">
        <f t="shared" si="99"/>
        <v>993.2</v>
      </c>
      <c r="AF99" s="100">
        <f>RCF!C$13</f>
        <v>15.52</v>
      </c>
      <c r="AG99" s="95">
        <f t="shared" si="119"/>
        <v>1638.8</v>
      </c>
      <c r="AH99" s="95">
        <f t="shared" si="119"/>
        <v>2085.6999999999998</v>
      </c>
      <c r="AI99" s="95">
        <f t="shared" si="119"/>
        <v>2979.6</v>
      </c>
      <c r="AJ99" s="35">
        <f t="shared" si="100"/>
        <v>1004.5</v>
      </c>
      <c r="AK99" s="100">
        <f>RCF!C$25</f>
        <v>15.696666666666665</v>
      </c>
      <c r="AL99" s="35">
        <f t="shared" si="101"/>
        <v>1324.8</v>
      </c>
      <c r="AM99" s="100">
        <f>RCF!C$59</f>
        <v>20.7</v>
      </c>
      <c r="AN99" s="35">
        <f t="shared" si="102"/>
        <v>1060.4000000000001</v>
      </c>
      <c r="AO99" s="100">
        <f>RCF!C$33</f>
        <v>16.57</v>
      </c>
      <c r="AP99" s="95">
        <f t="shared" si="103"/>
        <v>1590.6</v>
      </c>
      <c r="AQ99" s="35">
        <f t="shared" si="104"/>
        <v>1053.4000000000001</v>
      </c>
      <c r="AR99" s="100">
        <f>RCF!C$35</f>
        <v>16.46</v>
      </c>
      <c r="AS99" s="95">
        <f t="shared" si="120"/>
        <v>1369.4</v>
      </c>
      <c r="AT99" s="95">
        <f t="shared" si="120"/>
        <v>1527.4</v>
      </c>
      <c r="AU99" s="35">
        <f t="shared" si="105"/>
        <v>1039.8</v>
      </c>
      <c r="AV99" s="100">
        <f>RCF!C$37</f>
        <v>16.247</v>
      </c>
      <c r="AW99" s="102">
        <v>1036</v>
      </c>
      <c r="AX99" s="100"/>
      <c r="AY99" s="35">
        <f t="shared" si="106"/>
        <v>1058.5</v>
      </c>
      <c r="AZ99" s="100">
        <f>RCF!C$39</f>
        <v>16.54</v>
      </c>
      <c r="BA99" s="35">
        <f t="shared" si="107"/>
        <v>1009.8</v>
      </c>
      <c r="BB99" s="100">
        <f>RCF!C$41</f>
        <v>15.779</v>
      </c>
    </row>
    <row r="100" spans="1:54" s="53" customFormat="1" x14ac:dyDescent="0.2">
      <c r="A100" s="38" t="s">
        <v>71</v>
      </c>
      <c r="B100" s="39" t="s">
        <v>160</v>
      </c>
      <c r="C100" s="40">
        <v>98.7</v>
      </c>
      <c r="D100" s="35">
        <f t="shared" si="115"/>
        <v>5874.5</v>
      </c>
      <c r="E100" s="34">
        <f>RCF!C$43</f>
        <v>59.519182319999999</v>
      </c>
      <c r="F100" s="35">
        <f t="shared" ref="F100:F131" si="121">ROUNDDOWN($C100*G100,1)</f>
        <v>1558.6</v>
      </c>
      <c r="G100" s="99">
        <f>RCF!C$5</f>
        <v>15.792</v>
      </c>
      <c r="H100" s="35">
        <f t="shared" ref="H100:H131" si="122">ROUND(I100*C100,1)</f>
        <v>1558.7</v>
      </c>
      <c r="I100" s="99">
        <f t="shared" ref="I100:I131" si="123">G100</f>
        <v>15.792</v>
      </c>
      <c r="J100" s="95">
        <f t="shared" si="116"/>
        <v>1714.5</v>
      </c>
      <c r="K100" s="95">
        <f t="shared" si="116"/>
        <v>2135.4</v>
      </c>
      <c r="L100" s="95">
        <f t="shared" si="116"/>
        <v>2291.1999999999998</v>
      </c>
      <c r="M100" s="95">
        <f t="shared" si="116"/>
        <v>2525</v>
      </c>
      <c r="N100" s="95">
        <f t="shared" si="116"/>
        <v>3117.3</v>
      </c>
      <c r="O100" s="95">
        <f t="shared" si="116"/>
        <v>3351.1</v>
      </c>
      <c r="P100" s="95">
        <f t="shared" si="116"/>
        <v>4676</v>
      </c>
      <c r="Q100" s="35">
        <f t="shared" ref="Q100:Q131" si="124">ROUNDDOWN($C100*R100,1)</f>
        <v>1528.8</v>
      </c>
      <c r="R100" s="99">
        <f>RCF!C$7</f>
        <v>15.49</v>
      </c>
      <c r="S100" s="95">
        <f t="shared" si="117"/>
        <v>1987.4</v>
      </c>
      <c r="T100" s="95">
        <f t="shared" si="117"/>
        <v>2293.1999999999998</v>
      </c>
      <c r="U100" s="35">
        <f t="shared" ref="U100:U131" si="125">ROUNDDOWN($C100*V100,1)</f>
        <v>1510.5</v>
      </c>
      <c r="V100" s="99">
        <f>RCF!C$9</f>
        <v>15.304</v>
      </c>
      <c r="W100" s="35">
        <f t="shared" ref="W100:W131" si="126">ROUNDDOWN($C100*X100,1)</f>
        <v>1510.5</v>
      </c>
      <c r="X100" s="100">
        <f t="shared" ref="X100:X131" si="127">V100</f>
        <v>15.304</v>
      </c>
      <c r="Y100" s="95">
        <f t="shared" si="118"/>
        <v>1661.5</v>
      </c>
      <c r="Z100" s="95">
        <f t="shared" si="118"/>
        <v>2069.3000000000002</v>
      </c>
      <c r="AA100" s="95">
        <f t="shared" si="118"/>
        <v>2447</v>
      </c>
      <c r="AB100" s="95">
        <f t="shared" si="118"/>
        <v>2220.4</v>
      </c>
      <c r="AC100" s="95">
        <f t="shared" si="118"/>
        <v>3277.7</v>
      </c>
      <c r="AD100" s="95">
        <f t="shared" si="118"/>
        <v>4531.5</v>
      </c>
      <c r="AE100" s="35">
        <f t="shared" ref="AE100:AE131" si="128">ROUNDDOWN($C100*AF100,1)</f>
        <v>1531.8</v>
      </c>
      <c r="AF100" s="100">
        <f>RCF!C$13</f>
        <v>15.52</v>
      </c>
      <c r="AG100" s="95">
        <f t="shared" si="119"/>
        <v>2527.5</v>
      </c>
      <c r="AH100" s="95">
        <f t="shared" si="119"/>
        <v>3216.8</v>
      </c>
      <c r="AI100" s="95">
        <f t="shared" si="119"/>
        <v>4595.3999999999996</v>
      </c>
      <c r="AJ100" s="35">
        <f t="shared" ref="AJ100:AJ131" si="129">ROUNDDOWN($C100*AK100,1)</f>
        <v>1549.2</v>
      </c>
      <c r="AK100" s="100">
        <f>RCF!C$25</f>
        <v>15.696666666666665</v>
      </c>
      <c r="AL100" s="35">
        <f t="shared" ref="AL100:AL131" si="130">ROUNDDOWN($C100*AM100,1)</f>
        <v>2043</v>
      </c>
      <c r="AM100" s="100">
        <f>RCF!C$59</f>
        <v>20.7</v>
      </c>
      <c r="AN100" s="35">
        <f t="shared" ref="AN100:AN131" si="131">ROUNDDOWN($C100*AO100,1)</f>
        <v>1635.4</v>
      </c>
      <c r="AO100" s="100">
        <f>RCF!C$33</f>
        <v>16.57</v>
      </c>
      <c r="AP100" s="95">
        <f t="shared" ref="AP100:AP131" si="132">ROUNDDOWN($AN100*AP$6,1)</f>
        <v>2453.1</v>
      </c>
      <c r="AQ100" s="35">
        <f t="shared" ref="AQ100:AQ131" si="133">ROUNDDOWN($C100*AR100,1)</f>
        <v>1624.6</v>
      </c>
      <c r="AR100" s="100">
        <f>RCF!C$35</f>
        <v>16.46</v>
      </c>
      <c r="AS100" s="95">
        <f t="shared" si="120"/>
        <v>2111.9</v>
      </c>
      <c r="AT100" s="95">
        <f t="shared" si="120"/>
        <v>2355.6</v>
      </c>
      <c r="AU100" s="35">
        <f t="shared" ref="AU100:AU131" si="134">ROUNDDOWN($C100*AV100,1)</f>
        <v>1603.5</v>
      </c>
      <c r="AV100" s="100">
        <f>RCF!C$37</f>
        <v>16.247</v>
      </c>
      <c r="AW100" s="102">
        <v>1597.8</v>
      </c>
      <c r="AX100" s="100"/>
      <c r="AY100" s="35">
        <f t="shared" ref="AY100:AY131" si="135">ROUNDDOWN($C100*AZ100,1)</f>
        <v>1632.4</v>
      </c>
      <c r="AZ100" s="100">
        <f>RCF!C$39</f>
        <v>16.54</v>
      </c>
      <c r="BA100" s="35">
        <f t="shared" ref="BA100:BA131" si="136">ROUNDDOWN($C100*BB100,1)</f>
        <v>1557.3</v>
      </c>
      <c r="BB100" s="100">
        <f>RCF!C$41</f>
        <v>15.779</v>
      </c>
    </row>
    <row r="101" spans="1:54" s="53" customFormat="1" x14ac:dyDescent="0.2">
      <c r="A101" s="38" t="s">
        <v>107</v>
      </c>
      <c r="B101" s="39" t="s">
        <v>161</v>
      </c>
      <c r="C101" s="40">
        <v>96</v>
      </c>
      <c r="D101" s="35">
        <f t="shared" si="115"/>
        <v>5713.8</v>
      </c>
      <c r="E101" s="34">
        <f>RCF!C$43</f>
        <v>59.519182319999999</v>
      </c>
      <c r="F101" s="35">
        <f t="shared" si="121"/>
        <v>1516</v>
      </c>
      <c r="G101" s="99">
        <f>RCF!C$5</f>
        <v>15.792</v>
      </c>
      <c r="H101" s="35">
        <f t="shared" si="122"/>
        <v>1516</v>
      </c>
      <c r="I101" s="99">
        <f t="shared" si="123"/>
        <v>15.792</v>
      </c>
      <c r="J101" s="95">
        <f t="shared" si="116"/>
        <v>1667.6</v>
      </c>
      <c r="K101" s="95">
        <f t="shared" si="116"/>
        <v>2077</v>
      </c>
      <c r="L101" s="95">
        <f t="shared" si="116"/>
        <v>2228.6</v>
      </c>
      <c r="M101" s="95">
        <f t="shared" si="116"/>
        <v>2456</v>
      </c>
      <c r="N101" s="95">
        <f t="shared" si="116"/>
        <v>3032.1</v>
      </c>
      <c r="O101" s="95">
        <f t="shared" si="116"/>
        <v>3259.5</v>
      </c>
      <c r="P101" s="95">
        <f t="shared" si="116"/>
        <v>4548.1000000000004</v>
      </c>
      <c r="Q101" s="35">
        <f t="shared" si="124"/>
        <v>1487</v>
      </c>
      <c r="R101" s="99">
        <f>RCF!C$7</f>
        <v>15.49</v>
      </c>
      <c r="S101" s="95">
        <f t="shared" si="117"/>
        <v>1933.1</v>
      </c>
      <c r="T101" s="95">
        <f t="shared" si="117"/>
        <v>2230.5</v>
      </c>
      <c r="U101" s="35">
        <f t="shared" si="125"/>
        <v>1469.1</v>
      </c>
      <c r="V101" s="99">
        <f>RCF!C$9</f>
        <v>15.304</v>
      </c>
      <c r="W101" s="35">
        <f t="shared" si="126"/>
        <v>1469.1</v>
      </c>
      <c r="X101" s="100">
        <f t="shared" si="127"/>
        <v>15.304</v>
      </c>
      <c r="Y101" s="95">
        <f t="shared" si="118"/>
        <v>1616</v>
      </c>
      <c r="Z101" s="95">
        <f t="shared" si="118"/>
        <v>2012.6</v>
      </c>
      <c r="AA101" s="95">
        <f t="shared" si="118"/>
        <v>2379.9</v>
      </c>
      <c r="AB101" s="95">
        <f t="shared" si="118"/>
        <v>2159.5</v>
      </c>
      <c r="AC101" s="95">
        <f t="shared" si="118"/>
        <v>3187.9</v>
      </c>
      <c r="AD101" s="95">
        <f t="shared" si="118"/>
        <v>4407.3</v>
      </c>
      <c r="AE101" s="35">
        <f t="shared" si="128"/>
        <v>1489.9</v>
      </c>
      <c r="AF101" s="100">
        <f>RCF!C$13</f>
        <v>15.52</v>
      </c>
      <c r="AG101" s="95">
        <f t="shared" si="119"/>
        <v>2458.3000000000002</v>
      </c>
      <c r="AH101" s="95">
        <f t="shared" si="119"/>
        <v>3128.8</v>
      </c>
      <c r="AI101" s="95">
        <f t="shared" si="119"/>
        <v>4469.7</v>
      </c>
      <c r="AJ101" s="35">
        <f t="shared" si="129"/>
        <v>1506.8</v>
      </c>
      <c r="AK101" s="100">
        <f>RCF!C$25</f>
        <v>15.696666666666665</v>
      </c>
      <c r="AL101" s="35">
        <f t="shared" si="130"/>
        <v>1987.2</v>
      </c>
      <c r="AM101" s="100">
        <f>RCF!C$59</f>
        <v>20.7</v>
      </c>
      <c r="AN101" s="35">
        <f t="shared" si="131"/>
        <v>1590.7</v>
      </c>
      <c r="AO101" s="100">
        <f>RCF!C$33</f>
        <v>16.57</v>
      </c>
      <c r="AP101" s="95">
        <f t="shared" si="132"/>
        <v>2386</v>
      </c>
      <c r="AQ101" s="35">
        <f t="shared" si="133"/>
        <v>1580.1</v>
      </c>
      <c r="AR101" s="100">
        <f>RCF!C$35</f>
        <v>16.46</v>
      </c>
      <c r="AS101" s="95">
        <f t="shared" si="120"/>
        <v>2054.1</v>
      </c>
      <c r="AT101" s="95">
        <f t="shared" si="120"/>
        <v>2291.1</v>
      </c>
      <c r="AU101" s="35">
        <f t="shared" si="134"/>
        <v>1559.7</v>
      </c>
      <c r="AV101" s="100">
        <f>RCF!C$37</f>
        <v>16.247</v>
      </c>
      <c r="AW101" s="102">
        <v>1554.1</v>
      </c>
      <c r="AX101" s="100"/>
      <c r="AY101" s="35">
        <f t="shared" si="135"/>
        <v>1587.8</v>
      </c>
      <c r="AZ101" s="100">
        <f>RCF!C$39</f>
        <v>16.54</v>
      </c>
      <c r="BA101" s="35">
        <f t="shared" si="136"/>
        <v>1514.7</v>
      </c>
      <c r="BB101" s="100">
        <f>RCF!C$41</f>
        <v>15.779</v>
      </c>
    </row>
    <row r="102" spans="1:54" s="53" customFormat="1" x14ac:dyDescent="0.2">
      <c r="A102" s="38" t="s">
        <v>76</v>
      </c>
      <c r="B102" s="39" t="s">
        <v>162</v>
      </c>
      <c r="C102" s="40">
        <v>116</v>
      </c>
      <c r="D102" s="35">
        <f t="shared" si="115"/>
        <v>6904.2</v>
      </c>
      <c r="E102" s="34">
        <f>RCF!C$43</f>
        <v>59.519182319999999</v>
      </c>
      <c r="F102" s="35">
        <f t="shared" si="121"/>
        <v>1831.8</v>
      </c>
      <c r="G102" s="99">
        <f>RCF!C$5</f>
        <v>15.792</v>
      </c>
      <c r="H102" s="35">
        <f t="shared" si="122"/>
        <v>1831.9</v>
      </c>
      <c r="I102" s="99">
        <f t="shared" si="123"/>
        <v>15.792</v>
      </c>
      <c r="J102" s="95">
        <f t="shared" si="116"/>
        <v>2015.1</v>
      </c>
      <c r="K102" s="95">
        <f t="shared" si="116"/>
        <v>2509.6999999999998</v>
      </c>
      <c r="L102" s="95">
        <f t="shared" si="116"/>
        <v>2692.9</v>
      </c>
      <c r="M102" s="95">
        <f t="shared" si="116"/>
        <v>2967.6</v>
      </c>
      <c r="N102" s="95">
        <f t="shared" si="116"/>
        <v>3663.7</v>
      </c>
      <c r="O102" s="95">
        <f t="shared" si="116"/>
        <v>3938.5</v>
      </c>
      <c r="P102" s="95">
        <f t="shared" si="116"/>
        <v>5495.6</v>
      </c>
      <c r="Q102" s="35">
        <f t="shared" si="124"/>
        <v>1796.8</v>
      </c>
      <c r="R102" s="99">
        <f>RCF!C$7</f>
        <v>15.49</v>
      </c>
      <c r="S102" s="95">
        <f t="shared" si="117"/>
        <v>2335.8000000000002</v>
      </c>
      <c r="T102" s="95">
        <f t="shared" si="117"/>
        <v>2695.2</v>
      </c>
      <c r="U102" s="35">
        <f t="shared" si="125"/>
        <v>1775.2</v>
      </c>
      <c r="V102" s="99">
        <f>RCF!C$9</f>
        <v>15.304</v>
      </c>
      <c r="W102" s="35">
        <f t="shared" si="126"/>
        <v>1775.2</v>
      </c>
      <c r="X102" s="100">
        <f t="shared" si="127"/>
        <v>15.304</v>
      </c>
      <c r="Y102" s="95">
        <f t="shared" si="118"/>
        <v>1952.7</v>
      </c>
      <c r="Z102" s="95">
        <f t="shared" si="118"/>
        <v>2432</v>
      </c>
      <c r="AA102" s="95">
        <f t="shared" si="118"/>
        <v>2875.8</v>
      </c>
      <c r="AB102" s="95">
        <f t="shared" si="118"/>
        <v>2609.5</v>
      </c>
      <c r="AC102" s="95">
        <f t="shared" si="118"/>
        <v>3852.1</v>
      </c>
      <c r="AD102" s="95">
        <f t="shared" si="118"/>
        <v>5325.6</v>
      </c>
      <c r="AE102" s="35">
        <f t="shared" si="128"/>
        <v>1800.3</v>
      </c>
      <c r="AF102" s="100">
        <f>RCF!C$13</f>
        <v>15.52</v>
      </c>
      <c r="AG102" s="95">
        <f t="shared" si="119"/>
        <v>2970.5</v>
      </c>
      <c r="AH102" s="95">
        <f t="shared" si="119"/>
        <v>3780.6</v>
      </c>
      <c r="AI102" s="95">
        <f t="shared" si="119"/>
        <v>5400.9</v>
      </c>
      <c r="AJ102" s="35">
        <f t="shared" si="129"/>
        <v>1820.8</v>
      </c>
      <c r="AK102" s="100">
        <f>RCF!C$25</f>
        <v>15.696666666666665</v>
      </c>
      <c r="AL102" s="35">
        <f t="shared" si="130"/>
        <v>2401.1999999999998</v>
      </c>
      <c r="AM102" s="100">
        <f>RCF!C$59</f>
        <v>20.7</v>
      </c>
      <c r="AN102" s="35">
        <f t="shared" si="131"/>
        <v>1922.1</v>
      </c>
      <c r="AO102" s="100">
        <f>RCF!C$33</f>
        <v>16.57</v>
      </c>
      <c r="AP102" s="95">
        <f t="shared" si="132"/>
        <v>2883.1</v>
      </c>
      <c r="AQ102" s="35">
        <f t="shared" si="133"/>
        <v>1909.3</v>
      </c>
      <c r="AR102" s="100">
        <f>RCF!C$35</f>
        <v>16.46</v>
      </c>
      <c r="AS102" s="95">
        <f t="shared" si="120"/>
        <v>2482</v>
      </c>
      <c r="AT102" s="95">
        <f t="shared" si="120"/>
        <v>2768.4</v>
      </c>
      <c r="AU102" s="35">
        <f t="shared" si="134"/>
        <v>1884.6</v>
      </c>
      <c r="AV102" s="100">
        <f>RCF!C$37</f>
        <v>16.247</v>
      </c>
      <c r="AW102" s="102">
        <v>1877.8</v>
      </c>
      <c r="AX102" s="100"/>
      <c r="AY102" s="35">
        <f t="shared" si="135"/>
        <v>1918.6</v>
      </c>
      <c r="AZ102" s="100">
        <f>RCF!C$39</f>
        <v>16.54</v>
      </c>
      <c r="BA102" s="35">
        <f t="shared" si="136"/>
        <v>1830.3</v>
      </c>
      <c r="BB102" s="100">
        <f>RCF!C$41</f>
        <v>15.779</v>
      </c>
    </row>
    <row r="103" spans="1:54" s="53" customFormat="1" x14ac:dyDescent="0.2">
      <c r="A103" s="38" t="s">
        <v>100</v>
      </c>
      <c r="B103" s="39" t="s">
        <v>163</v>
      </c>
      <c r="C103" s="40">
        <v>160</v>
      </c>
      <c r="D103" s="35">
        <f t="shared" si="115"/>
        <v>9523.1</v>
      </c>
      <c r="E103" s="34">
        <f>RCF!C$43</f>
        <v>59.519182319999999</v>
      </c>
      <c r="F103" s="35">
        <f t="shared" si="121"/>
        <v>2526.6999999999998</v>
      </c>
      <c r="G103" s="99">
        <f>RCF!C$5</f>
        <v>15.792</v>
      </c>
      <c r="H103" s="35">
        <f t="shared" si="122"/>
        <v>2526.6999999999998</v>
      </c>
      <c r="I103" s="99">
        <f t="shared" si="123"/>
        <v>15.792</v>
      </c>
      <c r="J103" s="95">
        <f t="shared" si="116"/>
        <v>2779.4</v>
      </c>
      <c r="K103" s="95">
        <f t="shared" si="116"/>
        <v>3461.6</v>
      </c>
      <c r="L103" s="95">
        <f t="shared" si="116"/>
        <v>3714.3</v>
      </c>
      <c r="M103" s="95">
        <f t="shared" si="116"/>
        <v>4093.3</v>
      </c>
      <c r="N103" s="95">
        <f t="shared" si="116"/>
        <v>5053.3999999999996</v>
      </c>
      <c r="O103" s="95">
        <f t="shared" si="116"/>
        <v>5432.4</v>
      </c>
      <c r="P103" s="95">
        <f t="shared" si="116"/>
        <v>7580.2</v>
      </c>
      <c r="Q103" s="35">
        <f t="shared" si="124"/>
        <v>2478.4</v>
      </c>
      <c r="R103" s="99">
        <f>RCF!C$7</f>
        <v>15.49</v>
      </c>
      <c r="S103" s="95">
        <f t="shared" si="117"/>
        <v>3221.9</v>
      </c>
      <c r="T103" s="95">
        <f t="shared" si="117"/>
        <v>3717.6</v>
      </c>
      <c r="U103" s="35">
        <f t="shared" si="125"/>
        <v>2448.6</v>
      </c>
      <c r="V103" s="99">
        <f>RCF!C$9</f>
        <v>15.304</v>
      </c>
      <c r="W103" s="35">
        <f t="shared" si="126"/>
        <v>2448.6</v>
      </c>
      <c r="X103" s="100">
        <f t="shared" si="127"/>
        <v>15.304</v>
      </c>
      <c r="Y103" s="95">
        <f t="shared" si="118"/>
        <v>2693.4</v>
      </c>
      <c r="Z103" s="95">
        <f t="shared" si="118"/>
        <v>3354.5</v>
      </c>
      <c r="AA103" s="95">
        <f t="shared" si="118"/>
        <v>3966.7</v>
      </c>
      <c r="AB103" s="95">
        <f t="shared" si="118"/>
        <v>3599.4</v>
      </c>
      <c r="AC103" s="95">
        <f t="shared" si="118"/>
        <v>5313.4</v>
      </c>
      <c r="AD103" s="95">
        <f t="shared" si="118"/>
        <v>7345.8</v>
      </c>
      <c r="AE103" s="35">
        <f t="shared" si="128"/>
        <v>2483.1999999999998</v>
      </c>
      <c r="AF103" s="100">
        <f>RCF!C$13</f>
        <v>15.52</v>
      </c>
      <c r="AG103" s="95">
        <f t="shared" si="119"/>
        <v>4097.3</v>
      </c>
      <c r="AH103" s="95">
        <f t="shared" si="119"/>
        <v>5214.7</v>
      </c>
      <c r="AI103" s="95">
        <f t="shared" si="119"/>
        <v>7449.6</v>
      </c>
      <c r="AJ103" s="35">
        <f t="shared" si="129"/>
        <v>2511.4</v>
      </c>
      <c r="AK103" s="100">
        <f>RCF!C$25</f>
        <v>15.696666666666665</v>
      </c>
      <c r="AL103" s="35">
        <f t="shared" si="130"/>
        <v>3312</v>
      </c>
      <c r="AM103" s="100">
        <f>RCF!C$59</f>
        <v>20.7</v>
      </c>
      <c r="AN103" s="35">
        <f t="shared" si="131"/>
        <v>2651.2</v>
      </c>
      <c r="AO103" s="100">
        <f>RCF!C$33</f>
        <v>16.57</v>
      </c>
      <c r="AP103" s="95">
        <f t="shared" si="132"/>
        <v>3976.8</v>
      </c>
      <c r="AQ103" s="35">
        <f t="shared" si="133"/>
        <v>2633.6</v>
      </c>
      <c r="AR103" s="100">
        <f>RCF!C$35</f>
        <v>16.46</v>
      </c>
      <c r="AS103" s="95">
        <f t="shared" si="120"/>
        <v>3423.6</v>
      </c>
      <c r="AT103" s="95">
        <f t="shared" si="120"/>
        <v>3818.7</v>
      </c>
      <c r="AU103" s="35">
        <f t="shared" si="134"/>
        <v>2599.5</v>
      </c>
      <c r="AV103" s="100">
        <f>RCF!C$37</f>
        <v>16.247</v>
      </c>
      <c r="AW103" s="102">
        <v>2590.1</v>
      </c>
      <c r="AX103" s="100"/>
      <c r="AY103" s="35">
        <f t="shared" si="135"/>
        <v>2646.4</v>
      </c>
      <c r="AZ103" s="100">
        <f>RCF!C$39</f>
        <v>16.54</v>
      </c>
      <c r="BA103" s="35">
        <f t="shared" si="136"/>
        <v>2524.6</v>
      </c>
      <c r="BB103" s="100">
        <f>RCF!C$41</f>
        <v>15.779</v>
      </c>
    </row>
    <row r="104" spans="1:54" s="53" customFormat="1" x14ac:dyDescent="0.2">
      <c r="A104" s="38" t="s">
        <v>90</v>
      </c>
      <c r="B104" s="39" t="s">
        <v>164</v>
      </c>
      <c r="C104" s="40">
        <v>141</v>
      </c>
      <c r="D104" s="35">
        <f t="shared" si="115"/>
        <v>8392.2000000000007</v>
      </c>
      <c r="E104" s="34">
        <f>RCF!C$43</f>
        <v>59.519182319999999</v>
      </c>
      <c r="F104" s="35">
        <f t="shared" si="121"/>
        <v>2226.6</v>
      </c>
      <c r="G104" s="99">
        <f>RCF!C$5</f>
        <v>15.792</v>
      </c>
      <c r="H104" s="35">
        <f t="shared" si="122"/>
        <v>2226.6999999999998</v>
      </c>
      <c r="I104" s="99">
        <f t="shared" si="123"/>
        <v>15.792</v>
      </c>
      <c r="J104" s="95">
        <f t="shared" si="116"/>
        <v>2449.3000000000002</v>
      </c>
      <c r="K104" s="95">
        <f t="shared" si="116"/>
        <v>3050.5</v>
      </c>
      <c r="L104" s="95">
        <f t="shared" si="116"/>
        <v>3273.2</v>
      </c>
      <c r="M104" s="95">
        <f t="shared" si="116"/>
        <v>3607.2</v>
      </c>
      <c r="N104" s="95">
        <f t="shared" si="116"/>
        <v>4453.3</v>
      </c>
      <c r="O104" s="95">
        <f t="shared" si="116"/>
        <v>4787.3</v>
      </c>
      <c r="P104" s="95">
        <f t="shared" si="116"/>
        <v>6680</v>
      </c>
      <c r="Q104" s="35">
        <f t="shared" si="124"/>
        <v>2184</v>
      </c>
      <c r="R104" s="99">
        <f>RCF!C$7</f>
        <v>15.49</v>
      </c>
      <c r="S104" s="95">
        <f t="shared" si="117"/>
        <v>2839.2</v>
      </c>
      <c r="T104" s="95">
        <f t="shared" si="117"/>
        <v>3276</v>
      </c>
      <c r="U104" s="35">
        <f t="shared" si="125"/>
        <v>2157.8000000000002</v>
      </c>
      <c r="V104" s="99">
        <f>RCF!C$9</f>
        <v>15.304</v>
      </c>
      <c r="W104" s="35">
        <f t="shared" si="126"/>
        <v>2157.8000000000002</v>
      </c>
      <c r="X104" s="100">
        <f t="shared" si="127"/>
        <v>15.304</v>
      </c>
      <c r="Y104" s="95">
        <f t="shared" si="118"/>
        <v>2373.5</v>
      </c>
      <c r="Z104" s="95">
        <f t="shared" si="118"/>
        <v>2956.1</v>
      </c>
      <c r="AA104" s="95">
        <f t="shared" si="118"/>
        <v>3495.6</v>
      </c>
      <c r="AB104" s="95">
        <f t="shared" si="118"/>
        <v>3171.9</v>
      </c>
      <c r="AC104" s="95">
        <f t="shared" si="118"/>
        <v>4682.3999999999996</v>
      </c>
      <c r="AD104" s="95">
        <f t="shared" si="118"/>
        <v>6473.4</v>
      </c>
      <c r="AE104" s="35">
        <f t="shared" si="128"/>
        <v>2188.3000000000002</v>
      </c>
      <c r="AF104" s="100">
        <f>RCF!C$13</f>
        <v>15.52</v>
      </c>
      <c r="AG104" s="95">
        <f t="shared" si="119"/>
        <v>3610.7</v>
      </c>
      <c r="AH104" s="95">
        <f t="shared" si="119"/>
        <v>4595.3999999999996</v>
      </c>
      <c r="AI104" s="95">
        <f t="shared" si="119"/>
        <v>6564.9</v>
      </c>
      <c r="AJ104" s="35">
        <f t="shared" si="129"/>
        <v>2213.1999999999998</v>
      </c>
      <c r="AK104" s="100">
        <f>RCF!C$25</f>
        <v>15.696666666666665</v>
      </c>
      <c r="AL104" s="35">
        <f t="shared" si="130"/>
        <v>2918.7</v>
      </c>
      <c r="AM104" s="100">
        <f>RCF!C$59</f>
        <v>20.7</v>
      </c>
      <c r="AN104" s="35">
        <f t="shared" si="131"/>
        <v>2336.3000000000002</v>
      </c>
      <c r="AO104" s="100">
        <f>RCF!C$33</f>
        <v>16.57</v>
      </c>
      <c r="AP104" s="95">
        <f t="shared" si="132"/>
        <v>3504.4</v>
      </c>
      <c r="AQ104" s="35">
        <f t="shared" si="133"/>
        <v>2320.8000000000002</v>
      </c>
      <c r="AR104" s="100">
        <f>RCF!C$35</f>
        <v>16.46</v>
      </c>
      <c r="AS104" s="95">
        <f t="shared" si="120"/>
        <v>3017</v>
      </c>
      <c r="AT104" s="95">
        <f t="shared" si="120"/>
        <v>3365.1</v>
      </c>
      <c r="AU104" s="35">
        <f t="shared" si="134"/>
        <v>2290.8000000000002</v>
      </c>
      <c r="AV104" s="100">
        <f>RCF!C$37</f>
        <v>16.247</v>
      </c>
      <c r="AW104" s="102">
        <v>2282.5</v>
      </c>
      <c r="AX104" s="100"/>
      <c r="AY104" s="35">
        <f t="shared" si="135"/>
        <v>2332.1</v>
      </c>
      <c r="AZ104" s="100">
        <f>RCF!C$39</f>
        <v>16.54</v>
      </c>
      <c r="BA104" s="35">
        <f t="shared" si="136"/>
        <v>2224.8000000000002</v>
      </c>
      <c r="BB104" s="100">
        <f>RCF!C$41</f>
        <v>15.779</v>
      </c>
    </row>
    <row r="105" spans="1:54" s="53" customFormat="1" x14ac:dyDescent="0.2">
      <c r="A105" s="38" t="s">
        <v>87</v>
      </c>
      <c r="B105" s="39" t="s">
        <v>165</v>
      </c>
      <c r="C105" s="40">
        <v>80.900000000000006</v>
      </c>
      <c r="D105" s="35">
        <f t="shared" si="115"/>
        <v>4815.1000000000004</v>
      </c>
      <c r="E105" s="34">
        <f>RCF!C$43</f>
        <v>59.519182319999999</v>
      </c>
      <c r="F105" s="35">
        <f t="shared" si="121"/>
        <v>1277.5</v>
      </c>
      <c r="G105" s="99">
        <f>RCF!C$5</f>
        <v>15.792</v>
      </c>
      <c r="H105" s="35">
        <f t="shared" si="122"/>
        <v>1277.5999999999999</v>
      </c>
      <c r="I105" s="99">
        <f t="shared" si="123"/>
        <v>15.792</v>
      </c>
      <c r="J105" s="95">
        <f t="shared" si="116"/>
        <v>1405.3</v>
      </c>
      <c r="K105" s="95">
        <f t="shared" si="116"/>
        <v>1750.3</v>
      </c>
      <c r="L105" s="95">
        <f t="shared" si="116"/>
        <v>1878</v>
      </c>
      <c r="M105" s="95">
        <f t="shared" si="116"/>
        <v>2069.6999999999998</v>
      </c>
      <c r="N105" s="95">
        <f t="shared" si="116"/>
        <v>2555.1</v>
      </c>
      <c r="O105" s="95">
        <f t="shared" si="116"/>
        <v>2746.8</v>
      </c>
      <c r="P105" s="95">
        <f t="shared" si="116"/>
        <v>3832.7</v>
      </c>
      <c r="Q105" s="35">
        <f t="shared" si="124"/>
        <v>1253.0999999999999</v>
      </c>
      <c r="R105" s="99">
        <f>RCF!C$7</f>
        <v>15.49</v>
      </c>
      <c r="S105" s="95">
        <f t="shared" si="117"/>
        <v>1629</v>
      </c>
      <c r="T105" s="95">
        <f t="shared" si="117"/>
        <v>1879.6</v>
      </c>
      <c r="U105" s="35">
        <f t="shared" si="125"/>
        <v>1238</v>
      </c>
      <c r="V105" s="99">
        <f>RCF!C$9</f>
        <v>15.304</v>
      </c>
      <c r="W105" s="35">
        <f t="shared" si="126"/>
        <v>1238</v>
      </c>
      <c r="X105" s="100">
        <f t="shared" si="127"/>
        <v>15.304</v>
      </c>
      <c r="Y105" s="95">
        <f t="shared" si="118"/>
        <v>1361.8</v>
      </c>
      <c r="Z105" s="95">
        <f t="shared" si="118"/>
        <v>1696</v>
      </c>
      <c r="AA105" s="95">
        <f t="shared" si="118"/>
        <v>2005.5</v>
      </c>
      <c r="AB105" s="95">
        <f t="shared" si="118"/>
        <v>1819.8</v>
      </c>
      <c r="AC105" s="95">
        <f t="shared" si="118"/>
        <v>2686.4</v>
      </c>
      <c r="AD105" s="95">
        <f t="shared" si="118"/>
        <v>3714</v>
      </c>
      <c r="AE105" s="35">
        <f t="shared" si="128"/>
        <v>1255.5</v>
      </c>
      <c r="AF105" s="100">
        <f>RCF!C$13</f>
        <v>15.52</v>
      </c>
      <c r="AG105" s="95">
        <f t="shared" si="119"/>
        <v>2071.6</v>
      </c>
      <c r="AH105" s="95">
        <f t="shared" si="119"/>
        <v>2636.6</v>
      </c>
      <c r="AI105" s="95">
        <f t="shared" si="119"/>
        <v>3766.5</v>
      </c>
      <c r="AJ105" s="35">
        <f t="shared" si="129"/>
        <v>1269.8</v>
      </c>
      <c r="AK105" s="100">
        <f>RCF!C$25</f>
        <v>15.696666666666665</v>
      </c>
      <c r="AL105" s="35">
        <f t="shared" si="130"/>
        <v>1674.6</v>
      </c>
      <c r="AM105" s="100">
        <f>RCF!C$59</f>
        <v>20.7</v>
      </c>
      <c r="AN105" s="35">
        <f t="shared" si="131"/>
        <v>1340.5</v>
      </c>
      <c r="AO105" s="100">
        <f>RCF!C$33</f>
        <v>16.57</v>
      </c>
      <c r="AP105" s="95">
        <f t="shared" si="132"/>
        <v>2010.7</v>
      </c>
      <c r="AQ105" s="35">
        <f t="shared" si="133"/>
        <v>1331.6</v>
      </c>
      <c r="AR105" s="100">
        <f>RCF!C$35</f>
        <v>16.46</v>
      </c>
      <c r="AS105" s="95">
        <f t="shared" si="120"/>
        <v>1731</v>
      </c>
      <c r="AT105" s="95">
        <f t="shared" si="120"/>
        <v>1930.8</v>
      </c>
      <c r="AU105" s="35">
        <f t="shared" si="134"/>
        <v>1314.3</v>
      </c>
      <c r="AV105" s="100">
        <f>RCF!C$37</f>
        <v>16.247</v>
      </c>
      <c r="AW105" s="102">
        <v>1309.5999999999999</v>
      </c>
      <c r="AX105" s="100"/>
      <c r="AY105" s="35">
        <f t="shared" si="135"/>
        <v>1338</v>
      </c>
      <c r="AZ105" s="100">
        <f>RCF!C$39</f>
        <v>16.54</v>
      </c>
      <c r="BA105" s="35">
        <f t="shared" si="136"/>
        <v>1276.5</v>
      </c>
      <c r="BB105" s="100">
        <f>RCF!C$41</f>
        <v>15.779</v>
      </c>
    </row>
    <row r="106" spans="1:54" s="53" customFormat="1" x14ac:dyDescent="0.2">
      <c r="A106" s="38" t="s">
        <v>102</v>
      </c>
      <c r="B106" s="39" t="s">
        <v>166</v>
      </c>
      <c r="C106" s="40">
        <v>128</v>
      </c>
      <c r="D106" s="35">
        <f t="shared" si="115"/>
        <v>7618.5</v>
      </c>
      <c r="E106" s="34">
        <f>RCF!C$43</f>
        <v>59.519182319999999</v>
      </c>
      <c r="F106" s="35">
        <f t="shared" si="121"/>
        <v>2021.3</v>
      </c>
      <c r="G106" s="99">
        <f>RCF!C$5</f>
        <v>15.792</v>
      </c>
      <c r="H106" s="35">
        <f t="shared" si="122"/>
        <v>2021.4</v>
      </c>
      <c r="I106" s="99">
        <f t="shared" si="123"/>
        <v>15.792</v>
      </c>
      <c r="J106" s="95">
        <f t="shared" ref="J106:P115" si="137">ROUND($C106*$I106*J$6,1)</f>
        <v>2223.5</v>
      </c>
      <c r="K106" s="95">
        <f t="shared" si="137"/>
        <v>2769.3</v>
      </c>
      <c r="L106" s="95">
        <f t="shared" si="137"/>
        <v>2971.4</v>
      </c>
      <c r="M106" s="95">
        <f t="shared" si="137"/>
        <v>3274.6</v>
      </c>
      <c r="N106" s="95">
        <f t="shared" si="137"/>
        <v>4042.8</v>
      </c>
      <c r="O106" s="95">
        <f t="shared" si="137"/>
        <v>4346</v>
      </c>
      <c r="P106" s="95">
        <f t="shared" si="137"/>
        <v>6064.1</v>
      </c>
      <c r="Q106" s="35">
        <f t="shared" si="124"/>
        <v>1982.7</v>
      </c>
      <c r="R106" s="99">
        <f>RCF!C$7</f>
        <v>15.49</v>
      </c>
      <c r="S106" s="95">
        <f t="shared" si="117"/>
        <v>2577.5</v>
      </c>
      <c r="T106" s="95">
        <f t="shared" si="117"/>
        <v>2974</v>
      </c>
      <c r="U106" s="35">
        <f t="shared" si="125"/>
        <v>1958.9</v>
      </c>
      <c r="V106" s="99">
        <f>RCF!C$9</f>
        <v>15.304</v>
      </c>
      <c r="W106" s="35">
        <f t="shared" si="126"/>
        <v>1958.9</v>
      </c>
      <c r="X106" s="100">
        <f t="shared" si="127"/>
        <v>15.304</v>
      </c>
      <c r="Y106" s="95">
        <f t="shared" ref="Y106:AD115" si="138">ROUNDDOWN($W106*Y$6,1)</f>
        <v>2154.6999999999998</v>
      </c>
      <c r="Z106" s="95">
        <f t="shared" si="138"/>
        <v>2683.6</v>
      </c>
      <c r="AA106" s="95">
        <f t="shared" si="138"/>
        <v>3173.4</v>
      </c>
      <c r="AB106" s="95">
        <f t="shared" si="138"/>
        <v>2879.5</v>
      </c>
      <c r="AC106" s="95">
        <f t="shared" si="138"/>
        <v>4250.8</v>
      </c>
      <c r="AD106" s="95">
        <f t="shared" si="138"/>
        <v>5876.7</v>
      </c>
      <c r="AE106" s="35">
        <f t="shared" si="128"/>
        <v>1986.5</v>
      </c>
      <c r="AF106" s="100">
        <f>RCF!C$13</f>
        <v>15.52</v>
      </c>
      <c r="AG106" s="95">
        <f t="shared" si="119"/>
        <v>3277.7</v>
      </c>
      <c r="AH106" s="95">
        <f t="shared" si="119"/>
        <v>4171.7</v>
      </c>
      <c r="AI106" s="95">
        <f t="shared" si="119"/>
        <v>5959.5</v>
      </c>
      <c r="AJ106" s="35">
        <f t="shared" si="129"/>
        <v>2009.1</v>
      </c>
      <c r="AK106" s="100">
        <f>RCF!C$25</f>
        <v>15.696666666666665</v>
      </c>
      <c r="AL106" s="35">
        <f t="shared" si="130"/>
        <v>2649.6</v>
      </c>
      <c r="AM106" s="100">
        <f>RCF!C$59</f>
        <v>20.7</v>
      </c>
      <c r="AN106" s="35">
        <f t="shared" si="131"/>
        <v>2120.9</v>
      </c>
      <c r="AO106" s="100">
        <f>RCF!C$33</f>
        <v>16.57</v>
      </c>
      <c r="AP106" s="95">
        <f t="shared" si="132"/>
        <v>3181.3</v>
      </c>
      <c r="AQ106" s="35">
        <f t="shared" si="133"/>
        <v>2106.8000000000002</v>
      </c>
      <c r="AR106" s="100">
        <f>RCF!C$35</f>
        <v>16.46</v>
      </c>
      <c r="AS106" s="95">
        <f t="shared" si="120"/>
        <v>2738.8</v>
      </c>
      <c r="AT106" s="95">
        <f t="shared" si="120"/>
        <v>3054.8</v>
      </c>
      <c r="AU106" s="35">
        <f t="shared" si="134"/>
        <v>2079.6</v>
      </c>
      <c r="AV106" s="100">
        <f>RCF!C$37</f>
        <v>16.247</v>
      </c>
      <c r="AW106" s="102">
        <v>2072.1</v>
      </c>
      <c r="AX106" s="100"/>
      <c r="AY106" s="35">
        <f t="shared" si="135"/>
        <v>2117.1</v>
      </c>
      <c r="AZ106" s="100">
        <f>RCF!C$39</f>
        <v>16.54</v>
      </c>
      <c r="BA106" s="35">
        <f t="shared" si="136"/>
        <v>2019.7</v>
      </c>
      <c r="BB106" s="100">
        <f>RCF!C$41</f>
        <v>15.779</v>
      </c>
    </row>
    <row r="107" spans="1:54" s="53" customFormat="1" x14ac:dyDescent="0.2">
      <c r="A107" s="38" t="s">
        <v>59</v>
      </c>
      <c r="B107" s="39" t="s">
        <v>167</v>
      </c>
      <c r="C107" s="40">
        <v>75.5</v>
      </c>
      <c r="D107" s="35">
        <f t="shared" si="115"/>
        <v>4493.7</v>
      </c>
      <c r="E107" s="34">
        <f>RCF!C$43</f>
        <v>59.519182319999999</v>
      </c>
      <c r="F107" s="35">
        <f t="shared" si="121"/>
        <v>1192.2</v>
      </c>
      <c r="G107" s="99">
        <f>RCF!C$5</f>
        <v>15.792</v>
      </c>
      <c r="H107" s="35">
        <f t="shared" si="122"/>
        <v>1192.3</v>
      </c>
      <c r="I107" s="99">
        <f t="shared" si="123"/>
        <v>15.792</v>
      </c>
      <c r="J107" s="95">
        <f t="shared" si="137"/>
        <v>1311.5</v>
      </c>
      <c r="K107" s="95">
        <f t="shared" si="137"/>
        <v>1633.4</v>
      </c>
      <c r="L107" s="95">
        <f t="shared" si="137"/>
        <v>1752.7</v>
      </c>
      <c r="M107" s="95">
        <f t="shared" si="137"/>
        <v>1931.5</v>
      </c>
      <c r="N107" s="95">
        <f t="shared" si="137"/>
        <v>2384.6</v>
      </c>
      <c r="O107" s="95">
        <f t="shared" si="137"/>
        <v>2563.4</v>
      </c>
      <c r="P107" s="95">
        <f t="shared" si="137"/>
        <v>3576.9</v>
      </c>
      <c r="Q107" s="35">
        <f t="shared" si="124"/>
        <v>1169.4000000000001</v>
      </c>
      <c r="R107" s="99">
        <f>RCF!C$7</f>
        <v>15.49</v>
      </c>
      <c r="S107" s="95">
        <f t="shared" si="117"/>
        <v>1520.2</v>
      </c>
      <c r="T107" s="95">
        <f t="shared" si="117"/>
        <v>1754.1</v>
      </c>
      <c r="U107" s="35">
        <f t="shared" si="125"/>
        <v>1155.4000000000001</v>
      </c>
      <c r="V107" s="99">
        <f>RCF!C$9</f>
        <v>15.304</v>
      </c>
      <c r="W107" s="35">
        <f t="shared" si="126"/>
        <v>1155.4000000000001</v>
      </c>
      <c r="X107" s="100">
        <f t="shared" si="127"/>
        <v>15.304</v>
      </c>
      <c r="Y107" s="95">
        <f t="shared" si="138"/>
        <v>1270.9000000000001</v>
      </c>
      <c r="Z107" s="95">
        <f t="shared" si="138"/>
        <v>1582.8</v>
      </c>
      <c r="AA107" s="95">
        <f t="shared" si="138"/>
        <v>1871.7</v>
      </c>
      <c r="AB107" s="95">
        <f t="shared" si="138"/>
        <v>1698.4</v>
      </c>
      <c r="AC107" s="95">
        <f t="shared" si="138"/>
        <v>2507.1999999999998</v>
      </c>
      <c r="AD107" s="95">
        <f t="shared" si="138"/>
        <v>3466.2</v>
      </c>
      <c r="AE107" s="35">
        <f t="shared" si="128"/>
        <v>1171.7</v>
      </c>
      <c r="AF107" s="100">
        <f>RCF!C$13</f>
        <v>15.52</v>
      </c>
      <c r="AG107" s="95">
        <f t="shared" si="119"/>
        <v>1933.3</v>
      </c>
      <c r="AH107" s="95">
        <f t="shared" si="119"/>
        <v>2460.6</v>
      </c>
      <c r="AI107" s="95">
        <f t="shared" si="119"/>
        <v>3515.1</v>
      </c>
      <c r="AJ107" s="35">
        <f t="shared" si="129"/>
        <v>1185</v>
      </c>
      <c r="AK107" s="100">
        <f>RCF!C$25</f>
        <v>15.696666666666665</v>
      </c>
      <c r="AL107" s="35">
        <f t="shared" si="130"/>
        <v>1562.8</v>
      </c>
      <c r="AM107" s="100">
        <f>RCF!C$59</f>
        <v>20.7</v>
      </c>
      <c r="AN107" s="35">
        <f t="shared" si="131"/>
        <v>1251</v>
      </c>
      <c r="AO107" s="100">
        <f>RCF!C$33</f>
        <v>16.57</v>
      </c>
      <c r="AP107" s="95">
        <f t="shared" si="132"/>
        <v>1876.5</v>
      </c>
      <c r="AQ107" s="35">
        <f t="shared" si="133"/>
        <v>1242.7</v>
      </c>
      <c r="AR107" s="100">
        <f>RCF!C$35</f>
        <v>16.46</v>
      </c>
      <c r="AS107" s="95">
        <f t="shared" si="120"/>
        <v>1615.5</v>
      </c>
      <c r="AT107" s="95">
        <f t="shared" si="120"/>
        <v>1801.9</v>
      </c>
      <c r="AU107" s="35">
        <f t="shared" si="134"/>
        <v>1226.5999999999999</v>
      </c>
      <c r="AV107" s="100">
        <f>RCF!C$37</f>
        <v>16.247</v>
      </c>
      <c r="AW107" s="102">
        <v>1222.2</v>
      </c>
      <c r="AX107" s="100"/>
      <c r="AY107" s="35">
        <f t="shared" si="135"/>
        <v>1248.7</v>
      </c>
      <c r="AZ107" s="100">
        <f>RCF!C$39</f>
        <v>16.54</v>
      </c>
      <c r="BA107" s="35">
        <f t="shared" si="136"/>
        <v>1191.3</v>
      </c>
      <c r="BB107" s="100">
        <f>RCF!C$41</f>
        <v>15.779</v>
      </c>
    </row>
    <row r="108" spans="1:54" s="53" customFormat="1" x14ac:dyDescent="0.2">
      <c r="A108" s="38" t="s">
        <v>78</v>
      </c>
      <c r="B108" s="39" t="s">
        <v>168</v>
      </c>
      <c r="C108" s="40">
        <v>13</v>
      </c>
      <c r="D108" s="35">
        <f t="shared" si="115"/>
        <v>773.7</v>
      </c>
      <c r="E108" s="34">
        <f>RCF!C$43</f>
        <v>59.519182319999999</v>
      </c>
      <c r="F108" s="35">
        <f t="shared" si="121"/>
        <v>205.2</v>
      </c>
      <c r="G108" s="99">
        <f>RCF!C$5</f>
        <v>15.792</v>
      </c>
      <c r="H108" s="35">
        <f t="shared" si="122"/>
        <v>205.3</v>
      </c>
      <c r="I108" s="99">
        <f t="shared" si="123"/>
        <v>15.792</v>
      </c>
      <c r="J108" s="95">
        <f t="shared" si="137"/>
        <v>225.8</v>
      </c>
      <c r="K108" s="95">
        <f t="shared" si="137"/>
        <v>281.3</v>
      </c>
      <c r="L108" s="95">
        <f t="shared" si="137"/>
        <v>301.8</v>
      </c>
      <c r="M108" s="95">
        <f t="shared" si="137"/>
        <v>332.6</v>
      </c>
      <c r="N108" s="95">
        <f t="shared" si="137"/>
        <v>410.6</v>
      </c>
      <c r="O108" s="95">
        <f t="shared" si="137"/>
        <v>441.4</v>
      </c>
      <c r="P108" s="95">
        <f t="shared" si="137"/>
        <v>615.9</v>
      </c>
      <c r="Q108" s="35">
        <f t="shared" si="124"/>
        <v>201.3</v>
      </c>
      <c r="R108" s="99">
        <f>RCF!C$7</f>
        <v>15.49</v>
      </c>
      <c r="S108" s="95">
        <f t="shared" si="117"/>
        <v>261.60000000000002</v>
      </c>
      <c r="T108" s="95">
        <f t="shared" si="117"/>
        <v>301.89999999999998</v>
      </c>
      <c r="U108" s="35">
        <f t="shared" si="125"/>
        <v>198.9</v>
      </c>
      <c r="V108" s="99">
        <f>RCF!C$9</f>
        <v>15.304</v>
      </c>
      <c r="W108" s="35">
        <f t="shared" si="126"/>
        <v>198.9</v>
      </c>
      <c r="X108" s="100">
        <f t="shared" si="127"/>
        <v>15.304</v>
      </c>
      <c r="Y108" s="95">
        <f t="shared" si="138"/>
        <v>218.7</v>
      </c>
      <c r="Z108" s="95">
        <f t="shared" si="138"/>
        <v>272.39999999999998</v>
      </c>
      <c r="AA108" s="95">
        <f t="shared" si="138"/>
        <v>322.2</v>
      </c>
      <c r="AB108" s="95">
        <f t="shared" si="138"/>
        <v>292.3</v>
      </c>
      <c r="AC108" s="95">
        <f t="shared" si="138"/>
        <v>431.6</v>
      </c>
      <c r="AD108" s="95">
        <f t="shared" si="138"/>
        <v>596.70000000000005</v>
      </c>
      <c r="AE108" s="35">
        <f t="shared" si="128"/>
        <v>201.7</v>
      </c>
      <c r="AF108" s="100">
        <f>RCF!C$13</f>
        <v>15.52</v>
      </c>
      <c r="AG108" s="95">
        <f t="shared" si="119"/>
        <v>332.8</v>
      </c>
      <c r="AH108" s="95">
        <f t="shared" si="119"/>
        <v>423.6</v>
      </c>
      <c r="AI108" s="95">
        <f t="shared" si="119"/>
        <v>605.1</v>
      </c>
      <c r="AJ108" s="35">
        <f t="shared" si="129"/>
        <v>204</v>
      </c>
      <c r="AK108" s="100">
        <f>RCF!C$25</f>
        <v>15.696666666666665</v>
      </c>
      <c r="AL108" s="35">
        <f t="shared" si="130"/>
        <v>269.10000000000002</v>
      </c>
      <c r="AM108" s="100">
        <f>RCF!C$59</f>
        <v>20.7</v>
      </c>
      <c r="AN108" s="35">
        <f t="shared" si="131"/>
        <v>215.4</v>
      </c>
      <c r="AO108" s="100">
        <f>RCF!C$33</f>
        <v>16.57</v>
      </c>
      <c r="AP108" s="95">
        <f t="shared" si="132"/>
        <v>323.10000000000002</v>
      </c>
      <c r="AQ108" s="35">
        <f t="shared" si="133"/>
        <v>213.9</v>
      </c>
      <c r="AR108" s="100">
        <f>RCF!C$35</f>
        <v>16.46</v>
      </c>
      <c r="AS108" s="95">
        <f t="shared" si="120"/>
        <v>278</v>
      </c>
      <c r="AT108" s="95">
        <f t="shared" si="120"/>
        <v>310.10000000000002</v>
      </c>
      <c r="AU108" s="35">
        <f t="shared" si="134"/>
        <v>211.2</v>
      </c>
      <c r="AV108" s="100">
        <f>RCF!C$37</f>
        <v>16.247</v>
      </c>
      <c r="AW108" s="102">
        <v>210.4</v>
      </c>
      <c r="AX108" s="100"/>
      <c r="AY108" s="35">
        <f t="shared" si="135"/>
        <v>215</v>
      </c>
      <c r="AZ108" s="100">
        <f>RCF!C$39</f>
        <v>16.54</v>
      </c>
      <c r="BA108" s="35">
        <f t="shared" si="136"/>
        <v>205.1</v>
      </c>
      <c r="BB108" s="100">
        <f>RCF!C$41</f>
        <v>15.779</v>
      </c>
    </row>
    <row r="109" spans="1:54" s="53" customFormat="1" x14ac:dyDescent="0.2">
      <c r="A109" s="38" t="s">
        <v>94</v>
      </c>
      <c r="B109" s="39" t="s">
        <v>169</v>
      </c>
      <c r="C109" s="40">
        <v>99.5</v>
      </c>
      <c r="D109" s="35">
        <f t="shared" si="115"/>
        <v>5922.2</v>
      </c>
      <c r="E109" s="34">
        <f>RCF!C$43</f>
        <v>59.519182319999999</v>
      </c>
      <c r="F109" s="35">
        <f t="shared" si="121"/>
        <v>1571.3</v>
      </c>
      <c r="G109" s="99">
        <f>RCF!C$5</f>
        <v>15.792</v>
      </c>
      <c r="H109" s="35">
        <f t="shared" si="122"/>
        <v>1571.3</v>
      </c>
      <c r="I109" s="99">
        <f t="shared" si="123"/>
        <v>15.792</v>
      </c>
      <c r="J109" s="95">
        <f t="shared" si="137"/>
        <v>1728.4</v>
      </c>
      <c r="K109" s="95">
        <f t="shared" si="137"/>
        <v>2152.6999999999998</v>
      </c>
      <c r="L109" s="95">
        <f t="shared" si="137"/>
        <v>2309.8000000000002</v>
      </c>
      <c r="M109" s="95">
        <f t="shared" si="137"/>
        <v>2545.5</v>
      </c>
      <c r="N109" s="95">
        <f t="shared" si="137"/>
        <v>3142.6</v>
      </c>
      <c r="O109" s="95">
        <f t="shared" si="137"/>
        <v>3378.3</v>
      </c>
      <c r="P109" s="95">
        <f t="shared" si="137"/>
        <v>4713.8999999999996</v>
      </c>
      <c r="Q109" s="35">
        <f t="shared" si="124"/>
        <v>1541.2</v>
      </c>
      <c r="R109" s="99">
        <f>RCF!C$7</f>
        <v>15.49</v>
      </c>
      <c r="S109" s="95">
        <f t="shared" si="117"/>
        <v>2003.5</v>
      </c>
      <c r="T109" s="95">
        <f t="shared" si="117"/>
        <v>2311.8000000000002</v>
      </c>
      <c r="U109" s="35">
        <f t="shared" si="125"/>
        <v>1522.7</v>
      </c>
      <c r="V109" s="99">
        <f>RCF!C$9</f>
        <v>15.304</v>
      </c>
      <c r="W109" s="35">
        <f t="shared" si="126"/>
        <v>1522.7</v>
      </c>
      <c r="X109" s="100">
        <f t="shared" si="127"/>
        <v>15.304</v>
      </c>
      <c r="Y109" s="95">
        <f t="shared" si="138"/>
        <v>1674.9</v>
      </c>
      <c r="Z109" s="95">
        <f t="shared" si="138"/>
        <v>2086</v>
      </c>
      <c r="AA109" s="95">
        <f t="shared" si="138"/>
        <v>2466.6999999999998</v>
      </c>
      <c r="AB109" s="95">
        <f t="shared" si="138"/>
        <v>2238.3000000000002</v>
      </c>
      <c r="AC109" s="95">
        <f t="shared" si="138"/>
        <v>3304.2</v>
      </c>
      <c r="AD109" s="95">
        <f t="shared" si="138"/>
        <v>4568.1000000000004</v>
      </c>
      <c r="AE109" s="35">
        <f t="shared" si="128"/>
        <v>1544.2</v>
      </c>
      <c r="AF109" s="100">
        <f>RCF!C$13</f>
        <v>15.52</v>
      </c>
      <c r="AG109" s="95">
        <f t="shared" si="119"/>
        <v>2547.9</v>
      </c>
      <c r="AH109" s="95">
        <f t="shared" si="119"/>
        <v>3242.8</v>
      </c>
      <c r="AI109" s="95">
        <f t="shared" si="119"/>
        <v>4632.6000000000004</v>
      </c>
      <c r="AJ109" s="35">
        <f t="shared" si="129"/>
        <v>1561.8</v>
      </c>
      <c r="AK109" s="100">
        <f>RCF!C$25</f>
        <v>15.696666666666665</v>
      </c>
      <c r="AL109" s="35">
        <f t="shared" si="130"/>
        <v>2059.6</v>
      </c>
      <c r="AM109" s="100">
        <f>RCF!C$59</f>
        <v>20.7</v>
      </c>
      <c r="AN109" s="35">
        <f t="shared" si="131"/>
        <v>1648.7</v>
      </c>
      <c r="AO109" s="100">
        <f>RCF!C$33</f>
        <v>16.57</v>
      </c>
      <c r="AP109" s="95">
        <f t="shared" si="132"/>
        <v>2473</v>
      </c>
      <c r="AQ109" s="35">
        <f t="shared" si="133"/>
        <v>1637.7</v>
      </c>
      <c r="AR109" s="100">
        <f>RCF!C$35</f>
        <v>16.46</v>
      </c>
      <c r="AS109" s="95">
        <f t="shared" si="120"/>
        <v>2129</v>
      </c>
      <c r="AT109" s="95">
        <f t="shared" si="120"/>
        <v>2374.6</v>
      </c>
      <c r="AU109" s="35">
        <f t="shared" si="134"/>
        <v>1616.5</v>
      </c>
      <c r="AV109" s="100">
        <f>RCF!C$37</f>
        <v>16.247</v>
      </c>
      <c r="AW109" s="102">
        <v>1610.7</v>
      </c>
      <c r="AX109" s="100"/>
      <c r="AY109" s="35">
        <f t="shared" si="135"/>
        <v>1645.7</v>
      </c>
      <c r="AZ109" s="100">
        <f>RCF!C$39</f>
        <v>16.54</v>
      </c>
      <c r="BA109" s="35">
        <f t="shared" si="136"/>
        <v>1570</v>
      </c>
      <c r="BB109" s="100">
        <f>RCF!C$41</f>
        <v>15.779</v>
      </c>
    </row>
    <row r="110" spans="1:54" s="53" customFormat="1" x14ac:dyDescent="0.2">
      <c r="A110" s="38" t="s">
        <v>61</v>
      </c>
      <c r="B110" s="39" t="s">
        <v>170</v>
      </c>
      <c r="C110" s="40">
        <v>189.2</v>
      </c>
      <c r="D110" s="35">
        <f t="shared" si="115"/>
        <v>11261</v>
      </c>
      <c r="E110" s="34">
        <f>RCF!C$43</f>
        <v>59.519182319999999</v>
      </c>
      <c r="F110" s="35">
        <f t="shared" si="121"/>
        <v>2987.8</v>
      </c>
      <c r="G110" s="99">
        <f>RCF!C$5</f>
        <v>15.792</v>
      </c>
      <c r="H110" s="35">
        <f t="shared" si="122"/>
        <v>2987.8</v>
      </c>
      <c r="I110" s="99">
        <f t="shared" si="123"/>
        <v>15.792</v>
      </c>
      <c r="J110" s="95">
        <f t="shared" si="137"/>
        <v>3286.6</v>
      </c>
      <c r="K110" s="95">
        <f t="shared" si="137"/>
        <v>4093.3</v>
      </c>
      <c r="L110" s="95">
        <f t="shared" si="137"/>
        <v>4392.1000000000004</v>
      </c>
      <c r="M110" s="95">
        <f t="shared" si="137"/>
        <v>4840.3</v>
      </c>
      <c r="N110" s="95">
        <f t="shared" si="137"/>
        <v>5975.7</v>
      </c>
      <c r="O110" s="95">
        <f t="shared" si="137"/>
        <v>6423.9</v>
      </c>
      <c r="P110" s="95">
        <f t="shared" si="137"/>
        <v>8963.5</v>
      </c>
      <c r="Q110" s="35">
        <f t="shared" si="124"/>
        <v>2930.7</v>
      </c>
      <c r="R110" s="99">
        <f>RCF!C$7</f>
        <v>15.49</v>
      </c>
      <c r="S110" s="95">
        <f t="shared" si="117"/>
        <v>3809.9</v>
      </c>
      <c r="T110" s="95">
        <f t="shared" si="117"/>
        <v>4396</v>
      </c>
      <c r="U110" s="35">
        <f t="shared" si="125"/>
        <v>2895.5</v>
      </c>
      <c r="V110" s="99">
        <f>RCF!C$9</f>
        <v>15.304</v>
      </c>
      <c r="W110" s="35">
        <f t="shared" si="126"/>
        <v>2895.5</v>
      </c>
      <c r="X110" s="100">
        <f t="shared" si="127"/>
        <v>15.304</v>
      </c>
      <c r="Y110" s="95">
        <f t="shared" si="138"/>
        <v>3185</v>
      </c>
      <c r="Z110" s="95">
        <f t="shared" si="138"/>
        <v>3966.8</v>
      </c>
      <c r="AA110" s="95">
        <f t="shared" si="138"/>
        <v>4690.7</v>
      </c>
      <c r="AB110" s="95">
        <f t="shared" si="138"/>
        <v>4256.3</v>
      </c>
      <c r="AC110" s="95">
        <f t="shared" si="138"/>
        <v>6283.2</v>
      </c>
      <c r="AD110" s="95">
        <f t="shared" si="138"/>
        <v>8686.5</v>
      </c>
      <c r="AE110" s="35">
        <f t="shared" si="128"/>
        <v>2936.3</v>
      </c>
      <c r="AF110" s="100">
        <f>RCF!C$13</f>
        <v>15.52</v>
      </c>
      <c r="AG110" s="95">
        <f t="shared" si="119"/>
        <v>4844.8999999999996</v>
      </c>
      <c r="AH110" s="95">
        <f t="shared" si="119"/>
        <v>6166.2</v>
      </c>
      <c r="AI110" s="95">
        <f t="shared" si="119"/>
        <v>8808.9</v>
      </c>
      <c r="AJ110" s="35">
        <f t="shared" si="129"/>
        <v>2969.8</v>
      </c>
      <c r="AK110" s="100">
        <f>RCF!C$25</f>
        <v>15.696666666666665</v>
      </c>
      <c r="AL110" s="35">
        <f t="shared" si="130"/>
        <v>3916.4</v>
      </c>
      <c r="AM110" s="100">
        <f>RCF!C$59</f>
        <v>20.7</v>
      </c>
      <c r="AN110" s="35">
        <f t="shared" si="131"/>
        <v>3135</v>
      </c>
      <c r="AO110" s="100">
        <f>RCF!C$33</f>
        <v>16.57</v>
      </c>
      <c r="AP110" s="95">
        <f t="shared" si="132"/>
        <v>4702.5</v>
      </c>
      <c r="AQ110" s="35">
        <f t="shared" si="133"/>
        <v>3114.2</v>
      </c>
      <c r="AR110" s="100">
        <f>RCF!C$35</f>
        <v>16.46</v>
      </c>
      <c r="AS110" s="95">
        <f t="shared" si="120"/>
        <v>4048.4</v>
      </c>
      <c r="AT110" s="95">
        <f t="shared" si="120"/>
        <v>4515.5</v>
      </c>
      <c r="AU110" s="35">
        <f t="shared" si="134"/>
        <v>3073.9</v>
      </c>
      <c r="AV110" s="100">
        <f>RCF!C$37</f>
        <v>16.247</v>
      </c>
      <c r="AW110" s="102">
        <v>3062.8</v>
      </c>
      <c r="AX110" s="100"/>
      <c r="AY110" s="35">
        <f t="shared" si="135"/>
        <v>3129.3</v>
      </c>
      <c r="AZ110" s="100">
        <f>RCF!C$39</f>
        <v>16.54</v>
      </c>
      <c r="BA110" s="35">
        <f t="shared" si="136"/>
        <v>2985.3</v>
      </c>
      <c r="BB110" s="100">
        <f>RCF!C$41</f>
        <v>15.779</v>
      </c>
    </row>
    <row r="111" spans="1:54" s="53" customFormat="1" x14ac:dyDescent="0.2">
      <c r="A111" s="38" t="s">
        <v>43</v>
      </c>
      <c r="B111" s="39" t="s">
        <v>172</v>
      </c>
      <c r="C111" s="40">
        <v>339</v>
      </c>
      <c r="D111" s="35">
        <f t="shared" si="115"/>
        <v>20177</v>
      </c>
      <c r="E111" s="34">
        <f>RCF!C$43</f>
        <v>59.519182319999999</v>
      </c>
      <c r="F111" s="35">
        <f t="shared" si="121"/>
        <v>5353.4</v>
      </c>
      <c r="G111" s="99">
        <f>RCF!C$5</f>
        <v>15.792</v>
      </c>
      <c r="H111" s="35">
        <f t="shared" si="122"/>
        <v>5353.5</v>
      </c>
      <c r="I111" s="99">
        <f t="shared" si="123"/>
        <v>15.792</v>
      </c>
      <c r="J111" s="95">
        <f t="shared" si="137"/>
        <v>5888.8</v>
      </c>
      <c r="K111" s="95">
        <f t="shared" si="137"/>
        <v>7334.3</v>
      </c>
      <c r="L111" s="95">
        <f t="shared" si="137"/>
        <v>7869.6</v>
      </c>
      <c r="M111" s="95">
        <f t="shared" si="137"/>
        <v>8672.7000000000007</v>
      </c>
      <c r="N111" s="95">
        <f t="shared" si="137"/>
        <v>10707</v>
      </c>
      <c r="O111" s="95">
        <f t="shared" si="137"/>
        <v>11510</v>
      </c>
      <c r="P111" s="95">
        <f t="shared" si="137"/>
        <v>16060.5</v>
      </c>
      <c r="Q111" s="35">
        <f t="shared" si="124"/>
        <v>5251.1</v>
      </c>
      <c r="R111" s="99">
        <f>RCF!C$7</f>
        <v>15.49</v>
      </c>
      <c r="S111" s="95">
        <f t="shared" si="117"/>
        <v>6826.4</v>
      </c>
      <c r="T111" s="95">
        <f t="shared" si="117"/>
        <v>7876.6</v>
      </c>
      <c r="U111" s="35">
        <f t="shared" si="125"/>
        <v>5188</v>
      </c>
      <c r="V111" s="99">
        <f>RCF!C$9</f>
        <v>15.304</v>
      </c>
      <c r="W111" s="35">
        <f t="shared" si="126"/>
        <v>5188</v>
      </c>
      <c r="X111" s="100">
        <f t="shared" si="127"/>
        <v>15.304</v>
      </c>
      <c r="Y111" s="95">
        <f t="shared" si="138"/>
        <v>5706.8</v>
      </c>
      <c r="Z111" s="95">
        <f t="shared" si="138"/>
        <v>7107.5</v>
      </c>
      <c r="AA111" s="95">
        <f t="shared" si="138"/>
        <v>8404.5</v>
      </c>
      <c r="AB111" s="95">
        <f t="shared" si="138"/>
        <v>7626.3</v>
      </c>
      <c r="AC111" s="95">
        <f t="shared" si="138"/>
        <v>11257.9</v>
      </c>
      <c r="AD111" s="95">
        <f t="shared" si="138"/>
        <v>15564</v>
      </c>
      <c r="AE111" s="35">
        <f t="shared" si="128"/>
        <v>5261.2</v>
      </c>
      <c r="AF111" s="100">
        <f>RCF!C$13</f>
        <v>15.52</v>
      </c>
      <c r="AG111" s="95">
        <f t="shared" si="119"/>
        <v>8681</v>
      </c>
      <c r="AH111" s="95">
        <f t="shared" si="119"/>
        <v>11048.5</v>
      </c>
      <c r="AI111" s="95">
        <f t="shared" si="119"/>
        <v>15783.6</v>
      </c>
      <c r="AJ111" s="35">
        <f t="shared" si="129"/>
        <v>5321.1</v>
      </c>
      <c r="AK111" s="100">
        <f>RCF!C$25</f>
        <v>15.696666666666665</v>
      </c>
      <c r="AL111" s="35">
        <f t="shared" si="130"/>
        <v>7017.3</v>
      </c>
      <c r="AM111" s="100">
        <f>RCF!C$59</f>
        <v>20.7</v>
      </c>
      <c r="AN111" s="35">
        <f t="shared" si="131"/>
        <v>5617.2</v>
      </c>
      <c r="AO111" s="100">
        <f>RCF!C$33</f>
        <v>16.57</v>
      </c>
      <c r="AP111" s="95">
        <f t="shared" si="132"/>
        <v>8425.7999999999993</v>
      </c>
      <c r="AQ111" s="35">
        <f t="shared" si="133"/>
        <v>5579.9</v>
      </c>
      <c r="AR111" s="100">
        <f>RCF!C$35</f>
        <v>16.46</v>
      </c>
      <c r="AS111" s="95">
        <f t="shared" si="120"/>
        <v>7253.8</v>
      </c>
      <c r="AT111" s="95">
        <f t="shared" si="120"/>
        <v>8090.8</v>
      </c>
      <c r="AU111" s="35">
        <f t="shared" si="134"/>
        <v>5507.7</v>
      </c>
      <c r="AV111" s="100">
        <f>RCF!C$37</f>
        <v>16.247</v>
      </c>
      <c r="AW111" s="102">
        <v>5487.7</v>
      </c>
      <c r="AX111" s="100"/>
      <c r="AY111" s="35">
        <f t="shared" si="135"/>
        <v>5607</v>
      </c>
      <c r="AZ111" s="100">
        <f>RCF!C$39</f>
        <v>16.54</v>
      </c>
      <c r="BA111" s="35">
        <f t="shared" si="136"/>
        <v>5349</v>
      </c>
      <c r="BB111" s="100">
        <f>RCF!C$41</f>
        <v>15.779</v>
      </c>
    </row>
    <row r="112" spans="1:54" s="53" customFormat="1" x14ac:dyDescent="0.2">
      <c r="A112" s="38" t="s">
        <v>342</v>
      </c>
      <c r="B112" s="39" t="s">
        <v>343</v>
      </c>
      <c r="C112" s="40">
        <v>385</v>
      </c>
      <c r="D112" s="35">
        <f t="shared" si="115"/>
        <v>22914.9</v>
      </c>
      <c r="E112" s="34">
        <f>RCF!C$43</f>
        <v>59.519182319999999</v>
      </c>
      <c r="F112" s="35">
        <f t="shared" si="121"/>
        <v>6079.9</v>
      </c>
      <c r="G112" s="99">
        <f>RCF!C$5</f>
        <v>15.792</v>
      </c>
      <c r="H112" s="35">
        <f t="shared" si="122"/>
        <v>6079.9</v>
      </c>
      <c r="I112" s="99">
        <f t="shared" si="123"/>
        <v>15.792</v>
      </c>
      <c r="J112" s="95">
        <f t="shared" si="137"/>
        <v>6687.9</v>
      </c>
      <c r="K112" s="95">
        <f t="shared" si="137"/>
        <v>8329.5</v>
      </c>
      <c r="L112" s="95">
        <f t="shared" si="137"/>
        <v>8937.5</v>
      </c>
      <c r="M112" s="95">
        <f t="shared" si="137"/>
        <v>9849.5</v>
      </c>
      <c r="N112" s="95">
        <f t="shared" si="137"/>
        <v>12159.8</v>
      </c>
      <c r="O112" s="95">
        <f t="shared" si="137"/>
        <v>13071.8</v>
      </c>
      <c r="P112" s="95">
        <f t="shared" si="137"/>
        <v>18239.8</v>
      </c>
      <c r="Q112" s="35">
        <f t="shared" si="124"/>
        <v>5963.6</v>
      </c>
      <c r="R112" s="99">
        <f>RCF!C$7</f>
        <v>15.49</v>
      </c>
      <c r="S112" s="95">
        <f t="shared" si="117"/>
        <v>7752.6</v>
      </c>
      <c r="T112" s="95">
        <f t="shared" si="117"/>
        <v>8945.4</v>
      </c>
      <c r="U112" s="35">
        <f t="shared" si="125"/>
        <v>5892</v>
      </c>
      <c r="V112" s="99">
        <f>RCF!C$9</f>
        <v>15.304</v>
      </c>
      <c r="W112" s="35">
        <f t="shared" si="126"/>
        <v>5892</v>
      </c>
      <c r="X112" s="100">
        <f t="shared" si="127"/>
        <v>15.304</v>
      </c>
      <c r="Y112" s="95">
        <f t="shared" si="138"/>
        <v>6481.2</v>
      </c>
      <c r="Z112" s="95">
        <f t="shared" si="138"/>
        <v>8072</v>
      </c>
      <c r="AA112" s="95">
        <f t="shared" si="138"/>
        <v>9545</v>
      </c>
      <c r="AB112" s="95">
        <f t="shared" si="138"/>
        <v>8661.2000000000007</v>
      </c>
      <c r="AC112" s="95">
        <f t="shared" si="138"/>
        <v>12785.6</v>
      </c>
      <c r="AD112" s="95">
        <f t="shared" si="138"/>
        <v>17676</v>
      </c>
      <c r="AE112" s="35">
        <f t="shared" si="128"/>
        <v>5975.2</v>
      </c>
      <c r="AF112" s="100">
        <f>RCF!C$13</f>
        <v>15.52</v>
      </c>
      <c r="AG112" s="95">
        <f t="shared" si="119"/>
        <v>9859.1</v>
      </c>
      <c r="AH112" s="95">
        <f t="shared" si="119"/>
        <v>12547.9</v>
      </c>
      <c r="AI112" s="95">
        <f t="shared" si="119"/>
        <v>17925.599999999999</v>
      </c>
      <c r="AJ112" s="35">
        <f t="shared" si="129"/>
        <v>6043.2</v>
      </c>
      <c r="AK112" s="100">
        <f>RCF!C$25</f>
        <v>15.696666666666665</v>
      </c>
      <c r="AL112" s="35">
        <f t="shared" si="130"/>
        <v>7969.5</v>
      </c>
      <c r="AM112" s="100">
        <f>RCF!C$59</f>
        <v>20.7</v>
      </c>
      <c r="AN112" s="35">
        <f t="shared" si="131"/>
        <v>6379.4</v>
      </c>
      <c r="AO112" s="100">
        <f>RCF!C$33</f>
        <v>16.57</v>
      </c>
      <c r="AP112" s="95">
        <f t="shared" si="132"/>
        <v>9569.1</v>
      </c>
      <c r="AQ112" s="35">
        <f t="shared" si="133"/>
        <v>6337.1</v>
      </c>
      <c r="AR112" s="100">
        <f>RCF!C$35</f>
        <v>16.46</v>
      </c>
      <c r="AS112" s="95">
        <f t="shared" si="120"/>
        <v>8238.2000000000007</v>
      </c>
      <c r="AT112" s="95">
        <f t="shared" si="120"/>
        <v>9188.7000000000007</v>
      </c>
      <c r="AU112" s="35">
        <f t="shared" si="134"/>
        <v>6255</v>
      </c>
      <c r="AV112" s="100">
        <f>RCF!C$37</f>
        <v>16.247</v>
      </c>
      <c r="AW112" s="102">
        <v>6232.4</v>
      </c>
      <c r="AX112" s="100"/>
      <c r="AY112" s="35">
        <f t="shared" si="135"/>
        <v>6367.9</v>
      </c>
      <c r="AZ112" s="100">
        <f>RCF!C$39</f>
        <v>16.54</v>
      </c>
      <c r="BA112" s="35">
        <f t="shared" si="136"/>
        <v>6074.9</v>
      </c>
      <c r="BB112" s="100">
        <f>RCF!C$41</f>
        <v>15.779</v>
      </c>
    </row>
    <row r="113" spans="1:54" s="53" customFormat="1" x14ac:dyDescent="0.2">
      <c r="A113" s="38" t="s">
        <v>344</v>
      </c>
      <c r="B113" s="39" t="s">
        <v>345</v>
      </c>
      <c r="C113" s="40">
        <v>103</v>
      </c>
      <c r="D113" s="35">
        <f t="shared" si="115"/>
        <v>6130.5</v>
      </c>
      <c r="E113" s="34">
        <f>RCF!C$43</f>
        <v>59.519182319999999</v>
      </c>
      <c r="F113" s="35">
        <f t="shared" si="121"/>
        <v>1626.5</v>
      </c>
      <c r="G113" s="99">
        <f>RCF!C$5</f>
        <v>15.792</v>
      </c>
      <c r="H113" s="35">
        <f t="shared" si="122"/>
        <v>1626.6</v>
      </c>
      <c r="I113" s="99">
        <f t="shared" si="123"/>
        <v>15.792</v>
      </c>
      <c r="J113" s="95">
        <f t="shared" si="137"/>
        <v>1789.2</v>
      </c>
      <c r="K113" s="95">
        <f t="shared" si="137"/>
        <v>2228.4</v>
      </c>
      <c r="L113" s="95">
        <f t="shared" si="137"/>
        <v>2391.1</v>
      </c>
      <c r="M113" s="95">
        <f t="shared" si="137"/>
        <v>2635.1</v>
      </c>
      <c r="N113" s="95">
        <f t="shared" si="137"/>
        <v>3253.2</v>
      </c>
      <c r="O113" s="95">
        <f t="shared" si="137"/>
        <v>3497.1</v>
      </c>
      <c r="P113" s="95">
        <f t="shared" si="137"/>
        <v>4879.7</v>
      </c>
      <c r="Q113" s="35">
        <f t="shared" si="124"/>
        <v>1595.4</v>
      </c>
      <c r="R113" s="99">
        <f>RCF!C$7</f>
        <v>15.49</v>
      </c>
      <c r="S113" s="95">
        <f t="shared" si="117"/>
        <v>2074</v>
      </c>
      <c r="T113" s="95">
        <f t="shared" si="117"/>
        <v>2393.1</v>
      </c>
      <c r="U113" s="35">
        <f t="shared" si="125"/>
        <v>1576.3</v>
      </c>
      <c r="V113" s="99">
        <f>RCF!C$9</f>
        <v>15.304</v>
      </c>
      <c r="W113" s="35">
        <f t="shared" si="126"/>
        <v>1576.3</v>
      </c>
      <c r="X113" s="100">
        <f t="shared" si="127"/>
        <v>15.304</v>
      </c>
      <c r="Y113" s="95">
        <f t="shared" si="138"/>
        <v>1733.9</v>
      </c>
      <c r="Z113" s="95">
        <f t="shared" si="138"/>
        <v>2159.5</v>
      </c>
      <c r="AA113" s="95">
        <f t="shared" si="138"/>
        <v>2553.6</v>
      </c>
      <c r="AB113" s="95">
        <f t="shared" si="138"/>
        <v>2317.1</v>
      </c>
      <c r="AC113" s="95">
        <f t="shared" si="138"/>
        <v>3420.5</v>
      </c>
      <c r="AD113" s="95">
        <f t="shared" si="138"/>
        <v>4728.8999999999996</v>
      </c>
      <c r="AE113" s="35">
        <f t="shared" si="128"/>
        <v>1598.5</v>
      </c>
      <c r="AF113" s="100">
        <f>RCF!C$13</f>
        <v>15.52</v>
      </c>
      <c r="AG113" s="95">
        <f t="shared" si="119"/>
        <v>2637.5</v>
      </c>
      <c r="AH113" s="95">
        <f t="shared" si="119"/>
        <v>3356.9</v>
      </c>
      <c r="AI113" s="95">
        <f t="shared" si="119"/>
        <v>4795.5</v>
      </c>
      <c r="AJ113" s="35">
        <f t="shared" si="129"/>
        <v>1616.7</v>
      </c>
      <c r="AK113" s="100">
        <f>RCF!C$25</f>
        <v>15.696666666666665</v>
      </c>
      <c r="AL113" s="35">
        <f t="shared" si="130"/>
        <v>2132.1</v>
      </c>
      <c r="AM113" s="100">
        <f>RCF!C$59</f>
        <v>20.7</v>
      </c>
      <c r="AN113" s="35">
        <f t="shared" si="131"/>
        <v>1706.7</v>
      </c>
      <c r="AO113" s="100">
        <f>RCF!C$33</f>
        <v>16.57</v>
      </c>
      <c r="AP113" s="95">
        <f t="shared" si="132"/>
        <v>2560</v>
      </c>
      <c r="AQ113" s="35">
        <f t="shared" si="133"/>
        <v>1695.3</v>
      </c>
      <c r="AR113" s="100">
        <f>RCF!C$35</f>
        <v>16.46</v>
      </c>
      <c r="AS113" s="95">
        <f t="shared" si="120"/>
        <v>2203.8000000000002</v>
      </c>
      <c r="AT113" s="95">
        <f t="shared" si="120"/>
        <v>2458.1</v>
      </c>
      <c r="AU113" s="35">
        <f t="shared" si="134"/>
        <v>1673.4</v>
      </c>
      <c r="AV113" s="100">
        <f>RCF!C$37</f>
        <v>16.247</v>
      </c>
      <c r="AW113" s="102">
        <v>1667.4</v>
      </c>
      <c r="AX113" s="100"/>
      <c r="AY113" s="35">
        <f t="shared" si="135"/>
        <v>1703.6</v>
      </c>
      <c r="AZ113" s="100">
        <f>RCF!C$39</f>
        <v>16.54</v>
      </c>
      <c r="BA113" s="35">
        <f t="shared" si="136"/>
        <v>1625.2</v>
      </c>
      <c r="BB113" s="100">
        <f>RCF!C$41</f>
        <v>15.779</v>
      </c>
    </row>
    <row r="114" spans="1:54" s="53" customFormat="1" x14ac:dyDescent="0.2">
      <c r="A114" s="38" t="s">
        <v>44</v>
      </c>
      <c r="B114" s="39" t="s">
        <v>171</v>
      </c>
      <c r="C114" s="40">
        <v>315</v>
      </c>
      <c r="D114" s="35">
        <f t="shared" si="115"/>
        <v>18748.5</v>
      </c>
      <c r="E114" s="34">
        <f>RCF!C$43</f>
        <v>59.519182319999999</v>
      </c>
      <c r="F114" s="35">
        <f t="shared" si="121"/>
        <v>4974.3999999999996</v>
      </c>
      <c r="G114" s="99">
        <f>RCF!C$5</f>
        <v>15.792</v>
      </c>
      <c r="H114" s="35">
        <f t="shared" si="122"/>
        <v>4974.5</v>
      </c>
      <c r="I114" s="99">
        <f t="shared" si="123"/>
        <v>15.792</v>
      </c>
      <c r="J114" s="95">
        <f t="shared" si="137"/>
        <v>5471.9</v>
      </c>
      <c r="K114" s="95">
        <f t="shared" si="137"/>
        <v>6815</v>
      </c>
      <c r="L114" s="95">
        <f t="shared" si="137"/>
        <v>7312.5</v>
      </c>
      <c r="M114" s="95">
        <f t="shared" si="137"/>
        <v>8058.7</v>
      </c>
      <c r="N114" s="95">
        <f t="shared" si="137"/>
        <v>9949</v>
      </c>
      <c r="O114" s="95">
        <f t="shared" si="137"/>
        <v>10695.1</v>
      </c>
      <c r="P114" s="95">
        <f t="shared" si="137"/>
        <v>14923.4</v>
      </c>
      <c r="Q114" s="35">
        <f t="shared" si="124"/>
        <v>4879.3</v>
      </c>
      <c r="R114" s="99">
        <f>RCF!C$7</f>
        <v>15.49</v>
      </c>
      <c r="S114" s="95">
        <f t="shared" si="117"/>
        <v>6343</v>
      </c>
      <c r="T114" s="95">
        <f t="shared" si="117"/>
        <v>7318.9</v>
      </c>
      <c r="U114" s="35">
        <f t="shared" si="125"/>
        <v>4820.7</v>
      </c>
      <c r="V114" s="99">
        <f>RCF!C$9</f>
        <v>15.304</v>
      </c>
      <c r="W114" s="35">
        <f t="shared" si="126"/>
        <v>4820.7</v>
      </c>
      <c r="X114" s="100">
        <f t="shared" si="127"/>
        <v>15.304</v>
      </c>
      <c r="Y114" s="95">
        <f t="shared" si="138"/>
        <v>5302.7</v>
      </c>
      <c r="Z114" s="95">
        <f t="shared" si="138"/>
        <v>6604.3</v>
      </c>
      <c r="AA114" s="95">
        <f t="shared" si="138"/>
        <v>7809.5</v>
      </c>
      <c r="AB114" s="95">
        <f t="shared" si="138"/>
        <v>7086.4</v>
      </c>
      <c r="AC114" s="95">
        <f t="shared" si="138"/>
        <v>10460.9</v>
      </c>
      <c r="AD114" s="95">
        <f t="shared" si="138"/>
        <v>14462.1</v>
      </c>
      <c r="AE114" s="35">
        <f t="shared" si="128"/>
        <v>4888.8</v>
      </c>
      <c r="AF114" s="100">
        <f>RCF!C$13</f>
        <v>15.52</v>
      </c>
      <c r="AG114" s="95">
        <f t="shared" si="119"/>
        <v>8066.5</v>
      </c>
      <c r="AH114" s="95">
        <f t="shared" si="119"/>
        <v>10266.5</v>
      </c>
      <c r="AI114" s="95">
        <f t="shared" si="119"/>
        <v>14666.4</v>
      </c>
      <c r="AJ114" s="35">
        <f t="shared" si="129"/>
        <v>4944.3999999999996</v>
      </c>
      <c r="AK114" s="100">
        <f>RCF!C$25</f>
        <v>15.696666666666665</v>
      </c>
      <c r="AL114" s="35">
        <f t="shared" si="130"/>
        <v>6520.5</v>
      </c>
      <c r="AM114" s="100">
        <f>RCF!C$59</f>
        <v>20.7</v>
      </c>
      <c r="AN114" s="35">
        <f t="shared" si="131"/>
        <v>5219.5</v>
      </c>
      <c r="AO114" s="100">
        <f>RCF!C$33</f>
        <v>16.57</v>
      </c>
      <c r="AP114" s="95">
        <f t="shared" si="132"/>
        <v>7829.2</v>
      </c>
      <c r="AQ114" s="35">
        <f t="shared" si="133"/>
        <v>5184.8999999999996</v>
      </c>
      <c r="AR114" s="100">
        <f>RCF!C$35</f>
        <v>16.46</v>
      </c>
      <c r="AS114" s="95">
        <f t="shared" si="120"/>
        <v>6740.3</v>
      </c>
      <c r="AT114" s="95">
        <f t="shared" si="120"/>
        <v>7518.1</v>
      </c>
      <c r="AU114" s="35">
        <f t="shared" si="134"/>
        <v>5117.8</v>
      </c>
      <c r="AV114" s="100">
        <f>RCF!C$37</f>
        <v>16.247</v>
      </c>
      <c r="AW114" s="102">
        <v>5099.2</v>
      </c>
      <c r="AX114" s="100"/>
      <c r="AY114" s="35">
        <f t="shared" si="135"/>
        <v>5210.1000000000004</v>
      </c>
      <c r="AZ114" s="100">
        <f>RCF!C$39</f>
        <v>16.54</v>
      </c>
      <c r="BA114" s="35">
        <f t="shared" si="136"/>
        <v>4970.3</v>
      </c>
      <c r="BB114" s="100">
        <f>RCF!C$41</f>
        <v>15.779</v>
      </c>
    </row>
    <row r="115" spans="1:54" s="53" customFormat="1" x14ac:dyDescent="0.2">
      <c r="A115" s="38" t="s">
        <v>37</v>
      </c>
      <c r="B115" s="54" t="s">
        <v>186</v>
      </c>
      <c r="C115" s="40">
        <v>360</v>
      </c>
      <c r="D115" s="35">
        <f t="shared" si="115"/>
        <v>21426.9</v>
      </c>
      <c r="E115" s="34">
        <f>RCF!C$43</f>
        <v>59.519182319999999</v>
      </c>
      <c r="F115" s="35">
        <f t="shared" si="121"/>
        <v>5685.1</v>
      </c>
      <c r="G115" s="99">
        <f>RCF!C$5</f>
        <v>15.792</v>
      </c>
      <c r="H115" s="35">
        <f t="shared" si="122"/>
        <v>5685.1</v>
      </c>
      <c r="I115" s="99">
        <f t="shared" si="123"/>
        <v>15.792</v>
      </c>
      <c r="J115" s="95">
        <f t="shared" si="137"/>
        <v>6253.6</v>
      </c>
      <c r="K115" s="95">
        <f t="shared" si="137"/>
        <v>7788.6</v>
      </c>
      <c r="L115" s="95">
        <f t="shared" si="137"/>
        <v>8357.1</v>
      </c>
      <c r="M115" s="95">
        <f t="shared" si="137"/>
        <v>9209.9</v>
      </c>
      <c r="N115" s="95">
        <f t="shared" si="137"/>
        <v>11370.2</v>
      </c>
      <c r="O115" s="95">
        <f t="shared" si="137"/>
        <v>12223</v>
      </c>
      <c r="P115" s="95">
        <f t="shared" si="137"/>
        <v>17055.400000000001</v>
      </c>
      <c r="Q115" s="35">
        <f t="shared" si="124"/>
        <v>5576.4</v>
      </c>
      <c r="R115" s="99">
        <f>RCF!C$7</f>
        <v>15.49</v>
      </c>
      <c r="S115" s="95">
        <f t="shared" si="117"/>
        <v>7249.3</v>
      </c>
      <c r="T115" s="95">
        <f t="shared" si="117"/>
        <v>8364.6</v>
      </c>
      <c r="U115" s="35">
        <f t="shared" si="125"/>
        <v>5509.4</v>
      </c>
      <c r="V115" s="99">
        <f>RCF!C$9</f>
        <v>15.304</v>
      </c>
      <c r="W115" s="35">
        <f t="shared" si="126"/>
        <v>5509.4</v>
      </c>
      <c r="X115" s="100">
        <f t="shared" si="127"/>
        <v>15.304</v>
      </c>
      <c r="Y115" s="95">
        <f t="shared" si="138"/>
        <v>6060.3</v>
      </c>
      <c r="Z115" s="95">
        <f t="shared" si="138"/>
        <v>7547.8</v>
      </c>
      <c r="AA115" s="95">
        <f t="shared" si="138"/>
        <v>8925.2000000000007</v>
      </c>
      <c r="AB115" s="95">
        <f t="shared" si="138"/>
        <v>8098.8</v>
      </c>
      <c r="AC115" s="95">
        <f t="shared" si="138"/>
        <v>11955.3</v>
      </c>
      <c r="AD115" s="95">
        <f t="shared" si="138"/>
        <v>16528.2</v>
      </c>
      <c r="AE115" s="35">
        <f t="shared" si="128"/>
        <v>5587.2</v>
      </c>
      <c r="AF115" s="100">
        <f>RCF!C$13</f>
        <v>15.52</v>
      </c>
      <c r="AG115" s="95">
        <f t="shared" si="119"/>
        <v>9218.9</v>
      </c>
      <c r="AH115" s="95">
        <f t="shared" si="119"/>
        <v>11733.1</v>
      </c>
      <c r="AI115" s="95">
        <f t="shared" si="119"/>
        <v>16761.599999999999</v>
      </c>
      <c r="AJ115" s="35">
        <f t="shared" si="129"/>
        <v>5650.8</v>
      </c>
      <c r="AK115" s="100">
        <f>RCF!C$25</f>
        <v>15.696666666666665</v>
      </c>
      <c r="AL115" s="35">
        <f t="shared" si="130"/>
        <v>7452</v>
      </c>
      <c r="AM115" s="100">
        <f>RCF!C$59</f>
        <v>20.7</v>
      </c>
      <c r="AN115" s="35">
        <f t="shared" si="131"/>
        <v>5965.2</v>
      </c>
      <c r="AO115" s="100">
        <f>RCF!C$33</f>
        <v>16.57</v>
      </c>
      <c r="AP115" s="95">
        <f t="shared" si="132"/>
        <v>8947.7999999999993</v>
      </c>
      <c r="AQ115" s="35">
        <f t="shared" si="133"/>
        <v>5925.6</v>
      </c>
      <c r="AR115" s="100">
        <f>RCF!C$35</f>
        <v>16.46</v>
      </c>
      <c r="AS115" s="95">
        <f t="shared" si="120"/>
        <v>7703.2</v>
      </c>
      <c r="AT115" s="95">
        <f t="shared" si="120"/>
        <v>8592.1</v>
      </c>
      <c r="AU115" s="35">
        <f t="shared" si="134"/>
        <v>5848.9</v>
      </c>
      <c r="AV115" s="100">
        <f>RCF!C$37</f>
        <v>16.247</v>
      </c>
      <c r="AW115" s="102">
        <v>5827.7</v>
      </c>
      <c r="AX115" s="100"/>
      <c r="AY115" s="35">
        <f t="shared" si="135"/>
        <v>5954.4</v>
      </c>
      <c r="AZ115" s="100">
        <f>RCF!C$39</f>
        <v>16.54</v>
      </c>
      <c r="BA115" s="35">
        <f t="shared" si="136"/>
        <v>5680.4</v>
      </c>
      <c r="BB115" s="100">
        <f>RCF!C$41</f>
        <v>15.779</v>
      </c>
    </row>
    <row r="116" spans="1:54" s="53" customFormat="1" x14ac:dyDescent="0.2">
      <c r="A116" s="38" t="s">
        <v>346</v>
      </c>
      <c r="B116" s="39" t="s">
        <v>186</v>
      </c>
      <c r="C116" s="40">
        <v>102</v>
      </c>
      <c r="D116" s="35">
        <f t="shared" si="115"/>
        <v>6071</v>
      </c>
      <c r="E116" s="34">
        <f>RCF!C$43</f>
        <v>59.519182319999999</v>
      </c>
      <c r="F116" s="35">
        <f t="shared" si="121"/>
        <v>1610.7</v>
      </c>
      <c r="G116" s="99">
        <f>RCF!C$5</f>
        <v>15.792</v>
      </c>
      <c r="H116" s="35">
        <f t="shared" si="122"/>
        <v>1610.8</v>
      </c>
      <c r="I116" s="99">
        <f t="shared" si="123"/>
        <v>15.792</v>
      </c>
      <c r="J116" s="95">
        <f t="shared" ref="J116:P125" si="139">ROUND($C116*$I116*J$6,1)</f>
        <v>1771.9</v>
      </c>
      <c r="K116" s="95">
        <f t="shared" si="139"/>
        <v>2206.8000000000002</v>
      </c>
      <c r="L116" s="95">
        <f t="shared" si="139"/>
        <v>2367.9</v>
      </c>
      <c r="M116" s="95">
        <f t="shared" si="139"/>
        <v>2609.5</v>
      </c>
      <c r="N116" s="95">
        <f t="shared" si="139"/>
        <v>3221.6</v>
      </c>
      <c r="O116" s="95">
        <f t="shared" si="139"/>
        <v>3463.2</v>
      </c>
      <c r="P116" s="95">
        <f t="shared" si="139"/>
        <v>4832.3999999999996</v>
      </c>
      <c r="Q116" s="35">
        <f t="shared" si="124"/>
        <v>1579.9</v>
      </c>
      <c r="R116" s="99">
        <f>RCF!C$7</f>
        <v>15.49</v>
      </c>
      <c r="S116" s="95">
        <f t="shared" ref="S116:T140" si="140">ROUNDDOWN($Q116*S$6,1)</f>
        <v>2053.8000000000002</v>
      </c>
      <c r="T116" s="95">
        <f t="shared" si="140"/>
        <v>2369.8000000000002</v>
      </c>
      <c r="U116" s="35">
        <f t="shared" si="125"/>
        <v>1561</v>
      </c>
      <c r="V116" s="99">
        <f>RCF!C$9</f>
        <v>15.304</v>
      </c>
      <c r="W116" s="35">
        <f t="shared" si="126"/>
        <v>1561</v>
      </c>
      <c r="X116" s="100">
        <f t="shared" si="127"/>
        <v>15.304</v>
      </c>
      <c r="Y116" s="95">
        <f t="shared" ref="Y116:AD125" si="141">ROUNDDOWN($W116*Y$6,1)</f>
        <v>1717.1</v>
      </c>
      <c r="Z116" s="95">
        <f t="shared" si="141"/>
        <v>2138.5</v>
      </c>
      <c r="AA116" s="95">
        <f t="shared" si="141"/>
        <v>2528.8000000000002</v>
      </c>
      <c r="AB116" s="95">
        <f t="shared" si="141"/>
        <v>2294.6</v>
      </c>
      <c r="AC116" s="95">
        <f t="shared" si="141"/>
        <v>3387.3</v>
      </c>
      <c r="AD116" s="95">
        <f t="shared" si="141"/>
        <v>4683</v>
      </c>
      <c r="AE116" s="35">
        <f t="shared" si="128"/>
        <v>1583</v>
      </c>
      <c r="AF116" s="100">
        <f>RCF!C$13</f>
        <v>15.52</v>
      </c>
      <c r="AG116" s="95">
        <f t="shared" ref="AG116:AI140" si="142">ROUND($AE116*AG$6,1)</f>
        <v>2612</v>
      </c>
      <c r="AH116" s="95">
        <f t="shared" si="142"/>
        <v>3324.3</v>
      </c>
      <c r="AI116" s="95">
        <f t="shared" si="142"/>
        <v>4749</v>
      </c>
      <c r="AJ116" s="35">
        <f t="shared" si="129"/>
        <v>1601</v>
      </c>
      <c r="AK116" s="100">
        <f>RCF!C$25</f>
        <v>15.696666666666665</v>
      </c>
      <c r="AL116" s="35">
        <f t="shared" si="130"/>
        <v>2111.4</v>
      </c>
      <c r="AM116" s="100">
        <f>RCF!C$59</f>
        <v>20.7</v>
      </c>
      <c r="AN116" s="35">
        <f t="shared" si="131"/>
        <v>1690.1</v>
      </c>
      <c r="AO116" s="100">
        <f>RCF!C$33</f>
        <v>16.57</v>
      </c>
      <c r="AP116" s="95">
        <f t="shared" si="132"/>
        <v>2535.1</v>
      </c>
      <c r="AQ116" s="35">
        <f t="shared" si="133"/>
        <v>1678.9</v>
      </c>
      <c r="AR116" s="100">
        <f>RCF!C$35</f>
        <v>16.46</v>
      </c>
      <c r="AS116" s="95">
        <f t="shared" ref="AS116:AT140" si="143">ROUNDDOWN($AQ116*AS$6,1)</f>
        <v>2182.5</v>
      </c>
      <c r="AT116" s="95">
        <f t="shared" si="143"/>
        <v>2434.4</v>
      </c>
      <c r="AU116" s="35">
        <f t="shared" si="134"/>
        <v>1657.1</v>
      </c>
      <c r="AV116" s="100">
        <f>RCF!C$37</f>
        <v>16.247</v>
      </c>
      <c r="AW116" s="102">
        <v>1651.2</v>
      </c>
      <c r="AX116" s="100"/>
      <c r="AY116" s="35">
        <f t="shared" si="135"/>
        <v>1687</v>
      </c>
      <c r="AZ116" s="100">
        <f>RCF!C$39</f>
        <v>16.54</v>
      </c>
      <c r="BA116" s="35">
        <f t="shared" si="136"/>
        <v>1609.4</v>
      </c>
      <c r="BB116" s="100">
        <f>RCF!C$41</f>
        <v>15.779</v>
      </c>
    </row>
    <row r="117" spans="1:54" s="53" customFormat="1" x14ac:dyDescent="0.2">
      <c r="A117" s="38" t="s">
        <v>39</v>
      </c>
      <c r="B117" s="54" t="s">
        <v>187</v>
      </c>
      <c r="C117" s="40">
        <v>240</v>
      </c>
      <c r="D117" s="35">
        <f t="shared" si="115"/>
        <v>14284.6</v>
      </c>
      <c r="E117" s="34">
        <f>RCF!C$43</f>
        <v>59.519182319999999</v>
      </c>
      <c r="F117" s="35">
        <f t="shared" si="121"/>
        <v>3790</v>
      </c>
      <c r="G117" s="99">
        <f>RCF!C$5</f>
        <v>15.792</v>
      </c>
      <c r="H117" s="35">
        <f t="shared" si="122"/>
        <v>3790.1</v>
      </c>
      <c r="I117" s="99">
        <f t="shared" si="123"/>
        <v>15.792</v>
      </c>
      <c r="J117" s="95">
        <f t="shared" si="139"/>
        <v>4169.1000000000004</v>
      </c>
      <c r="K117" s="95">
        <f t="shared" si="139"/>
        <v>5192.3999999999996</v>
      </c>
      <c r="L117" s="95">
        <f t="shared" si="139"/>
        <v>5571.4</v>
      </c>
      <c r="M117" s="95">
        <f t="shared" si="139"/>
        <v>6139.9</v>
      </c>
      <c r="N117" s="95">
        <f t="shared" si="139"/>
        <v>7580.2</v>
      </c>
      <c r="O117" s="95">
        <f t="shared" si="139"/>
        <v>8148.7</v>
      </c>
      <c r="P117" s="95">
        <f t="shared" si="139"/>
        <v>11370.2</v>
      </c>
      <c r="Q117" s="35">
        <f t="shared" si="124"/>
        <v>3717.6</v>
      </c>
      <c r="R117" s="99">
        <f>RCF!C$7</f>
        <v>15.49</v>
      </c>
      <c r="S117" s="95">
        <f t="shared" si="140"/>
        <v>4832.8</v>
      </c>
      <c r="T117" s="95">
        <f t="shared" si="140"/>
        <v>5576.4</v>
      </c>
      <c r="U117" s="35">
        <f t="shared" si="125"/>
        <v>3672.9</v>
      </c>
      <c r="V117" s="99">
        <f>RCF!C$9</f>
        <v>15.304</v>
      </c>
      <c r="W117" s="35">
        <f t="shared" si="126"/>
        <v>3672.9</v>
      </c>
      <c r="X117" s="100">
        <f t="shared" si="127"/>
        <v>15.304</v>
      </c>
      <c r="Y117" s="95">
        <f t="shared" si="141"/>
        <v>4040.1</v>
      </c>
      <c r="Z117" s="95">
        <f t="shared" si="141"/>
        <v>5031.8</v>
      </c>
      <c r="AA117" s="95">
        <f t="shared" si="141"/>
        <v>5950</v>
      </c>
      <c r="AB117" s="95">
        <f t="shared" si="141"/>
        <v>5399.1</v>
      </c>
      <c r="AC117" s="95">
        <f t="shared" si="141"/>
        <v>7970.1</v>
      </c>
      <c r="AD117" s="95">
        <f t="shared" si="141"/>
        <v>11018.7</v>
      </c>
      <c r="AE117" s="35">
        <f t="shared" si="128"/>
        <v>3724.8</v>
      </c>
      <c r="AF117" s="100">
        <f>RCF!C$13</f>
        <v>15.52</v>
      </c>
      <c r="AG117" s="95">
        <f t="shared" si="142"/>
        <v>6145.9</v>
      </c>
      <c r="AH117" s="95">
        <f t="shared" si="142"/>
        <v>7822.1</v>
      </c>
      <c r="AI117" s="95">
        <f t="shared" si="142"/>
        <v>11174.4</v>
      </c>
      <c r="AJ117" s="35">
        <f t="shared" si="129"/>
        <v>3767.2</v>
      </c>
      <c r="AK117" s="100">
        <f>RCF!C$25</f>
        <v>15.696666666666665</v>
      </c>
      <c r="AL117" s="35">
        <f t="shared" si="130"/>
        <v>4968</v>
      </c>
      <c r="AM117" s="100">
        <f>RCF!C$59</f>
        <v>20.7</v>
      </c>
      <c r="AN117" s="35">
        <f t="shared" si="131"/>
        <v>3976.8</v>
      </c>
      <c r="AO117" s="100">
        <f>RCF!C$33</f>
        <v>16.57</v>
      </c>
      <c r="AP117" s="95">
        <f t="shared" si="132"/>
        <v>5965.2</v>
      </c>
      <c r="AQ117" s="35">
        <f t="shared" si="133"/>
        <v>3950.4</v>
      </c>
      <c r="AR117" s="100">
        <f>RCF!C$35</f>
        <v>16.46</v>
      </c>
      <c r="AS117" s="95">
        <f t="shared" si="143"/>
        <v>5135.5</v>
      </c>
      <c r="AT117" s="95">
        <f t="shared" si="143"/>
        <v>5728</v>
      </c>
      <c r="AU117" s="35">
        <f t="shared" si="134"/>
        <v>3899.2</v>
      </c>
      <c r="AV117" s="100">
        <f>RCF!C$37</f>
        <v>16.247</v>
      </c>
      <c r="AW117" s="102">
        <v>3885.1</v>
      </c>
      <c r="AX117" s="100"/>
      <c r="AY117" s="35">
        <f t="shared" si="135"/>
        <v>3969.6</v>
      </c>
      <c r="AZ117" s="100">
        <f>RCF!C$39</f>
        <v>16.54</v>
      </c>
      <c r="BA117" s="35">
        <f t="shared" si="136"/>
        <v>3786.9</v>
      </c>
      <c r="BB117" s="100">
        <f>RCF!C$41</f>
        <v>15.779</v>
      </c>
    </row>
    <row r="118" spans="1:54" s="53" customFormat="1" x14ac:dyDescent="0.2">
      <c r="A118" s="38" t="s">
        <v>347</v>
      </c>
      <c r="B118" s="39" t="s">
        <v>348</v>
      </c>
      <c r="C118" s="40">
        <v>111</v>
      </c>
      <c r="D118" s="35">
        <f t="shared" si="115"/>
        <v>6606.6</v>
      </c>
      <c r="E118" s="34">
        <f>RCF!C$43</f>
        <v>59.519182319999999</v>
      </c>
      <c r="F118" s="35">
        <f t="shared" si="121"/>
        <v>1752.9</v>
      </c>
      <c r="G118" s="99">
        <f>RCF!C$5</f>
        <v>15.792</v>
      </c>
      <c r="H118" s="35">
        <f t="shared" si="122"/>
        <v>1752.9</v>
      </c>
      <c r="I118" s="99">
        <f t="shared" si="123"/>
        <v>15.792</v>
      </c>
      <c r="J118" s="95">
        <f t="shared" si="139"/>
        <v>1928.2</v>
      </c>
      <c r="K118" s="95">
        <f t="shared" si="139"/>
        <v>2401.5</v>
      </c>
      <c r="L118" s="95">
        <f t="shared" si="139"/>
        <v>2576.8000000000002</v>
      </c>
      <c r="M118" s="95">
        <f t="shared" si="139"/>
        <v>2839.7</v>
      </c>
      <c r="N118" s="95">
        <f t="shared" si="139"/>
        <v>3505.8</v>
      </c>
      <c r="O118" s="95">
        <f t="shared" si="139"/>
        <v>3768.8</v>
      </c>
      <c r="P118" s="95">
        <f t="shared" si="139"/>
        <v>5258.7</v>
      </c>
      <c r="Q118" s="35">
        <f t="shared" si="124"/>
        <v>1719.3</v>
      </c>
      <c r="R118" s="99">
        <f>RCF!C$7</f>
        <v>15.49</v>
      </c>
      <c r="S118" s="95">
        <f t="shared" si="140"/>
        <v>2235</v>
      </c>
      <c r="T118" s="95">
        <f t="shared" si="140"/>
        <v>2578.9</v>
      </c>
      <c r="U118" s="35">
        <f t="shared" si="125"/>
        <v>1698.7</v>
      </c>
      <c r="V118" s="99">
        <f>RCF!C$9</f>
        <v>15.304</v>
      </c>
      <c r="W118" s="35">
        <f t="shared" si="126"/>
        <v>1698.7</v>
      </c>
      <c r="X118" s="100">
        <f t="shared" si="127"/>
        <v>15.304</v>
      </c>
      <c r="Y118" s="95">
        <f t="shared" si="141"/>
        <v>1868.5</v>
      </c>
      <c r="Z118" s="95">
        <f t="shared" si="141"/>
        <v>2327.1999999999998</v>
      </c>
      <c r="AA118" s="95">
        <f t="shared" si="141"/>
        <v>2751.8</v>
      </c>
      <c r="AB118" s="95">
        <f t="shared" si="141"/>
        <v>2497</v>
      </c>
      <c r="AC118" s="95">
        <f t="shared" si="141"/>
        <v>3686.1</v>
      </c>
      <c r="AD118" s="95">
        <f t="shared" si="141"/>
        <v>5096.1000000000004</v>
      </c>
      <c r="AE118" s="35">
        <f t="shared" si="128"/>
        <v>1722.7</v>
      </c>
      <c r="AF118" s="100">
        <f>RCF!C$13</f>
        <v>15.52</v>
      </c>
      <c r="AG118" s="95">
        <f t="shared" si="142"/>
        <v>2842.5</v>
      </c>
      <c r="AH118" s="95">
        <f t="shared" si="142"/>
        <v>3617.7</v>
      </c>
      <c r="AI118" s="95">
        <f t="shared" si="142"/>
        <v>5168.1000000000004</v>
      </c>
      <c r="AJ118" s="35">
        <f t="shared" si="129"/>
        <v>1742.3</v>
      </c>
      <c r="AK118" s="100">
        <f>RCF!C$25</f>
        <v>15.696666666666665</v>
      </c>
      <c r="AL118" s="35">
        <f t="shared" si="130"/>
        <v>2297.6999999999998</v>
      </c>
      <c r="AM118" s="100">
        <f>RCF!C$59</f>
        <v>20.7</v>
      </c>
      <c r="AN118" s="35">
        <f t="shared" si="131"/>
        <v>1839.2</v>
      </c>
      <c r="AO118" s="100">
        <f>RCF!C$33</f>
        <v>16.57</v>
      </c>
      <c r="AP118" s="95">
        <f t="shared" si="132"/>
        <v>2758.8</v>
      </c>
      <c r="AQ118" s="35">
        <f t="shared" si="133"/>
        <v>1827</v>
      </c>
      <c r="AR118" s="100">
        <f>RCF!C$35</f>
        <v>16.46</v>
      </c>
      <c r="AS118" s="95">
        <f t="shared" si="143"/>
        <v>2375.1</v>
      </c>
      <c r="AT118" s="95">
        <f t="shared" si="143"/>
        <v>2649.1</v>
      </c>
      <c r="AU118" s="35">
        <f t="shared" si="134"/>
        <v>1803.4</v>
      </c>
      <c r="AV118" s="100">
        <f>RCF!C$37</f>
        <v>16.247</v>
      </c>
      <c r="AW118" s="102">
        <v>1796.9</v>
      </c>
      <c r="AX118" s="100"/>
      <c r="AY118" s="35">
        <f t="shared" si="135"/>
        <v>1835.9</v>
      </c>
      <c r="AZ118" s="100">
        <f>RCF!C$39</f>
        <v>16.54</v>
      </c>
      <c r="BA118" s="35">
        <f t="shared" si="136"/>
        <v>1751.4</v>
      </c>
      <c r="BB118" s="100">
        <f>RCF!C$41</f>
        <v>15.779</v>
      </c>
    </row>
    <row r="119" spans="1:54" s="53" customFormat="1" x14ac:dyDescent="0.2">
      <c r="A119" s="38" t="s">
        <v>104</v>
      </c>
      <c r="B119" s="39" t="s">
        <v>173</v>
      </c>
      <c r="C119" s="40">
        <v>364</v>
      </c>
      <c r="D119" s="35">
        <f t="shared" si="115"/>
        <v>21665</v>
      </c>
      <c r="E119" s="34">
        <f>RCF!C$43</f>
        <v>59.519182319999999</v>
      </c>
      <c r="F119" s="35">
        <f t="shared" si="121"/>
        <v>5748.2</v>
      </c>
      <c r="G119" s="99">
        <f>RCF!C$5</f>
        <v>15.792</v>
      </c>
      <c r="H119" s="35">
        <f t="shared" si="122"/>
        <v>5748.3</v>
      </c>
      <c r="I119" s="99">
        <f t="shared" si="123"/>
        <v>15.792</v>
      </c>
      <c r="J119" s="95">
        <f t="shared" si="139"/>
        <v>6323.1</v>
      </c>
      <c r="K119" s="95">
        <f t="shared" si="139"/>
        <v>7875.2</v>
      </c>
      <c r="L119" s="95">
        <f t="shared" si="139"/>
        <v>8450</v>
      </c>
      <c r="M119" s="95">
        <f t="shared" si="139"/>
        <v>9312.2000000000007</v>
      </c>
      <c r="N119" s="95">
        <f t="shared" si="139"/>
        <v>11496.6</v>
      </c>
      <c r="O119" s="95">
        <f t="shared" si="139"/>
        <v>12358.8</v>
      </c>
      <c r="P119" s="95">
        <f t="shared" si="139"/>
        <v>17244.900000000001</v>
      </c>
      <c r="Q119" s="35">
        <f t="shared" si="124"/>
        <v>5638.3</v>
      </c>
      <c r="R119" s="99">
        <f>RCF!C$7</f>
        <v>15.49</v>
      </c>
      <c r="S119" s="95">
        <f t="shared" si="140"/>
        <v>7329.7</v>
      </c>
      <c r="T119" s="95">
        <f t="shared" si="140"/>
        <v>8457.4</v>
      </c>
      <c r="U119" s="35">
        <f t="shared" si="125"/>
        <v>5570.6</v>
      </c>
      <c r="V119" s="99">
        <f>RCF!C$9</f>
        <v>15.304</v>
      </c>
      <c r="W119" s="35">
        <f t="shared" si="126"/>
        <v>5570.6</v>
      </c>
      <c r="X119" s="100">
        <f t="shared" si="127"/>
        <v>15.304</v>
      </c>
      <c r="Y119" s="95">
        <f t="shared" si="141"/>
        <v>6127.6</v>
      </c>
      <c r="Z119" s="95">
        <f t="shared" si="141"/>
        <v>7631.7</v>
      </c>
      <c r="AA119" s="95">
        <f t="shared" si="141"/>
        <v>9024.2999999999993</v>
      </c>
      <c r="AB119" s="95">
        <f t="shared" si="141"/>
        <v>8188.7</v>
      </c>
      <c r="AC119" s="95">
        <f t="shared" si="141"/>
        <v>12088.2</v>
      </c>
      <c r="AD119" s="95">
        <f t="shared" si="141"/>
        <v>16711.8</v>
      </c>
      <c r="AE119" s="35">
        <f t="shared" si="128"/>
        <v>5649.2</v>
      </c>
      <c r="AF119" s="100">
        <f>RCF!C$13</f>
        <v>15.52</v>
      </c>
      <c r="AG119" s="95">
        <f t="shared" si="142"/>
        <v>9321.2000000000007</v>
      </c>
      <c r="AH119" s="95">
        <f t="shared" si="142"/>
        <v>11863.3</v>
      </c>
      <c r="AI119" s="95">
        <f t="shared" si="142"/>
        <v>16947.599999999999</v>
      </c>
      <c r="AJ119" s="35">
        <f t="shared" si="129"/>
        <v>5713.5</v>
      </c>
      <c r="AK119" s="100">
        <f>RCF!C$25</f>
        <v>15.696666666666665</v>
      </c>
      <c r="AL119" s="35">
        <f t="shared" si="130"/>
        <v>7534.8</v>
      </c>
      <c r="AM119" s="100">
        <f>RCF!C$59</f>
        <v>20.7</v>
      </c>
      <c r="AN119" s="35">
        <f t="shared" si="131"/>
        <v>6031.4</v>
      </c>
      <c r="AO119" s="100">
        <f>RCF!C$33</f>
        <v>16.57</v>
      </c>
      <c r="AP119" s="95">
        <f t="shared" si="132"/>
        <v>9047.1</v>
      </c>
      <c r="AQ119" s="35">
        <f t="shared" si="133"/>
        <v>5991.4</v>
      </c>
      <c r="AR119" s="100">
        <f>RCF!C$35</f>
        <v>16.46</v>
      </c>
      <c r="AS119" s="95">
        <f t="shared" si="143"/>
        <v>7788.8</v>
      </c>
      <c r="AT119" s="95">
        <f t="shared" si="143"/>
        <v>8687.5</v>
      </c>
      <c r="AU119" s="35">
        <f t="shared" si="134"/>
        <v>5913.9</v>
      </c>
      <c r="AV119" s="100">
        <f>RCF!C$37</f>
        <v>16.247</v>
      </c>
      <c r="AW119" s="102">
        <v>5892.4</v>
      </c>
      <c r="AX119" s="100"/>
      <c r="AY119" s="35">
        <f t="shared" si="135"/>
        <v>6020.5</v>
      </c>
      <c r="AZ119" s="100">
        <f>RCF!C$39</f>
        <v>16.54</v>
      </c>
      <c r="BA119" s="35">
        <f t="shared" si="136"/>
        <v>5743.5</v>
      </c>
      <c r="BB119" s="100">
        <f>RCF!C$41</f>
        <v>15.779</v>
      </c>
    </row>
    <row r="120" spans="1:54" s="53" customFormat="1" x14ac:dyDescent="0.2">
      <c r="A120" s="38" t="s">
        <v>42</v>
      </c>
      <c r="B120" s="39" t="s">
        <v>174</v>
      </c>
      <c r="C120" s="40">
        <v>176</v>
      </c>
      <c r="D120" s="35">
        <f t="shared" si="115"/>
        <v>10475.4</v>
      </c>
      <c r="E120" s="34">
        <f>RCF!C$43</f>
        <v>59.519182319999999</v>
      </c>
      <c r="F120" s="35">
        <f t="shared" si="121"/>
        <v>2779.3</v>
      </c>
      <c r="G120" s="99">
        <f>RCF!C$5</f>
        <v>15.792</v>
      </c>
      <c r="H120" s="35">
        <f t="shared" si="122"/>
        <v>2779.4</v>
      </c>
      <c r="I120" s="99">
        <f t="shared" si="123"/>
        <v>15.792</v>
      </c>
      <c r="J120" s="95">
        <f t="shared" si="139"/>
        <v>3057.3</v>
      </c>
      <c r="K120" s="95">
        <f t="shared" si="139"/>
        <v>3807.8</v>
      </c>
      <c r="L120" s="95">
        <f t="shared" si="139"/>
        <v>4085.7</v>
      </c>
      <c r="M120" s="95">
        <f t="shared" si="139"/>
        <v>4502.6000000000004</v>
      </c>
      <c r="N120" s="95">
        <f t="shared" si="139"/>
        <v>5558.8</v>
      </c>
      <c r="O120" s="95">
        <f t="shared" si="139"/>
        <v>5975.7</v>
      </c>
      <c r="P120" s="95">
        <f t="shared" si="139"/>
        <v>8338.2000000000007</v>
      </c>
      <c r="Q120" s="35">
        <f t="shared" si="124"/>
        <v>2726.2</v>
      </c>
      <c r="R120" s="99">
        <f>RCF!C$7</f>
        <v>15.49</v>
      </c>
      <c r="S120" s="95">
        <f t="shared" si="140"/>
        <v>3544</v>
      </c>
      <c r="T120" s="95">
        <f t="shared" si="140"/>
        <v>4089.3</v>
      </c>
      <c r="U120" s="35">
        <f t="shared" si="125"/>
        <v>2693.5</v>
      </c>
      <c r="V120" s="99">
        <f>RCF!C$9</f>
        <v>15.304</v>
      </c>
      <c r="W120" s="35">
        <f t="shared" si="126"/>
        <v>2693.5</v>
      </c>
      <c r="X120" s="100">
        <f t="shared" si="127"/>
        <v>15.304</v>
      </c>
      <c r="Y120" s="95">
        <f t="shared" si="141"/>
        <v>2962.8</v>
      </c>
      <c r="Z120" s="95">
        <f t="shared" si="141"/>
        <v>3690</v>
      </c>
      <c r="AA120" s="95">
        <f t="shared" si="141"/>
        <v>4363.3999999999996</v>
      </c>
      <c r="AB120" s="95">
        <f t="shared" si="141"/>
        <v>3959.4</v>
      </c>
      <c r="AC120" s="95">
        <f t="shared" si="141"/>
        <v>5844.8</v>
      </c>
      <c r="AD120" s="95">
        <f t="shared" si="141"/>
        <v>8080.5</v>
      </c>
      <c r="AE120" s="35">
        <f t="shared" si="128"/>
        <v>2731.5</v>
      </c>
      <c r="AF120" s="100">
        <f>RCF!C$13</f>
        <v>15.52</v>
      </c>
      <c r="AG120" s="95">
        <f t="shared" si="142"/>
        <v>4507</v>
      </c>
      <c r="AH120" s="95">
        <f t="shared" si="142"/>
        <v>5736.2</v>
      </c>
      <c r="AI120" s="95">
        <f t="shared" si="142"/>
        <v>8194.5</v>
      </c>
      <c r="AJ120" s="35">
        <f t="shared" si="129"/>
        <v>2762.6</v>
      </c>
      <c r="AK120" s="100">
        <f>RCF!C$25</f>
        <v>15.696666666666665</v>
      </c>
      <c r="AL120" s="35">
        <f t="shared" si="130"/>
        <v>3643.2</v>
      </c>
      <c r="AM120" s="100">
        <f>RCF!C$59</f>
        <v>20.7</v>
      </c>
      <c r="AN120" s="35">
        <f t="shared" si="131"/>
        <v>2916.3</v>
      </c>
      <c r="AO120" s="100">
        <f>RCF!C$33</f>
        <v>16.57</v>
      </c>
      <c r="AP120" s="95">
        <f t="shared" si="132"/>
        <v>4374.3999999999996</v>
      </c>
      <c r="AQ120" s="35">
        <f t="shared" si="133"/>
        <v>2896.9</v>
      </c>
      <c r="AR120" s="100">
        <f>RCF!C$35</f>
        <v>16.46</v>
      </c>
      <c r="AS120" s="95">
        <f t="shared" si="143"/>
        <v>3765.9</v>
      </c>
      <c r="AT120" s="95">
        <f t="shared" si="143"/>
        <v>4200.5</v>
      </c>
      <c r="AU120" s="35">
        <f t="shared" si="134"/>
        <v>2859.4</v>
      </c>
      <c r="AV120" s="100">
        <f>RCF!C$37</f>
        <v>16.247</v>
      </c>
      <c r="AW120" s="102">
        <v>2849.1</v>
      </c>
      <c r="AX120" s="100"/>
      <c r="AY120" s="35">
        <f t="shared" si="135"/>
        <v>2911</v>
      </c>
      <c r="AZ120" s="100">
        <f>RCF!C$39</f>
        <v>16.54</v>
      </c>
      <c r="BA120" s="35">
        <f t="shared" si="136"/>
        <v>2777.1</v>
      </c>
      <c r="BB120" s="100">
        <f>RCF!C$41</f>
        <v>15.779</v>
      </c>
    </row>
    <row r="121" spans="1:54" s="53" customFormat="1" x14ac:dyDescent="0.2">
      <c r="A121" s="38" t="s">
        <v>349</v>
      </c>
      <c r="B121" s="39" t="s">
        <v>350</v>
      </c>
      <c r="C121" s="40">
        <v>326</v>
      </c>
      <c r="D121" s="35">
        <f t="shared" si="115"/>
        <v>19403.3</v>
      </c>
      <c r="E121" s="34">
        <f>RCF!C$43</f>
        <v>59.519182319999999</v>
      </c>
      <c r="F121" s="35">
        <f t="shared" si="121"/>
        <v>5148.1000000000004</v>
      </c>
      <c r="G121" s="99">
        <f>RCF!C$5</f>
        <v>15.792</v>
      </c>
      <c r="H121" s="35">
        <f t="shared" si="122"/>
        <v>5148.2</v>
      </c>
      <c r="I121" s="99">
        <f t="shared" si="123"/>
        <v>15.792</v>
      </c>
      <c r="J121" s="95">
        <f t="shared" si="139"/>
        <v>5663</v>
      </c>
      <c r="K121" s="95">
        <f t="shared" si="139"/>
        <v>7053</v>
      </c>
      <c r="L121" s="95">
        <f t="shared" si="139"/>
        <v>7567.8</v>
      </c>
      <c r="M121" s="95">
        <f t="shared" si="139"/>
        <v>8340.1</v>
      </c>
      <c r="N121" s="95">
        <f t="shared" si="139"/>
        <v>10296.4</v>
      </c>
      <c r="O121" s="95">
        <f t="shared" si="139"/>
        <v>11068.6</v>
      </c>
      <c r="P121" s="95">
        <f t="shared" si="139"/>
        <v>15444.6</v>
      </c>
      <c r="Q121" s="35">
        <f t="shared" si="124"/>
        <v>5049.7</v>
      </c>
      <c r="R121" s="99">
        <f>RCF!C$7</f>
        <v>15.49</v>
      </c>
      <c r="S121" s="95">
        <f t="shared" si="140"/>
        <v>6564.6</v>
      </c>
      <c r="T121" s="95">
        <f t="shared" si="140"/>
        <v>7574.5</v>
      </c>
      <c r="U121" s="35">
        <f t="shared" si="125"/>
        <v>4989.1000000000004</v>
      </c>
      <c r="V121" s="99">
        <f>RCF!C$9</f>
        <v>15.304</v>
      </c>
      <c r="W121" s="35">
        <f t="shared" si="126"/>
        <v>4989.1000000000004</v>
      </c>
      <c r="X121" s="100">
        <f t="shared" si="127"/>
        <v>15.304</v>
      </c>
      <c r="Y121" s="95">
        <f t="shared" si="141"/>
        <v>5488</v>
      </c>
      <c r="Z121" s="95">
        <f t="shared" si="141"/>
        <v>6835</v>
      </c>
      <c r="AA121" s="95">
        <f t="shared" si="141"/>
        <v>8082.3</v>
      </c>
      <c r="AB121" s="95">
        <f t="shared" si="141"/>
        <v>7333.9</v>
      </c>
      <c r="AC121" s="95">
        <f t="shared" si="141"/>
        <v>10826.3</v>
      </c>
      <c r="AD121" s="95">
        <f t="shared" si="141"/>
        <v>14967.3</v>
      </c>
      <c r="AE121" s="35">
        <f t="shared" si="128"/>
        <v>5059.5</v>
      </c>
      <c r="AF121" s="100">
        <f>RCF!C$13</f>
        <v>15.52</v>
      </c>
      <c r="AG121" s="95">
        <f t="shared" si="142"/>
        <v>8348.2000000000007</v>
      </c>
      <c r="AH121" s="95">
        <f t="shared" si="142"/>
        <v>10625</v>
      </c>
      <c r="AI121" s="95">
        <f t="shared" si="142"/>
        <v>15178.5</v>
      </c>
      <c r="AJ121" s="35">
        <f t="shared" si="129"/>
        <v>5117.1000000000004</v>
      </c>
      <c r="AK121" s="100">
        <f>RCF!C$25</f>
        <v>15.696666666666665</v>
      </c>
      <c r="AL121" s="35">
        <f t="shared" si="130"/>
        <v>6748.2</v>
      </c>
      <c r="AM121" s="100">
        <f>RCF!C$59</f>
        <v>20.7</v>
      </c>
      <c r="AN121" s="35">
        <f t="shared" si="131"/>
        <v>5401.8</v>
      </c>
      <c r="AO121" s="100">
        <f>RCF!C$33</f>
        <v>16.57</v>
      </c>
      <c r="AP121" s="95">
        <f t="shared" si="132"/>
        <v>8102.7</v>
      </c>
      <c r="AQ121" s="35">
        <f t="shared" si="133"/>
        <v>5365.9</v>
      </c>
      <c r="AR121" s="100">
        <f>RCF!C$35</f>
        <v>16.46</v>
      </c>
      <c r="AS121" s="95">
        <f t="shared" si="143"/>
        <v>6975.6</v>
      </c>
      <c r="AT121" s="95">
        <f t="shared" si="143"/>
        <v>7780.5</v>
      </c>
      <c r="AU121" s="35">
        <f t="shared" si="134"/>
        <v>5296.5</v>
      </c>
      <c r="AV121" s="100">
        <f>RCF!C$37</f>
        <v>16.247</v>
      </c>
      <c r="AW121" s="102">
        <v>5277.3</v>
      </c>
      <c r="AX121" s="100"/>
      <c r="AY121" s="35">
        <f t="shared" si="135"/>
        <v>5392</v>
      </c>
      <c r="AZ121" s="100">
        <f>RCF!C$39</f>
        <v>16.54</v>
      </c>
      <c r="BA121" s="35">
        <f t="shared" si="136"/>
        <v>5143.8999999999996</v>
      </c>
      <c r="BB121" s="100">
        <f>RCF!C$41</f>
        <v>15.779</v>
      </c>
    </row>
    <row r="122" spans="1:54" s="53" customFormat="1" x14ac:dyDescent="0.2">
      <c r="A122" s="38" t="s">
        <v>40</v>
      </c>
      <c r="B122" s="39" t="s">
        <v>175</v>
      </c>
      <c r="C122" s="40">
        <v>159</v>
      </c>
      <c r="D122" s="35">
        <f t="shared" si="115"/>
        <v>9463.5</v>
      </c>
      <c r="E122" s="34">
        <f>RCF!C$43</f>
        <v>59.519182319999999</v>
      </c>
      <c r="F122" s="35">
        <f t="shared" si="121"/>
        <v>2510.9</v>
      </c>
      <c r="G122" s="99">
        <f>RCF!C$5</f>
        <v>15.792</v>
      </c>
      <c r="H122" s="35">
        <f t="shared" si="122"/>
        <v>2510.9</v>
      </c>
      <c r="I122" s="99">
        <f t="shared" si="123"/>
        <v>15.792</v>
      </c>
      <c r="J122" s="95">
        <f t="shared" si="139"/>
        <v>2762</v>
      </c>
      <c r="K122" s="95">
        <f t="shared" si="139"/>
        <v>3440</v>
      </c>
      <c r="L122" s="95">
        <f t="shared" si="139"/>
        <v>3691.1</v>
      </c>
      <c r="M122" s="95">
        <f t="shared" si="139"/>
        <v>4067.7</v>
      </c>
      <c r="N122" s="95">
        <f t="shared" si="139"/>
        <v>5021.8999999999996</v>
      </c>
      <c r="O122" s="95">
        <f t="shared" si="139"/>
        <v>5398.5</v>
      </c>
      <c r="P122" s="95">
        <f t="shared" si="139"/>
        <v>7532.8</v>
      </c>
      <c r="Q122" s="35">
        <f t="shared" si="124"/>
        <v>2462.9</v>
      </c>
      <c r="R122" s="99">
        <f>RCF!C$7</f>
        <v>15.49</v>
      </c>
      <c r="S122" s="95">
        <f t="shared" si="140"/>
        <v>3201.7</v>
      </c>
      <c r="T122" s="95">
        <f t="shared" si="140"/>
        <v>3694.3</v>
      </c>
      <c r="U122" s="35">
        <f t="shared" si="125"/>
        <v>2433.3000000000002</v>
      </c>
      <c r="V122" s="99">
        <f>RCF!C$9</f>
        <v>15.304</v>
      </c>
      <c r="W122" s="35">
        <f t="shared" si="126"/>
        <v>2433.3000000000002</v>
      </c>
      <c r="X122" s="100">
        <f t="shared" si="127"/>
        <v>15.304</v>
      </c>
      <c r="Y122" s="95">
        <f t="shared" si="141"/>
        <v>2676.6</v>
      </c>
      <c r="Z122" s="95">
        <f t="shared" si="141"/>
        <v>3333.6</v>
      </c>
      <c r="AA122" s="95">
        <f t="shared" si="141"/>
        <v>3941.9</v>
      </c>
      <c r="AB122" s="95">
        <f t="shared" si="141"/>
        <v>3576.9</v>
      </c>
      <c r="AC122" s="95">
        <f t="shared" si="141"/>
        <v>5280.2</v>
      </c>
      <c r="AD122" s="95">
        <f t="shared" si="141"/>
        <v>7299.9</v>
      </c>
      <c r="AE122" s="35">
        <f t="shared" si="128"/>
        <v>2467.6</v>
      </c>
      <c r="AF122" s="100">
        <f>RCF!C$13</f>
        <v>15.52</v>
      </c>
      <c r="AG122" s="95">
        <f t="shared" si="142"/>
        <v>4071.5</v>
      </c>
      <c r="AH122" s="95">
        <f t="shared" si="142"/>
        <v>5182</v>
      </c>
      <c r="AI122" s="95">
        <f t="shared" si="142"/>
        <v>7402.8</v>
      </c>
      <c r="AJ122" s="35">
        <f t="shared" si="129"/>
        <v>2495.6999999999998</v>
      </c>
      <c r="AK122" s="100">
        <f>RCF!C$25</f>
        <v>15.696666666666665</v>
      </c>
      <c r="AL122" s="35">
        <f t="shared" si="130"/>
        <v>3291.3</v>
      </c>
      <c r="AM122" s="100">
        <f>RCF!C$59</f>
        <v>20.7</v>
      </c>
      <c r="AN122" s="35">
        <f t="shared" si="131"/>
        <v>2634.6</v>
      </c>
      <c r="AO122" s="100">
        <f>RCF!C$33</f>
        <v>16.57</v>
      </c>
      <c r="AP122" s="95">
        <f t="shared" si="132"/>
        <v>3951.9</v>
      </c>
      <c r="AQ122" s="35">
        <f t="shared" si="133"/>
        <v>2617.1</v>
      </c>
      <c r="AR122" s="100">
        <f>RCF!C$35</f>
        <v>16.46</v>
      </c>
      <c r="AS122" s="95">
        <f t="shared" si="143"/>
        <v>3402.2</v>
      </c>
      <c r="AT122" s="95">
        <f t="shared" si="143"/>
        <v>3794.7</v>
      </c>
      <c r="AU122" s="35">
        <f t="shared" si="134"/>
        <v>2583.1999999999998</v>
      </c>
      <c r="AV122" s="100">
        <f>RCF!C$37</f>
        <v>16.247</v>
      </c>
      <c r="AW122" s="102">
        <v>2573.9</v>
      </c>
      <c r="AX122" s="100"/>
      <c r="AY122" s="35">
        <f t="shared" si="135"/>
        <v>2629.8</v>
      </c>
      <c r="AZ122" s="100">
        <f>RCF!C$39</f>
        <v>16.54</v>
      </c>
      <c r="BA122" s="35">
        <f t="shared" si="136"/>
        <v>2508.8000000000002</v>
      </c>
      <c r="BB122" s="100">
        <f>RCF!C$41</f>
        <v>15.779</v>
      </c>
    </row>
    <row r="123" spans="1:54" s="53" customFormat="1" ht="25.5" x14ac:dyDescent="0.2">
      <c r="A123" s="38">
        <v>2801</v>
      </c>
      <c r="B123" s="39" t="s">
        <v>351</v>
      </c>
      <c r="C123" s="40">
        <v>36</v>
      </c>
      <c r="D123" s="35">
        <f t="shared" si="115"/>
        <v>2142.6999999999998</v>
      </c>
      <c r="E123" s="34">
        <f>RCF!C$43</f>
        <v>59.519182319999999</v>
      </c>
      <c r="F123" s="35">
        <f t="shared" si="121"/>
        <v>568.5</v>
      </c>
      <c r="G123" s="99">
        <f>RCF!C$5</f>
        <v>15.792</v>
      </c>
      <c r="H123" s="35">
        <f t="shared" si="122"/>
        <v>568.5</v>
      </c>
      <c r="I123" s="99">
        <f t="shared" si="123"/>
        <v>15.792</v>
      </c>
      <c r="J123" s="95">
        <f t="shared" si="139"/>
        <v>625.4</v>
      </c>
      <c r="K123" s="95">
        <f t="shared" si="139"/>
        <v>778.9</v>
      </c>
      <c r="L123" s="95">
        <f t="shared" si="139"/>
        <v>835.7</v>
      </c>
      <c r="M123" s="95">
        <f t="shared" si="139"/>
        <v>921</v>
      </c>
      <c r="N123" s="95">
        <f t="shared" si="139"/>
        <v>1137</v>
      </c>
      <c r="O123" s="95">
        <f t="shared" si="139"/>
        <v>1222.3</v>
      </c>
      <c r="P123" s="95">
        <f t="shared" si="139"/>
        <v>1705.5</v>
      </c>
      <c r="Q123" s="35">
        <f t="shared" si="124"/>
        <v>557.6</v>
      </c>
      <c r="R123" s="99">
        <f>RCF!C$7</f>
        <v>15.49</v>
      </c>
      <c r="S123" s="95">
        <f t="shared" si="140"/>
        <v>724.8</v>
      </c>
      <c r="T123" s="95">
        <f t="shared" si="140"/>
        <v>836.4</v>
      </c>
      <c r="U123" s="35">
        <f t="shared" si="125"/>
        <v>550.9</v>
      </c>
      <c r="V123" s="99">
        <f>RCF!C$9</f>
        <v>15.304</v>
      </c>
      <c r="W123" s="35">
        <f t="shared" si="126"/>
        <v>550.9</v>
      </c>
      <c r="X123" s="100">
        <f t="shared" si="127"/>
        <v>15.304</v>
      </c>
      <c r="Y123" s="95">
        <f t="shared" si="141"/>
        <v>605.9</v>
      </c>
      <c r="Z123" s="95">
        <f t="shared" si="141"/>
        <v>754.7</v>
      </c>
      <c r="AA123" s="95">
        <f t="shared" si="141"/>
        <v>892.4</v>
      </c>
      <c r="AB123" s="95">
        <f t="shared" si="141"/>
        <v>809.8</v>
      </c>
      <c r="AC123" s="95">
        <f t="shared" si="141"/>
        <v>1195.4000000000001</v>
      </c>
      <c r="AD123" s="95">
        <f t="shared" si="141"/>
        <v>1652.7</v>
      </c>
      <c r="AE123" s="35">
        <f t="shared" si="128"/>
        <v>558.70000000000005</v>
      </c>
      <c r="AF123" s="100">
        <f>RCF!C$13</f>
        <v>15.52</v>
      </c>
      <c r="AG123" s="95">
        <f t="shared" si="142"/>
        <v>921.9</v>
      </c>
      <c r="AH123" s="95">
        <f t="shared" si="142"/>
        <v>1173.3</v>
      </c>
      <c r="AI123" s="95">
        <f t="shared" si="142"/>
        <v>1676.1</v>
      </c>
      <c r="AJ123" s="35">
        <f t="shared" si="129"/>
        <v>565</v>
      </c>
      <c r="AK123" s="100">
        <f>RCF!C$25</f>
        <v>15.696666666666665</v>
      </c>
      <c r="AL123" s="35">
        <f t="shared" si="130"/>
        <v>745.2</v>
      </c>
      <c r="AM123" s="100">
        <f>RCF!C$59</f>
        <v>20.7</v>
      </c>
      <c r="AN123" s="35">
        <f t="shared" si="131"/>
        <v>596.5</v>
      </c>
      <c r="AO123" s="100">
        <f>RCF!C$33</f>
        <v>16.57</v>
      </c>
      <c r="AP123" s="95">
        <f t="shared" si="132"/>
        <v>894.7</v>
      </c>
      <c r="AQ123" s="35">
        <f t="shared" si="133"/>
        <v>592.5</v>
      </c>
      <c r="AR123" s="100">
        <f>RCF!C$35</f>
        <v>16.46</v>
      </c>
      <c r="AS123" s="95">
        <f t="shared" si="143"/>
        <v>770.2</v>
      </c>
      <c r="AT123" s="95">
        <f t="shared" si="143"/>
        <v>859.1</v>
      </c>
      <c r="AU123" s="35">
        <f t="shared" si="134"/>
        <v>584.79999999999995</v>
      </c>
      <c r="AV123" s="100">
        <f>RCF!C$37</f>
        <v>16.247</v>
      </c>
      <c r="AW123" s="102">
        <v>582.79999999999995</v>
      </c>
      <c r="AX123" s="100"/>
      <c r="AY123" s="35">
        <f t="shared" si="135"/>
        <v>595.4</v>
      </c>
      <c r="AZ123" s="100">
        <f>RCF!C$39</f>
        <v>16.54</v>
      </c>
      <c r="BA123" s="35">
        <f t="shared" si="136"/>
        <v>568</v>
      </c>
      <c r="BB123" s="100">
        <f>RCF!C$41</f>
        <v>15.779</v>
      </c>
    </row>
    <row r="124" spans="1:54" s="53" customFormat="1" x14ac:dyDescent="0.2">
      <c r="A124" s="38">
        <v>2802</v>
      </c>
      <c r="B124" s="39" t="s">
        <v>176</v>
      </c>
      <c r="C124" s="40">
        <v>25</v>
      </c>
      <c r="D124" s="35">
        <f t="shared" si="115"/>
        <v>1488</v>
      </c>
      <c r="E124" s="34">
        <f>RCF!C$43</f>
        <v>59.519182319999999</v>
      </c>
      <c r="F124" s="35">
        <f t="shared" si="121"/>
        <v>394.8</v>
      </c>
      <c r="G124" s="99">
        <f>RCF!C$5</f>
        <v>15.792</v>
      </c>
      <c r="H124" s="35">
        <f t="shared" si="122"/>
        <v>394.8</v>
      </c>
      <c r="I124" s="99">
        <f t="shared" si="123"/>
        <v>15.792</v>
      </c>
      <c r="J124" s="95">
        <f t="shared" si="139"/>
        <v>434.3</v>
      </c>
      <c r="K124" s="95">
        <f t="shared" si="139"/>
        <v>540.9</v>
      </c>
      <c r="L124" s="95">
        <f t="shared" si="139"/>
        <v>580.4</v>
      </c>
      <c r="M124" s="95">
        <f t="shared" si="139"/>
        <v>639.6</v>
      </c>
      <c r="N124" s="95">
        <f t="shared" si="139"/>
        <v>789.6</v>
      </c>
      <c r="O124" s="95">
        <f t="shared" si="139"/>
        <v>848.8</v>
      </c>
      <c r="P124" s="95">
        <f t="shared" si="139"/>
        <v>1184.4000000000001</v>
      </c>
      <c r="Q124" s="35">
        <f t="shared" si="124"/>
        <v>387.2</v>
      </c>
      <c r="R124" s="99">
        <f>RCF!C$7</f>
        <v>15.49</v>
      </c>
      <c r="S124" s="95">
        <f t="shared" si="140"/>
        <v>503.3</v>
      </c>
      <c r="T124" s="95">
        <f t="shared" si="140"/>
        <v>580.79999999999995</v>
      </c>
      <c r="U124" s="35">
        <f t="shared" si="125"/>
        <v>382.6</v>
      </c>
      <c r="V124" s="99">
        <f>RCF!C$9</f>
        <v>15.304</v>
      </c>
      <c r="W124" s="35">
        <f t="shared" si="126"/>
        <v>382.6</v>
      </c>
      <c r="X124" s="100">
        <f t="shared" si="127"/>
        <v>15.304</v>
      </c>
      <c r="Y124" s="95">
        <f t="shared" si="141"/>
        <v>420.8</v>
      </c>
      <c r="Z124" s="95">
        <f t="shared" si="141"/>
        <v>524.1</v>
      </c>
      <c r="AA124" s="95">
        <f t="shared" si="141"/>
        <v>619.79999999999995</v>
      </c>
      <c r="AB124" s="95">
        <f t="shared" si="141"/>
        <v>562.4</v>
      </c>
      <c r="AC124" s="95">
        <f t="shared" si="141"/>
        <v>830.2</v>
      </c>
      <c r="AD124" s="95">
        <f t="shared" si="141"/>
        <v>1147.8</v>
      </c>
      <c r="AE124" s="35">
        <f t="shared" si="128"/>
        <v>388</v>
      </c>
      <c r="AF124" s="100">
        <f>RCF!C$13</f>
        <v>15.52</v>
      </c>
      <c r="AG124" s="95">
        <f t="shared" si="142"/>
        <v>640.20000000000005</v>
      </c>
      <c r="AH124" s="95">
        <f t="shared" si="142"/>
        <v>814.8</v>
      </c>
      <c r="AI124" s="95">
        <f t="shared" si="142"/>
        <v>1164</v>
      </c>
      <c r="AJ124" s="35">
        <f t="shared" si="129"/>
        <v>392.4</v>
      </c>
      <c r="AK124" s="100">
        <f>RCF!C$25</f>
        <v>15.696666666666665</v>
      </c>
      <c r="AL124" s="35">
        <f t="shared" si="130"/>
        <v>517.5</v>
      </c>
      <c r="AM124" s="100">
        <f>RCF!C$59</f>
        <v>20.7</v>
      </c>
      <c r="AN124" s="35">
        <f t="shared" si="131"/>
        <v>414.2</v>
      </c>
      <c r="AO124" s="100">
        <f>RCF!C$33</f>
        <v>16.57</v>
      </c>
      <c r="AP124" s="95">
        <f t="shared" si="132"/>
        <v>621.29999999999995</v>
      </c>
      <c r="AQ124" s="35">
        <f t="shared" si="133"/>
        <v>411.5</v>
      </c>
      <c r="AR124" s="100">
        <f>RCF!C$35</f>
        <v>16.46</v>
      </c>
      <c r="AS124" s="95">
        <f t="shared" si="143"/>
        <v>534.9</v>
      </c>
      <c r="AT124" s="95">
        <f t="shared" si="143"/>
        <v>596.6</v>
      </c>
      <c r="AU124" s="35">
        <f t="shared" si="134"/>
        <v>406.1</v>
      </c>
      <c r="AV124" s="100">
        <f>RCF!C$37</f>
        <v>16.247</v>
      </c>
      <c r="AW124" s="102">
        <v>404.7</v>
      </c>
      <c r="AX124" s="100"/>
      <c r="AY124" s="35">
        <f t="shared" si="135"/>
        <v>413.5</v>
      </c>
      <c r="AZ124" s="100">
        <f>RCF!C$39</f>
        <v>16.54</v>
      </c>
      <c r="BA124" s="35">
        <f t="shared" si="136"/>
        <v>394.4</v>
      </c>
      <c r="BB124" s="100">
        <f>RCF!C$41</f>
        <v>15.779</v>
      </c>
    </row>
    <row r="125" spans="1:54" s="53" customFormat="1" x14ac:dyDescent="0.2">
      <c r="A125" s="38" t="s">
        <v>38</v>
      </c>
      <c r="B125" s="39" t="s">
        <v>177</v>
      </c>
      <c r="C125" s="40">
        <v>132</v>
      </c>
      <c r="D125" s="35">
        <f t="shared" si="115"/>
        <v>7856.5</v>
      </c>
      <c r="E125" s="34">
        <f>RCF!C$43</f>
        <v>59.519182319999999</v>
      </c>
      <c r="F125" s="35">
        <f t="shared" si="121"/>
        <v>2084.5</v>
      </c>
      <c r="G125" s="99">
        <f>RCF!C$5</f>
        <v>15.792</v>
      </c>
      <c r="H125" s="35">
        <f t="shared" si="122"/>
        <v>2084.5</v>
      </c>
      <c r="I125" s="99">
        <f t="shared" si="123"/>
        <v>15.792</v>
      </c>
      <c r="J125" s="95">
        <f t="shared" si="139"/>
        <v>2293</v>
      </c>
      <c r="K125" s="95">
        <f t="shared" si="139"/>
        <v>2855.8</v>
      </c>
      <c r="L125" s="95">
        <f t="shared" si="139"/>
        <v>3064.3</v>
      </c>
      <c r="M125" s="95">
        <f t="shared" si="139"/>
        <v>3377</v>
      </c>
      <c r="N125" s="95">
        <f t="shared" si="139"/>
        <v>4169.1000000000004</v>
      </c>
      <c r="O125" s="95">
        <f t="shared" si="139"/>
        <v>4481.8</v>
      </c>
      <c r="P125" s="95">
        <f t="shared" si="139"/>
        <v>6253.6</v>
      </c>
      <c r="Q125" s="35">
        <f t="shared" si="124"/>
        <v>2044.6</v>
      </c>
      <c r="R125" s="99">
        <f>RCF!C$7</f>
        <v>15.49</v>
      </c>
      <c r="S125" s="95">
        <f t="shared" si="140"/>
        <v>2657.9</v>
      </c>
      <c r="T125" s="95">
        <f t="shared" si="140"/>
        <v>3066.9</v>
      </c>
      <c r="U125" s="35">
        <f t="shared" si="125"/>
        <v>2020.1</v>
      </c>
      <c r="V125" s="99">
        <f>RCF!C$9</f>
        <v>15.304</v>
      </c>
      <c r="W125" s="35">
        <f t="shared" si="126"/>
        <v>2020.1</v>
      </c>
      <c r="X125" s="100">
        <f t="shared" si="127"/>
        <v>15.304</v>
      </c>
      <c r="Y125" s="95">
        <f t="shared" si="141"/>
        <v>2222.1</v>
      </c>
      <c r="Z125" s="95">
        <f t="shared" si="141"/>
        <v>2767.5</v>
      </c>
      <c r="AA125" s="95">
        <f t="shared" si="141"/>
        <v>3272.5</v>
      </c>
      <c r="AB125" s="95">
        <f t="shared" si="141"/>
        <v>2969.5</v>
      </c>
      <c r="AC125" s="95">
        <f t="shared" si="141"/>
        <v>4383.6000000000004</v>
      </c>
      <c r="AD125" s="95">
        <f t="shared" si="141"/>
        <v>6060.3</v>
      </c>
      <c r="AE125" s="35">
        <f t="shared" si="128"/>
        <v>2048.6</v>
      </c>
      <c r="AF125" s="100">
        <f>RCF!C$13</f>
        <v>15.52</v>
      </c>
      <c r="AG125" s="95">
        <f t="shared" si="142"/>
        <v>3380.2</v>
      </c>
      <c r="AH125" s="95">
        <f t="shared" si="142"/>
        <v>4302.1000000000004</v>
      </c>
      <c r="AI125" s="95">
        <f t="shared" si="142"/>
        <v>6145.8</v>
      </c>
      <c r="AJ125" s="35">
        <f t="shared" si="129"/>
        <v>2071.9</v>
      </c>
      <c r="AK125" s="100">
        <f>RCF!C$25</f>
        <v>15.696666666666665</v>
      </c>
      <c r="AL125" s="35">
        <f t="shared" si="130"/>
        <v>2732.4</v>
      </c>
      <c r="AM125" s="100">
        <f>RCF!C$59</f>
        <v>20.7</v>
      </c>
      <c r="AN125" s="35">
        <f t="shared" si="131"/>
        <v>2187.1999999999998</v>
      </c>
      <c r="AO125" s="100">
        <f>RCF!C$33</f>
        <v>16.57</v>
      </c>
      <c r="AP125" s="95">
        <f t="shared" si="132"/>
        <v>3280.8</v>
      </c>
      <c r="AQ125" s="35">
        <f t="shared" si="133"/>
        <v>2172.6999999999998</v>
      </c>
      <c r="AR125" s="100">
        <f>RCF!C$35</f>
        <v>16.46</v>
      </c>
      <c r="AS125" s="95">
        <f t="shared" si="143"/>
        <v>2824.5</v>
      </c>
      <c r="AT125" s="95">
        <f t="shared" si="143"/>
        <v>3150.4</v>
      </c>
      <c r="AU125" s="35">
        <f t="shared" si="134"/>
        <v>2144.6</v>
      </c>
      <c r="AV125" s="100">
        <f>RCF!C$37</f>
        <v>16.247</v>
      </c>
      <c r="AW125" s="102">
        <v>2136.8000000000002</v>
      </c>
      <c r="AX125" s="100"/>
      <c r="AY125" s="35">
        <f t="shared" si="135"/>
        <v>2183.1999999999998</v>
      </c>
      <c r="AZ125" s="100">
        <f>RCF!C$39</f>
        <v>16.54</v>
      </c>
      <c r="BA125" s="35">
        <f t="shared" si="136"/>
        <v>2082.8000000000002</v>
      </c>
      <c r="BB125" s="100">
        <f>RCF!C$41</f>
        <v>15.779</v>
      </c>
    </row>
    <row r="126" spans="1:54" s="53" customFormat="1" x14ac:dyDescent="0.2">
      <c r="A126" s="38">
        <v>2833</v>
      </c>
      <c r="B126" s="39" t="s">
        <v>352</v>
      </c>
      <c r="C126" s="40">
        <v>141</v>
      </c>
      <c r="D126" s="35">
        <f t="shared" si="115"/>
        <v>8392.2000000000007</v>
      </c>
      <c r="E126" s="34">
        <f>RCF!C$43</f>
        <v>59.519182319999999</v>
      </c>
      <c r="F126" s="35">
        <f t="shared" si="121"/>
        <v>2226.6</v>
      </c>
      <c r="G126" s="99">
        <f>RCF!C$5</f>
        <v>15.792</v>
      </c>
      <c r="H126" s="35">
        <f t="shared" si="122"/>
        <v>2226.6999999999998</v>
      </c>
      <c r="I126" s="99">
        <f t="shared" si="123"/>
        <v>15.792</v>
      </c>
      <c r="J126" s="95">
        <f t="shared" ref="J126:P140" si="144">ROUND($C126*$I126*J$6,1)</f>
        <v>2449.3000000000002</v>
      </c>
      <c r="K126" s="95">
        <f t="shared" si="144"/>
        <v>3050.5</v>
      </c>
      <c r="L126" s="95">
        <f t="shared" si="144"/>
        <v>3273.2</v>
      </c>
      <c r="M126" s="95">
        <f t="shared" si="144"/>
        <v>3607.2</v>
      </c>
      <c r="N126" s="95">
        <f t="shared" si="144"/>
        <v>4453.3</v>
      </c>
      <c r="O126" s="95">
        <f t="shared" si="144"/>
        <v>4787.3</v>
      </c>
      <c r="P126" s="95">
        <f t="shared" si="144"/>
        <v>6680</v>
      </c>
      <c r="Q126" s="35">
        <f t="shared" si="124"/>
        <v>2184</v>
      </c>
      <c r="R126" s="99">
        <f>RCF!C$7</f>
        <v>15.49</v>
      </c>
      <c r="S126" s="95">
        <f t="shared" si="140"/>
        <v>2839.2</v>
      </c>
      <c r="T126" s="95">
        <f t="shared" si="140"/>
        <v>3276</v>
      </c>
      <c r="U126" s="35">
        <f t="shared" si="125"/>
        <v>2157.8000000000002</v>
      </c>
      <c r="V126" s="99">
        <f>RCF!C$9</f>
        <v>15.304</v>
      </c>
      <c r="W126" s="35">
        <f t="shared" si="126"/>
        <v>2157.8000000000002</v>
      </c>
      <c r="X126" s="100">
        <f t="shared" si="127"/>
        <v>15.304</v>
      </c>
      <c r="Y126" s="95">
        <f t="shared" ref="Y126:AD140" si="145">ROUNDDOWN($W126*Y$6,1)</f>
        <v>2373.5</v>
      </c>
      <c r="Z126" s="95">
        <f t="shared" si="145"/>
        <v>2956.1</v>
      </c>
      <c r="AA126" s="95">
        <f t="shared" si="145"/>
        <v>3495.6</v>
      </c>
      <c r="AB126" s="95">
        <f t="shared" si="145"/>
        <v>3171.9</v>
      </c>
      <c r="AC126" s="95">
        <f t="shared" si="145"/>
        <v>4682.3999999999996</v>
      </c>
      <c r="AD126" s="95">
        <f t="shared" si="145"/>
        <v>6473.4</v>
      </c>
      <c r="AE126" s="35">
        <f t="shared" si="128"/>
        <v>2188.3000000000002</v>
      </c>
      <c r="AF126" s="100">
        <f>RCF!C$13</f>
        <v>15.52</v>
      </c>
      <c r="AG126" s="95">
        <f t="shared" si="142"/>
        <v>3610.7</v>
      </c>
      <c r="AH126" s="95">
        <f t="shared" si="142"/>
        <v>4595.3999999999996</v>
      </c>
      <c r="AI126" s="95">
        <f t="shared" si="142"/>
        <v>6564.9</v>
      </c>
      <c r="AJ126" s="35">
        <f t="shared" si="129"/>
        <v>2213.1999999999998</v>
      </c>
      <c r="AK126" s="100">
        <f>RCF!C$25</f>
        <v>15.696666666666665</v>
      </c>
      <c r="AL126" s="35">
        <f t="shared" si="130"/>
        <v>2918.7</v>
      </c>
      <c r="AM126" s="100">
        <f>RCF!C$59</f>
        <v>20.7</v>
      </c>
      <c r="AN126" s="35">
        <f t="shared" si="131"/>
        <v>2336.3000000000002</v>
      </c>
      <c r="AO126" s="100">
        <f>RCF!C$33</f>
        <v>16.57</v>
      </c>
      <c r="AP126" s="95">
        <f t="shared" si="132"/>
        <v>3504.4</v>
      </c>
      <c r="AQ126" s="35">
        <f t="shared" si="133"/>
        <v>2320.8000000000002</v>
      </c>
      <c r="AR126" s="100">
        <f>RCF!C$35</f>
        <v>16.46</v>
      </c>
      <c r="AS126" s="95">
        <f t="shared" si="143"/>
        <v>3017</v>
      </c>
      <c r="AT126" s="95">
        <f t="shared" si="143"/>
        <v>3365.1</v>
      </c>
      <c r="AU126" s="35">
        <f t="shared" si="134"/>
        <v>2290.8000000000002</v>
      </c>
      <c r="AV126" s="100">
        <f>RCF!C$37</f>
        <v>16.247</v>
      </c>
      <c r="AW126" s="102">
        <v>1554.1</v>
      </c>
      <c r="AX126" s="100"/>
      <c r="AY126" s="35">
        <f t="shared" si="135"/>
        <v>2332.1</v>
      </c>
      <c r="AZ126" s="100">
        <f>RCF!C$39</f>
        <v>16.54</v>
      </c>
      <c r="BA126" s="35">
        <f t="shared" si="136"/>
        <v>2224.8000000000002</v>
      </c>
      <c r="BB126" s="100">
        <f>RCF!C$41</f>
        <v>15.779</v>
      </c>
    </row>
    <row r="127" spans="1:54" s="53" customFormat="1" ht="32.450000000000003" customHeight="1" x14ac:dyDescent="0.2">
      <c r="A127" s="38" t="s">
        <v>41</v>
      </c>
      <c r="B127" s="39" t="s">
        <v>178</v>
      </c>
      <c r="C127" s="40">
        <v>320</v>
      </c>
      <c r="D127" s="35">
        <f t="shared" si="115"/>
        <v>19046.099999999999</v>
      </c>
      <c r="E127" s="34">
        <f>RCF!C$43</f>
        <v>59.519182319999999</v>
      </c>
      <c r="F127" s="35">
        <f t="shared" si="121"/>
        <v>5053.3999999999996</v>
      </c>
      <c r="G127" s="99">
        <f>RCF!C$5</f>
        <v>15.792</v>
      </c>
      <c r="H127" s="35">
        <f t="shared" si="122"/>
        <v>5053.3999999999996</v>
      </c>
      <c r="I127" s="99">
        <f t="shared" si="123"/>
        <v>15.792</v>
      </c>
      <c r="J127" s="95">
        <f t="shared" si="144"/>
        <v>5558.8</v>
      </c>
      <c r="K127" s="95">
        <f t="shared" si="144"/>
        <v>6923.2</v>
      </c>
      <c r="L127" s="95">
        <f t="shared" si="144"/>
        <v>7428.6</v>
      </c>
      <c r="M127" s="95">
        <f t="shared" si="144"/>
        <v>8186.6</v>
      </c>
      <c r="N127" s="95">
        <f t="shared" si="144"/>
        <v>10106.9</v>
      </c>
      <c r="O127" s="95">
        <f t="shared" si="144"/>
        <v>10864.9</v>
      </c>
      <c r="P127" s="95">
        <f t="shared" si="144"/>
        <v>15160.3</v>
      </c>
      <c r="Q127" s="35">
        <f t="shared" si="124"/>
        <v>4956.8</v>
      </c>
      <c r="R127" s="99">
        <f>RCF!C$7</f>
        <v>15.49</v>
      </c>
      <c r="S127" s="95">
        <f t="shared" si="140"/>
        <v>6443.8</v>
      </c>
      <c r="T127" s="95">
        <f t="shared" si="140"/>
        <v>7435.2</v>
      </c>
      <c r="U127" s="35">
        <f t="shared" si="125"/>
        <v>4897.2</v>
      </c>
      <c r="V127" s="99">
        <f>RCF!C$9</f>
        <v>15.304</v>
      </c>
      <c r="W127" s="35">
        <f t="shared" si="126"/>
        <v>4897.2</v>
      </c>
      <c r="X127" s="100">
        <f t="shared" si="127"/>
        <v>15.304</v>
      </c>
      <c r="Y127" s="95">
        <f t="shared" si="145"/>
        <v>5386.9</v>
      </c>
      <c r="Z127" s="95">
        <f t="shared" si="145"/>
        <v>6709.1</v>
      </c>
      <c r="AA127" s="95">
        <f t="shared" si="145"/>
        <v>7933.4</v>
      </c>
      <c r="AB127" s="95">
        <f t="shared" si="145"/>
        <v>7198.8</v>
      </c>
      <c r="AC127" s="95">
        <f t="shared" si="145"/>
        <v>10626.9</v>
      </c>
      <c r="AD127" s="95">
        <f t="shared" si="145"/>
        <v>14691.6</v>
      </c>
      <c r="AE127" s="35">
        <f t="shared" si="128"/>
        <v>4966.3999999999996</v>
      </c>
      <c r="AF127" s="100">
        <f>RCF!C$13</f>
        <v>15.52</v>
      </c>
      <c r="AG127" s="95">
        <f t="shared" si="142"/>
        <v>8194.6</v>
      </c>
      <c r="AH127" s="95">
        <f t="shared" si="142"/>
        <v>10429.4</v>
      </c>
      <c r="AI127" s="95">
        <f t="shared" si="142"/>
        <v>14899.2</v>
      </c>
      <c r="AJ127" s="35">
        <f t="shared" si="129"/>
        <v>5022.8999999999996</v>
      </c>
      <c r="AK127" s="100">
        <f>RCF!C$25</f>
        <v>15.696666666666665</v>
      </c>
      <c r="AL127" s="35">
        <f t="shared" si="130"/>
        <v>6624</v>
      </c>
      <c r="AM127" s="100">
        <f>RCF!C$59</f>
        <v>20.7</v>
      </c>
      <c r="AN127" s="35">
        <f t="shared" si="131"/>
        <v>5302.4</v>
      </c>
      <c r="AO127" s="100">
        <f>RCF!C$33</f>
        <v>16.57</v>
      </c>
      <c r="AP127" s="95">
        <f t="shared" si="132"/>
        <v>7953.6</v>
      </c>
      <c r="AQ127" s="35">
        <f t="shared" si="133"/>
        <v>5267.2</v>
      </c>
      <c r="AR127" s="100">
        <f>RCF!C$35</f>
        <v>16.46</v>
      </c>
      <c r="AS127" s="95">
        <f t="shared" si="143"/>
        <v>6847.3</v>
      </c>
      <c r="AT127" s="95">
        <f t="shared" si="143"/>
        <v>7637.4</v>
      </c>
      <c r="AU127" s="35">
        <f t="shared" si="134"/>
        <v>5199</v>
      </c>
      <c r="AV127" s="100">
        <f>RCF!C$37</f>
        <v>16.247</v>
      </c>
      <c r="AW127" s="102">
        <v>5180.2</v>
      </c>
      <c r="AX127" s="100"/>
      <c r="AY127" s="35">
        <f t="shared" si="135"/>
        <v>5292.8</v>
      </c>
      <c r="AZ127" s="100">
        <f>RCF!C$39</f>
        <v>16.54</v>
      </c>
      <c r="BA127" s="35">
        <f t="shared" si="136"/>
        <v>5049.2</v>
      </c>
      <c r="BB127" s="100">
        <f>RCF!C$41</f>
        <v>15.779</v>
      </c>
    </row>
    <row r="128" spans="1:54" s="53" customFormat="1" x14ac:dyDescent="0.2">
      <c r="A128" s="38">
        <v>2940</v>
      </c>
      <c r="B128" s="39" t="s">
        <v>179</v>
      </c>
      <c r="C128" s="40">
        <v>187</v>
      </c>
      <c r="D128" s="35">
        <f t="shared" ref="D128:D140" si="146">ROUND(E128*C128,1)</f>
        <v>11130.1</v>
      </c>
      <c r="E128" s="34">
        <f>RCF!C$43</f>
        <v>59.519182319999999</v>
      </c>
      <c r="F128" s="35">
        <f t="shared" si="121"/>
        <v>2953.1</v>
      </c>
      <c r="G128" s="99">
        <f>RCF!C$5</f>
        <v>15.792</v>
      </c>
      <c r="H128" s="35">
        <f t="shared" si="122"/>
        <v>2953.1</v>
      </c>
      <c r="I128" s="99">
        <f t="shared" si="123"/>
        <v>15.792</v>
      </c>
      <c r="J128" s="95">
        <f t="shared" si="144"/>
        <v>3248.4</v>
      </c>
      <c r="K128" s="95">
        <f t="shared" si="144"/>
        <v>4045.8</v>
      </c>
      <c r="L128" s="95">
        <f t="shared" si="144"/>
        <v>4341.1000000000004</v>
      </c>
      <c r="M128" s="95">
        <f t="shared" si="144"/>
        <v>4784</v>
      </c>
      <c r="N128" s="95">
        <f t="shared" si="144"/>
        <v>5906.2</v>
      </c>
      <c r="O128" s="95">
        <f t="shared" si="144"/>
        <v>6349.2</v>
      </c>
      <c r="P128" s="95">
        <f t="shared" si="144"/>
        <v>8859.2999999999993</v>
      </c>
      <c r="Q128" s="35">
        <f t="shared" si="124"/>
        <v>2896.6</v>
      </c>
      <c r="R128" s="99">
        <f>RCF!C$7</f>
        <v>15.49</v>
      </c>
      <c r="S128" s="95">
        <f t="shared" si="140"/>
        <v>3765.5</v>
      </c>
      <c r="T128" s="95">
        <f t="shared" si="140"/>
        <v>4344.8999999999996</v>
      </c>
      <c r="U128" s="35">
        <f t="shared" si="125"/>
        <v>2861.8</v>
      </c>
      <c r="V128" s="99">
        <f>RCF!C$9</f>
        <v>15.304</v>
      </c>
      <c r="W128" s="35">
        <f t="shared" si="126"/>
        <v>2861.8</v>
      </c>
      <c r="X128" s="100">
        <f t="shared" si="127"/>
        <v>15.304</v>
      </c>
      <c r="Y128" s="95">
        <f t="shared" si="145"/>
        <v>3147.9</v>
      </c>
      <c r="Z128" s="95">
        <f t="shared" si="145"/>
        <v>3920.6</v>
      </c>
      <c r="AA128" s="95">
        <f t="shared" si="145"/>
        <v>4636.1000000000004</v>
      </c>
      <c r="AB128" s="95">
        <f t="shared" si="145"/>
        <v>4206.8</v>
      </c>
      <c r="AC128" s="95">
        <f t="shared" si="145"/>
        <v>6210.1</v>
      </c>
      <c r="AD128" s="95">
        <f t="shared" si="145"/>
        <v>8585.4</v>
      </c>
      <c r="AE128" s="35">
        <f t="shared" si="128"/>
        <v>2902.2</v>
      </c>
      <c r="AF128" s="100">
        <f>RCF!C$13</f>
        <v>15.52</v>
      </c>
      <c r="AG128" s="95">
        <f t="shared" si="142"/>
        <v>4788.6000000000004</v>
      </c>
      <c r="AH128" s="95">
        <f t="shared" si="142"/>
        <v>6094.6</v>
      </c>
      <c r="AI128" s="95">
        <f t="shared" si="142"/>
        <v>8706.6</v>
      </c>
      <c r="AJ128" s="35">
        <f t="shared" si="129"/>
        <v>2935.2</v>
      </c>
      <c r="AK128" s="100">
        <f>RCF!C$25</f>
        <v>15.696666666666665</v>
      </c>
      <c r="AL128" s="35">
        <f t="shared" si="130"/>
        <v>3870.9</v>
      </c>
      <c r="AM128" s="100">
        <f>RCF!C$59</f>
        <v>20.7</v>
      </c>
      <c r="AN128" s="35">
        <f t="shared" si="131"/>
        <v>3098.5</v>
      </c>
      <c r="AO128" s="100">
        <f>RCF!C$33</f>
        <v>16.57</v>
      </c>
      <c r="AP128" s="95">
        <f t="shared" si="132"/>
        <v>4647.7</v>
      </c>
      <c r="AQ128" s="35">
        <f t="shared" si="133"/>
        <v>3078</v>
      </c>
      <c r="AR128" s="100">
        <f>RCF!C$35</f>
        <v>16.46</v>
      </c>
      <c r="AS128" s="95">
        <f t="shared" si="143"/>
        <v>4001.4</v>
      </c>
      <c r="AT128" s="95">
        <f t="shared" si="143"/>
        <v>4463.1000000000004</v>
      </c>
      <c r="AU128" s="35">
        <f t="shared" si="134"/>
        <v>3038.1</v>
      </c>
      <c r="AV128" s="100">
        <f>RCF!C$37</f>
        <v>16.247</v>
      </c>
      <c r="AW128" s="102">
        <v>3027.2</v>
      </c>
      <c r="AX128" s="100"/>
      <c r="AY128" s="35">
        <f t="shared" si="135"/>
        <v>3092.9</v>
      </c>
      <c r="AZ128" s="100">
        <f>RCF!C$39</f>
        <v>16.54</v>
      </c>
      <c r="BA128" s="35">
        <f t="shared" si="136"/>
        <v>2950.6</v>
      </c>
      <c r="BB128" s="100">
        <f>RCF!C$41</f>
        <v>15.779</v>
      </c>
    </row>
    <row r="129" spans="1:54" s="53" customFormat="1" x14ac:dyDescent="0.2">
      <c r="A129" s="38">
        <v>2941</v>
      </c>
      <c r="B129" s="39" t="s">
        <v>353</v>
      </c>
      <c r="C129" s="40">
        <v>285</v>
      </c>
      <c r="D129" s="35">
        <f t="shared" si="146"/>
        <v>16963</v>
      </c>
      <c r="E129" s="34">
        <f>RCF!C$43</f>
        <v>59.519182319999999</v>
      </c>
      <c r="F129" s="35">
        <f t="shared" si="121"/>
        <v>4500.7</v>
      </c>
      <c r="G129" s="99">
        <f>RCF!C$5</f>
        <v>15.792</v>
      </c>
      <c r="H129" s="35">
        <f t="shared" si="122"/>
        <v>4500.7</v>
      </c>
      <c r="I129" s="99">
        <f t="shared" si="123"/>
        <v>15.792</v>
      </c>
      <c r="J129" s="95">
        <f t="shared" si="144"/>
        <v>4950.8</v>
      </c>
      <c r="K129" s="95">
        <f t="shared" si="144"/>
        <v>6166</v>
      </c>
      <c r="L129" s="95">
        <f t="shared" si="144"/>
        <v>6616.1</v>
      </c>
      <c r="M129" s="95">
        <f t="shared" si="144"/>
        <v>7291.2</v>
      </c>
      <c r="N129" s="95">
        <f t="shared" si="144"/>
        <v>9001.4</v>
      </c>
      <c r="O129" s="95">
        <f t="shared" si="144"/>
        <v>9676.5</v>
      </c>
      <c r="P129" s="95">
        <f t="shared" si="144"/>
        <v>13502.2</v>
      </c>
      <c r="Q129" s="35">
        <f t="shared" si="124"/>
        <v>4414.6000000000004</v>
      </c>
      <c r="R129" s="99">
        <f>RCF!C$7</f>
        <v>15.49</v>
      </c>
      <c r="S129" s="95">
        <f t="shared" si="140"/>
        <v>5738.9</v>
      </c>
      <c r="T129" s="95">
        <f t="shared" si="140"/>
        <v>6621.9</v>
      </c>
      <c r="U129" s="35">
        <f t="shared" si="125"/>
        <v>4361.6000000000004</v>
      </c>
      <c r="V129" s="99">
        <f>RCF!C$9</f>
        <v>15.304</v>
      </c>
      <c r="W129" s="35">
        <f t="shared" si="126"/>
        <v>4361.6000000000004</v>
      </c>
      <c r="X129" s="100">
        <f t="shared" si="127"/>
        <v>15.304</v>
      </c>
      <c r="Y129" s="95">
        <f t="shared" si="145"/>
        <v>4797.7</v>
      </c>
      <c r="Z129" s="95">
        <f t="shared" si="145"/>
        <v>5975.3</v>
      </c>
      <c r="AA129" s="95">
        <f t="shared" si="145"/>
        <v>7065.7</v>
      </c>
      <c r="AB129" s="95">
        <f t="shared" si="145"/>
        <v>6411.5</v>
      </c>
      <c r="AC129" s="95">
        <f t="shared" si="145"/>
        <v>9464.6</v>
      </c>
      <c r="AD129" s="95">
        <f t="shared" si="145"/>
        <v>13084.8</v>
      </c>
      <c r="AE129" s="35">
        <f t="shared" si="128"/>
        <v>4423.2</v>
      </c>
      <c r="AF129" s="100">
        <f>RCF!C$13</f>
        <v>15.52</v>
      </c>
      <c r="AG129" s="95">
        <f t="shared" si="142"/>
        <v>7298.3</v>
      </c>
      <c r="AH129" s="95">
        <f t="shared" si="142"/>
        <v>9288.7000000000007</v>
      </c>
      <c r="AI129" s="95">
        <f t="shared" si="142"/>
        <v>13269.6</v>
      </c>
      <c r="AJ129" s="35">
        <f t="shared" si="129"/>
        <v>4473.5</v>
      </c>
      <c r="AK129" s="100">
        <f>RCF!C$25</f>
        <v>15.696666666666665</v>
      </c>
      <c r="AL129" s="35">
        <f t="shared" si="130"/>
        <v>5899.5</v>
      </c>
      <c r="AM129" s="100">
        <f>RCF!C$59</f>
        <v>20.7</v>
      </c>
      <c r="AN129" s="35">
        <f t="shared" si="131"/>
        <v>4722.3999999999996</v>
      </c>
      <c r="AO129" s="100">
        <f>RCF!C$33</f>
        <v>16.57</v>
      </c>
      <c r="AP129" s="95">
        <f t="shared" si="132"/>
        <v>7083.6</v>
      </c>
      <c r="AQ129" s="35">
        <f t="shared" si="133"/>
        <v>4691.1000000000004</v>
      </c>
      <c r="AR129" s="100">
        <f>RCF!C$35</f>
        <v>16.46</v>
      </c>
      <c r="AS129" s="95">
        <f t="shared" si="143"/>
        <v>6098.4</v>
      </c>
      <c r="AT129" s="95">
        <f t="shared" si="143"/>
        <v>6802</v>
      </c>
      <c r="AU129" s="35">
        <f t="shared" si="134"/>
        <v>4630.3</v>
      </c>
      <c r="AV129" s="100">
        <f>RCF!C$37</f>
        <v>16.247</v>
      </c>
      <c r="AW129" s="102">
        <v>4613.6000000000004</v>
      </c>
      <c r="AX129" s="100"/>
      <c r="AY129" s="35">
        <f t="shared" si="135"/>
        <v>4713.8999999999996</v>
      </c>
      <c r="AZ129" s="100">
        <f>RCF!C$39</f>
        <v>16.54</v>
      </c>
      <c r="BA129" s="35">
        <f t="shared" si="136"/>
        <v>4497</v>
      </c>
      <c r="BB129" s="100">
        <f>RCF!C$41</f>
        <v>15.779</v>
      </c>
    </row>
    <row r="130" spans="1:54" s="53" customFormat="1" x14ac:dyDescent="0.2">
      <c r="A130" s="38" t="s">
        <v>80</v>
      </c>
      <c r="B130" s="39" t="s">
        <v>181</v>
      </c>
      <c r="C130" s="40">
        <v>173.6</v>
      </c>
      <c r="D130" s="35">
        <f t="shared" si="146"/>
        <v>10332.5</v>
      </c>
      <c r="E130" s="34">
        <f>RCF!C$43</f>
        <v>59.519182319999999</v>
      </c>
      <c r="F130" s="35">
        <f t="shared" si="121"/>
        <v>2741.4</v>
      </c>
      <c r="G130" s="99">
        <f>RCF!C$5</f>
        <v>15.792</v>
      </c>
      <c r="H130" s="35">
        <f t="shared" si="122"/>
        <v>2741.5</v>
      </c>
      <c r="I130" s="99">
        <f t="shared" si="123"/>
        <v>15.792</v>
      </c>
      <c r="J130" s="95">
        <f t="shared" si="144"/>
        <v>3015.6</v>
      </c>
      <c r="K130" s="95">
        <f t="shared" si="144"/>
        <v>3755.8</v>
      </c>
      <c r="L130" s="95">
        <f t="shared" si="144"/>
        <v>4030</v>
      </c>
      <c r="M130" s="95">
        <f t="shared" si="144"/>
        <v>4441.2</v>
      </c>
      <c r="N130" s="95">
        <f t="shared" si="144"/>
        <v>5483</v>
      </c>
      <c r="O130" s="95">
        <f t="shared" si="144"/>
        <v>5894.2</v>
      </c>
      <c r="P130" s="95">
        <f t="shared" si="144"/>
        <v>8224.5</v>
      </c>
      <c r="Q130" s="35">
        <f t="shared" si="124"/>
        <v>2689</v>
      </c>
      <c r="R130" s="99">
        <f>RCF!C$7</f>
        <v>15.49</v>
      </c>
      <c r="S130" s="95">
        <f t="shared" si="140"/>
        <v>3495.7</v>
      </c>
      <c r="T130" s="95">
        <f t="shared" si="140"/>
        <v>4033.5</v>
      </c>
      <c r="U130" s="35">
        <f t="shared" si="125"/>
        <v>2656.7</v>
      </c>
      <c r="V130" s="99">
        <f>RCF!C$9</f>
        <v>15.304</v>
      </c>
      <c r="W130" s="35">
        <f t="shared" si="126"/>
        <v>2656.7</v>
      </c>
      <c r="X130" s="100">
        <f t="shared" si="127"/>
        <v>15.304</v>
      </c>
      <c r="Y130" s="95">
        <f t="shared" si="145"/>
        <v>2922.3</v>
      </c>
      <c r="Z130" s="95">
        <f t="shared" si="145"/>
        <v>3639.6</v>
      </c>
      <c r="AA130" s="95">
        <f t="shared" si="145"/>
        <v>4303.8</v>
      </c>
      <c r="AB130" s="95">
        <f t="shared" si="145"/>
        <v>3905.3</v>
      </c>
      <c r="AC130" s="95">
        <f t="shared" si="145"/>
        <v>5765</v>
      </c>
      <c r="AD130" s="95">
        <f t="shared" si="145"/>
        <v>7970.1</v>
      </c>
      <c r="AE130" s="35">
        <f t="shared" si="128"/>
        <v>2694.2</v>
      </c>
      <c r="AF130" s="100">
        <f>RCF!C$13</f>
        <v>15.52</v>
      </c>
      <c r="AG130" s="95">
        <f t="shared" si="142"/>
        <v>4445.3999999999996</v>
      </c>
      <c r="AH130" s="95">
        <f t="shared" si="142"/>
        <v>5657.8</v>
      </c>
      <c r="AI130" s="95">
        <f t="shared" si="142"/>
        <v>8082.6</v>
      </c>
      <c r="AJ130" s="35">
        <f t="shared" si="129"/>
        <v>2724.9</v>
      </c>
      <c r="AK130" s="100">
        <f>RCF!C$25</f>
        <v>15.696666666666665</v>
      </c>
      <c r="AL130" s="35">
        <f t="shared" si="130"/>
        <v>3593.5</v>
      </c>
      <c r="AM130" s="100">
        <f>RCF!C$59</f>
        <v>20.7</v>
      </c>
      <c r="AN130" s="35">
        <f t="shared" si="131"/>
        <v>2876.5</v>
      </c>
      <c r="AO130" s="100">
        <f>RCF!C$33</f>
        <v>16.57</v>
      </c>
      <c r="AP130" s="95">
        <f t="shared" si="132"/>
        <v>4314.7</v>
      </c>
      <c r="AQ130" s="35">
        <f t="shared" si="133"/>
        <v>2857.4</v>
      </c>
      <c r="AR130" s="100">
        <f>RCF!C$35</f>
        <v>16.46</v>
      </c>
      <c r="AS130" s="95">
        <f t="shared" si="143"/>
        <v>3714.6</v>
      </c>
      <c r="AT130" s="95">
        <f t="shared" si="143"/>
        <v>4143.2</v>
      </c>
      <c r="AU130" s="35">
        <f t="shared" si="134"/>
        <v>2820.4</v>
      </c>
      <c r="AV130" s="100">
        <f>RCF!C$37</f>
        <v>16.247</v>
      </c>
      <c r="AW130" s="102">
        <v>2810.2</v>
      </c>
      <c r="AX130" s="100"/>
      <c r="AY130" s="35">
        <f t="shared" si="135"/>
        <v>2871.3</v>
      </c>
      <c r="AZ130" s="100">
        <f>RCF!C$39</f>
        <v>16.54</v>
      </c>
      <c r="BA130" s="35">
        <f t="shared" si="136"/>
        <v>2739.2</v>
      </c>
      <c r="BB130" s="100">
        <f>RCF!C$41</f>
        <v>15.779</v>
      </c>
    </row>
    <row r="131" spans="1:54" s="53" customFormat="1" x14ac:dyDescent="0.2">
      <c r="A131" s="38">
        <v>5732</v>
      </c>
      <c r="B131" s="39" t="s">
        <v>182</v>
      </c>
      <c r="C131" s="40">
        <v>166.8</v>
      </c>
      <c r="D131" s="35">
        <f t="shared" si="146"/>
        <v>9927.7999999999993</v>
      </c>
      <c r="E131" s="34">
        <f>RCF!C$43</f>
        <v>59.519182319999999</v>
      </c>
      <c r="F131" s="35">
        <f t="shared" si="121"/>
        <v>2634.1</v>
      </c>
      <c r="G131" s="99">
        <f>RCF!C$5</f>
        <v>15.792</v>
      </c>
      <c r="H131" s="35">
        <f t="shared" si="122"/>
        <v>2634.1</v>
      </c>
      <c r="I131" s="99">
        <f t="shared" si="123"/>
        <v>15.792</v>
      </c>
      <c r="J131" s="95">
        <f t="shared" si="144"/>
        <v>2897.5</v>
      </c>
      <c r="K131" s="95">
        <f t="shared" si="144"/>
        <v>3608.7</v>
      </c>
      <c r="L131" s="95">
        <f t="shared" si="144"/>
        <v>3872.1</v>
      </c>
      <c r="M131" s="95">
        <f t="shared" si="144"/>
        <v>4267.3</v>
      </c>
      <c r="N131" s="95">
        <f t="shared" si="144"/>
        <v>5268.2</v>
      </c>
      <c r="O131" s="95">
        <f t="shared" si="144"/>
        <v>5663.3</v>
      </c>
      <c r="P131" s="95">
        <f t="shared" si="144"/>
        <v>7902.3</v>
      </c>
      <c r="Q131" s="35">
        <f t="shared" si="124"/>
        <v>2583.6999999999998</v>
      </c>
      <c r="R131" s="99">
        <f>RCF!C$7</f>
        <v>15.49</v>
      </c>
      <c r="S131" s="95">
        <f t="shared" si="140"/>
        <v>3358.8</v>
      </c>
      <c r="T131" s="95">
        <f t="shared" si="140"/>
        <v>3875.5</v>
      </c>
      <c r="U131" s="35">
        <f t="shared" si="125"/>
        <v>2552.6999999999998</v>
      </c>
      <c r="V131" s="99">
        <f>RCF!C$9</f>
        <v>15.304</v>
      </c>
      <c r="W131" s="35">
        <f t="shared" si="126"/>
        <v>2552.6999999999998</v>
      </c>
      <c r="X131" s="100">
        <f t="shared" si="127"/>
        <v>15.304</v>
      </c>
      <c r="Y131" s="95">
        <f t="shared" si="145"/>
        <v>2807.9</v>
      </c>
      <c r="Z131" s="95">
        <f t="shared" si="145"/>
        <v>3497.1</v>
      </c>
      <c r="AA131" s="95">
        <f t="shared" si="145"/>
        <v>4135.3</v>
      </c>
      <c r="AB131" s="95">
        <f t="shared" si="145"/>
        <v>3752.4</v>
      </c>
      <c r="AC131" s="95">
        <f t="shared" si="145"/>
        <v>5539.3</v>
      </c>
      <c r="AD131" s="95">
        <f t="shared" si="145"/>
        <v>7658.1</v>
      </c>
      <c r="AE131" s="35">
        <f t="shared" si="128"/>
        <v>2588.6999999999998</v>
      </c>
      <c r="AF131" s="100">
        <f>RCF!C$13</f>
        <v>15.52</v>
      </c>
      <c r="AG131" s="95">
        <f t="shared" si="142"/>
        <v>4271.3999999999996</v>
      </c>
      <c r="AH131" s="95">
        <f t="shared" si="142"/>
        <v>5436.3</v>
      </c>
      <c r="AI131" s="95">
        <f t="shared" si="142"/>
        <v>7766.1</v>
      </c>
      <c r="AJ131" s="35">
        <f t="shared" si="129"/>
        <v>2618.1999999999998</v>
      </c>
      <c r="AK131" s="100">
        <f>RCF!C$25</f>
        <v>15.696666666666665</v>
      </c>
      <c r="AL131" s="35">
        <f t="shared" si="130"/>
        <v>3452.7</v>
      </c>
      <c r="AM131" s="100">
        <f>RCF!C$59</f>
        <v>20.7</v>
      </c>
      <c r="AN131" s="35">
        <f t="shared" si="131"/>
        <v>2763.8</v>
      </c>
      <c r="AO131" s="100">
        <f>RCF!C$33</f>
        <v>16.57</v>
      </c>
      <c r="AP131" s="95">
        <f t="shared" si="132"/>
        <v>4145.7</v>
      </c>
      <c r="AQ131" s="35">
        <f t="shared" si="133"/>
        <v>2745.5</v>
      </c>
      <c r="AR131" s="100">
        <f>RCF!C$35</f>
        <v>16.46</v>
      </c>
      <c r="AS131" s="95">
        <f t="shared" si="143"/>
        <v>3569.1</v>
      </c>
      <c r="AT131" s="95">
        <f t="shared" si="143"/>
        <v>3980.9</v>
      </c>
      <c r="AU131" s="35">
        <f t="shared" si="134"/>
        <v>2709.9</v>
      </c>
      <c r="AV131" s="100">
        <f>RCF!C$37</f>
        <v>16.247</v>
      </c>
      <c r="AW131" s="102">
        <v>2700.2</v>
      </c>
      <c r="AX131" s="100"/>
      <c r="AY131" s="35">
        <f t="shared" si="135"/>
        <v>2758.8</v>
      </c>
      <c r="AZ131" s="100">
        <f>RCF!C$39</f>
        <v>16.54</v>
      </c>
      <c r="BA131" s="35">
        <f t="shared" si="136"/>
        <v>2631.9</v>
      </c>
      <c r="BB131" s="100">
        <f>RCF!C$41</f>
        <v>15.779</v>
      </c>
    </row>
    <row r="132" spans="1:54" s="53" customFormat="1" x14ac:dyDescent="0.2">
      <c r="A132" s="38">
        <v>5742</v>
      </c>
      <c r="B132" s="39" t="s">
        <v>183</v>
      </c>
      <c r="C132" s="40">
        <v>172</v>
      </c>
      <c r="D132" s="35">
        <f t="shared" si="146"/>
        <v>10237.299999999999</v>
      </c>
      <c r="E132" s="34">
        <f>RCF!C$43</f>
        <v>59.519182319999999</v>
      </c>
      <c r="F132" s="35">
        <f t="shared" ref="F132:F140" si="147">ROUNDDOWN($C132*G132,1)</f>
        <v>2716.2</v>
      </c>
      <c r="G132" s="99">
        <f>RCF!C$5</f>
        <v>15.792</v>
      </c>
      <c r="H132" s="35">
        <f t="shared" ref="H132:H140" si="148">ROUND(I132*C132,1)</f>
        <v>2716.2</v>
      </c>
      <c r="I132" s="99">
        <f t="shared" ref="I132:I140" si="149">G132</f>
        <v>15.792</v>
      </c>
      <c r="J132" s="95">
        <f t="shared" si="144"/>
        <v>2987.8</v>
      </c>
      <c r="K132" s="95">
        <f t="shared" si="144"/>
        <v>3721.2</v>
      </c>
      <c r="L132" s="95">
        <f t="shared" si="144"/>
        <v>3992.8</v>
      </c>
      <c r="M132" s="95">
        <f t="shared" si="144"/>
        <v>4400.3</v>
      </c>
      <c r="N132" s="95">
        <f t="shared" si="144"/>
        <v>5432.4</v>
      </c>
      <c r="O132" s="95">
        <f t="shared" si="144"/>
        <v>5839.9</v>
      </c>
      <c r="P132" s="95">
        <f t="shared" si="144"/>
        <v>8148.7</v>
      </c>
      <c r="Q132" s="35">
        <f t="shared" ref="Q132:Q140" si="150">ROUNDDOWN($C132*R132,1)</f>
        <v>2664.2</v>
      </c>
      <c r="R132" s="99">
        <f>RCF!C$7</f>
        <v>15.49</v>
      </c>
      <c r="S132" s="95">
        <f t="shared" si="140"/>
        <v>3463.4</v>
      </c>
      <c r="T132" s="95">
        <f t="shared" si="140"/>
        <v>3996.3</v>
      </c>
      <c r="U132" s="35">
        <f t="shared" ref="U132:U140" si="151">ROUNDDOWN($C132*V132,1)</f>
        <v>2632.2</v>
      </c>
      <c r="V132" s="99">
        <f>RCF!C$9</f>
        <v>15.304</v>
      </c>
      <c r="W132" s="35">
        <f t="shared" ref="W132:W140" si="152">ROUNDDOWN($C132*X132,1)</f>
        <v>2632.2</v>
      </c>
      <c r="X132" s="100">
        <f t="shared" ref="X132:X140" si="153">V132</f>
        <v>15.304</v>
      </c>
      <c r="Y132" s="95">
        <f t="shared" si="145"/>
        <v>2895.4</v>
      </c>
      <c r="Z132" s="95">
        <f t="shared" si="145"/>
        <v>3606.1</v>
      </c>
      <c r="AA132" s="95">
        <f t="shared" si="145"/>
        <v>4264.1000000000004</v>
      </c>
      <c r="AB132" s="95">
        <f t="shared" si="145"/>
        <v>3869.3</v>
      </c>
      <c r="AC132" s="95">
        <f t="shared" si="145"/>
        <v>5711.8</v>
      </c>
      <c r="AD132" s="95">
        <f t="shared" si="145"/>
        <v>7896.6</v>
      </c>
      <c r="AE132" s="35">
        <f t="shared" ref="AE132:AE140" si="154">ROUNDDOWN($C132*AF132,1)</f>
        <v>2669.4</v>
      </c>
      <c r="AF132" s="100">
        <f>RCF!C$13</f>
        <v>15.52</v>
      </c>
      <c r="AG132" s="95">
        <f t="shared" si="142"/>
        <v>4404.5</v>
      </c>
      <c r="AH132" s="95">
        <f t="shared" si="142"/>
        <v>5605.7</v>
      </c>
      <c r="AI132" s="95">
        <f t="shared" si="142"/>
        <v>8008.2</v>
      </c>
      <c r="AJ132" s="35">
        <f t="shared" ref="AJ132:AJ140" si="155">ROUNDDOWN($C132*AK132,1)</f>
        <v>2699.8</v>
      </c>
      <c r="AK132" s="100">
        <f>RCF!C$25</f>
        <v>15.696666666666665</v>
      </c>
      <c r="AL132" s="35">
        <f t="shared" ref="AL132:AL140" si="156">ROUNDDOWN($C132*AM132,1)</f>
        <v>3560.4</v>
      </c>
      <c r="AM132" s="100">
        <f>RCF!C$59</f>
        <v>20.7</v>
      </c>
      <c r="AN132" s="35">
        <f t="shared" ref="AN132:AN140" si="157">ROUNDDOWN($C132*AO132,1)</f>
        <v>2850</v>
      </c>
      <c r="AO132" s="100">
        <f>RCF!C$33</f>
        <v>16.57</v>
      </c>
      <c r="AP132" s="95">
        <f t="shared" ref="AP132:AP140" si="158">ROUNDDOWN($AN132*AP$6,1)</f>
        <v>4275</v>
      </c>
      <c r="AQ132" s="35">
        <f t="shared" ref="AQ132:AQ140" si="159">ROUNDDOWN($C132*AR132,1)</f>
        <v>2831.1</v>
      </c>
      <c r="AR132" s="100">
        <f>RCF!C$35</f>
        <v>16.46</v>
      </c>
      <c r="AS132" s="95">
        <f t="shared" si="143"/>
        <v>3680.4</v>
      </c>
      <c r="AT132" s="95">
        <f t="shared" si="143"/>
        <v>4105</v>
      </c>
      <c r="AU132" s="35">
        <f t="shared" ref="AU132:AU140" si="160">ROUNDDOWN($C132*AV132,1)</f>
        <v>2794.4</v>
      </c>
      <c r="AV132" s="100">
        <f>RCF!C$37</f>
        <v>16.247</v>
      </c>
      <c r="AW132" s="102">
        <v>2784.3</v>
      </c>
      <c r="AX132" s="100"/>
      <c r="AY132" s="35">
        <f t="shared" ref="AY132:AY140" si="161">ROUNDDOWN($C132*AZ132,1)</f>
        <v>2844.8</v>
      </c>
      <c r="AZ132" s="100">
        <f>RCF!C$39</f>
        <v>16.54</v>
      </c>
      <c r="BA132" s="35">
        <f t="shared" ref="BA132:BA140" si="162">ROUNDDOWN($C132*BB132,1)</f>
        <v>2713.9</v>
      </c>
      <c r="BB132" s="100">
        <f>RCF!C$41</f>
        <v>15.779</v>
      </c>
    </row>
    <row r="133" spans="1:54" s="53" customFormat="1" x14ac:dyDescent="0.2">
      <c r="A133" s="38">
        <v>5752</v>
      </c>
      <c r="B133" s="39" t="s">
        <v>354</v>
      </c>
      <c r="C133" s="40">
        <v>175</v>
      </c>
      <c r="D133" s="35">
        <f t="shared" si="146"/>
        <v>10415.9</v>
      </c>
      <c r="E133" s="34">
        <f>RCF!C$43</f>
        <v>59.519182319999999</v>
      </c>
      <c r="F133" s="35">
        <f t="shared" si="147"/>
        <v>2763.6</v>
      </c>
      <c r="G133" s="99">
        <f>RCF!C$5</f>
        <v>15.792</v>
      </c>
      <c r="H133" s="35">
        <f t="shared" si="148"/>
        <v>2763.6</v>
      </c>
      <c r="I133" s="99">
        <f t="shared" si="149"/>
        <v>15.792</v>
      </c>
      <c r="J133" s="95">
        <f t="shared" si="144"/>
        <v>3040</v>
      </c>
      <c r="K133" s="95">
        <f t="shared" si="144"/>
        <v>3786.1</v>
      </c>
      <c r="L133" s="95">
        <f t="shared" si="144"/>
        <v>4062.5</v>
      </c>
      <c r="M133" s="95">
        <f t="shared" si="144"/>
        <v>4477</v>
      </c>
      <c r="N133" s="95">
        <f t="shared" si="144"/>
        <v>5527.2</v>
      </c>
      <c r="O133" s="95">
        <f t="shared" si="144"/>
        <v>5941.7</v>
      </c>
      <c r="P133" s="95">
        <f t="shared" si="144"/>
        <v>8290.7999999999993</v>
      </c>
      <c r="Q133" s="35">
        <f t="shared" si="150"/>
        <v>2710.7</v>
      </c>
      <c r="R133" s="99">
        <f>RCF!C$7</f>
        <v>15.49</v>
      </c>
      <c r="S133" s="95">
        <f t="shared" si="140"/>
        <v>3523.9</v>
      </c>
      <c r="T133" s="95">
        <f t="shared" si="140"/>
        <v>4066</v>
      </c>
      <c r="U133" s="35">
        <f t="shared" si="151"/>
        <v>2678.2</v>
      </c>
      <c r="V133" s="99">
        <f>RCF!C$9</f>
        <v>15.304</v>
      </c>
      <c r="W133" s="35">
        <f t="shared" si="152"/>
        <v>2678.2</v>
      </c>
      <c r="X133" s="100">
        <f t="shared" si="153"/>
        <v>15.304</v>
      </c>
      <c r="Y133" s="95">
        <f t="shared" si="145"/>
        <v>2946</v>
      </c>
      <c r="Z133" s="95">
        <f t="shared" si="145"/>
        <v>3669.1</v>
      </c>
      <c r="AA133" s="95">
        <f t="shared" si="145"/>
        <v>4338.6000000000004</v>
      </c>
      <c r="AB133" s="95">
        <f t="shared" si="145"/>
        <v>3936.9</v>
      </c>
      <c r="AC133" s="95">
        <f t="shared" si="145"/>
        <v>5811.6</v>
      </c>
      <c r="AD133" s="95">
        <f t="shared" si="145"/>
        <v>8034.6</v>
      </c>
      <c r="AE133" s="35">
        <f t="shared" si="154"/>
        <v>2716</v>
      </c>
      <c r="AF133" s="100">
        <f>RCF!C$13</f>
        <v>15.52</v>
      </c>
      <c r="AG133" s="95">
        <f t="shared" si="142"/>
        <v>4481.3999999999996</v>
      </c>
      <c r="AH133" s="95">
        <f t="shared" si="142"/>
        <v>5703.6</v>
      </c>
      <c r="AI133" s="95">
        <f t="shared" si="142"/>
        <v>8148</v>
      </c>
      <c r="AJ133" s="35">
        <f t="shared" si="155"/>
        <v>2746.9</v>
      </c>
      <c r="AK133" s="100">
        <f>RCF!C$25</f>
        <v>15.696666666666665</v>
      </c>
      <c r="AL133" s="35">
        <f t="shared" si="156"/>
        <v>3622.5</v>
      </c>
      <c r="AM133" s="100">
        <f>RCF!C$59</f>
        <v>20.7</v>
      </c>
      <c r="AN133" s="35">
        <f t="shared" si="157"/>
        <v>2899.7</v>
      </c>
      <c r="AO133" s="100">
        <f>RCF!C$33</f>
        <v>16.57</v>
      </c>
      <c r="AP133" s="95">
        <f t="shared" si="158"/>
        <v>4349.5</v>
      </c>
      <c r="AQ133" s="35">
        <f t="shared" si="159"/>
        <v>2880.5</v>
      </c>
      <c r="AR133" s="100">
        <f>RCF!C$35</f>
        <v>16.46</v>
      </c>
      <c r="AS133" s="95">
        <f t="shared" si="143"/>
        <v>3744.6</v>
      </c>
      <c r="AT133" s="95">
        <f t="shared" si="143"/>
        <v>4176.7</v>
      </c>
      <c r="AU133" s="35">
        <f t="shared" si="160"/>
        <v>2843.2</v>
      </c>
      <c r="AV133" s="100">
        <f>RCF!C$37</f>
        <v>16.247</v>
      </c>
      <c r="AW133" s="102">
        <v>2832.9</v>
      </c>
      <c r="AX133" s="100"/>
      <c r="AY133" s="35">
        <f t="shared" si="161"/>
        <v>2894.5</v>
      </c>
      <c r="AZ133" s="100">
        <f>RCF!C$39</f>
        <v>16.54</v>
      </c>
      <c r="BA133" s="35">
        <f t="shared" si="162"/>
        <v>2761.3</v>
      </c>
      <c r="BB133" s="100">
        <f>RCF!C$41</f>
        <v>15.779</v>
      </c>
    </row>
    <row r="134" spans="1:54" s="53" customFormat="1" x14ac:dyDescent="0.2">
      <c r="A134" s="38">
        <v>5759</v>
      </c>
      <c r="B134" s="39" t="s">
        <v>355</v>
      </c>
      <c r="C134" s="40">
        <v>352</v>
      </c>
      <c r="D134" s="35">
        <f t="shared" si="146"/>
        <v>20950.8</v>
      </c>
      <c r="E134" s="34">
        <f>RCF!C$43</f>
        <v>59.519182319999999</v>
      </c>
      <c r="F134" s="35">
        <f t="shared" si="147"/>
        <v>5558.7</v>
      </c>
      <c r="G134" s="99">
        <f>RCF!C$5</f>
        <v>15.792</v>
      </c>
      <c r="H134" s="35">
        <f t="shared" si="148"/>
        <v>5558.8</v>
      </c>
      <c r="I134" s="99">
        <f t="shared" si="149"/>
        <v>15.792</v>
      </c>
      <c r="J134" s="95">
        <f t="shared" si="144"/>
        <v>6114.7</v>
      </c>
      <c r="K134" s="95">
        <f t="shared" si="144"/>
        <v>7615.5</v>
      </c>
      <c r="L134" s="95">
        <f t="shared" si="144"/>
        <v>8171.4</v>
      </c>
      <c r="M134" s="95">
        <f t="shared" si="144"/>
        <v>9005.2000000000007</v>
      </c>
      <c r="N134" s="95">
        <f t="shared" si="144"/>
        <v>11117.6</v>
      </c>
      <c r="O134" s="95">
        <f t="shared" si="144"/>
        <v>11951.4</v>
      </c>
      <c r="P134" s="95">
        <f t="shared" si="144"/>
        <v>16676.400000000001</v>
      </c>
      <c r="Q134" s="35">
        <f t="shared" si="150"/>
        <v>5452.4</v>
      </c>
      <c r="R134" s="99">
        <f>RCF!C$7</f>
        <v>15.49</v>
      </c>
      <c r="S134" s="95">
        <f t="shared" si="140"/>
        <v>7088.1</v>
      </c>
      <c r="T134" s="95">
        <f t="shared" si="140"/>
        <v>8178.6</v>
      </c>
      <c r="U134" s="35">
        <f t="shared" si="151"/>
        <v>5387</v>
      </c>
      <c r="V134" s="99">
        <f>RCF!C$9</f>
        <v>15.304</v>
      </c>
      <c r="W134" s="35">
        <f t="shared" si="152"/>
        <v>5387</v>
      </c>
      <c r="X134" s="100">
        <f t="shared" si="153"/>
        <v>15.304</v>
      </c>
      <c r="Y134" s="95">
        <f t="shared" si="145"/>
        <v>5925.7</v>
      </c>
      <c r="Z134" s="95">
        <f t="shared" si="145"/>
        <v>7380.1</v>
      </c>
      <c r="AA134" s="95">
        <f t="shared" si="145"/>
        <v>8726.9</v>
      </c>
      <c r="AB134" s="95">
        <f t="shared" si="145"/>
        <v>7918.8</v>
      </c>
      <c r="AC134" s="95">
        <f t="shared" si="145"/>
        <v>11689.7</v>
      </c>
      <c r="AD134" s="95">
        <f t="shared" si="145"/>
        <v>16161</v>
      </c>
      <c r="AE134" s="35">
        <f t="shared" si="154"/>
        <v>5463</v>
      </c>
      <c r="AF134" s="100">
        <f>RCF!C$13</f>
        <v>15.52</v>
      </c>
      <c r="AG134" s="95">
        <f t="shared" si="142"/>
        <v>9014</v>
      </c>
      <c r="AH134" s="95">
        <f t="shared" si="142"/>
        <v>11472.3</v>
      </c>
      <c r="AI134" s="95">
        <f t="shared" si="142"/>
        <v>16389</v>
      </c>
      <c r="AJ134" s="35">
        <f t="shared" si="155"/>
        <v>5525.2</v>
      </c>
      <c r="AK134" s="100">
        <f>RCF!C$25</f>
        <v>15.696666666666665</v>
      </c>
      <c r="AL134" s="35">
        <f t="shared" si="156"/>
        <v>7286.4</v>
      </c>
      <c r="AM134" s="100">
        <f>RCF!C$59</f>
        <v>20.7</v>
      </c>
      <c r="AN134" s="35">
        <f t="shared" si="157"/>
        <v>5832.6</v>
      </c>
      <c r="AO134" s="100">
        <f>RCF!C$33</f>
        <v>16.57</v>
      </c>
      <c r="AP134" s="95">
        <f t="shared" si="158"/>
        <v>8748.9</v>
      </c>
      <c r="AQ134" s="35">
        <f t="shared" si="159"/>
        <v>5793.9</v>
      </c>
      <c r="AR134" s="100">
        <f>RCF!C$35</f>
        <v>16.46</v>
      </c>
      <c r="AS134" s="95">
        <f t="shared" si="143"/>
        <v>7532</v>
      </c>
      <c r="AT134" s="95">
        <f t="shared" si="143"/>
        <v>8401.1</v>
      </c>
      <c r="AU134" s="35">
        <f t="shared" si="160"/>
        <v>5718.9</v>
      </c>
      <c r="AV134" s="100">
        <f>RCF!C$37</f>
        <v>16.247</v>
      </c>
      <c r="AW134" s="102">
        <v>5698.2</v>
      </c>
      <c r="AX134" s="100"/>
      <c r="AY134" s="35">
        <f t="shared" si="161"/>
        <v>5822</v>
      </c>
      <c r="AZ134" s="100">
        <f>RCF!C$39</f>
        <v>16.54</v>
      </c>
      <c r="BA134" s="35">
        <f t="shared" si="162"/>
        <v>5554.2</v>
      </c>
      <c r="BB134" s="100">
        <f>RCF!C$41</f>
        <v>15.779</v>
      </c>
    </row>
    <row r="135" spans="1:54" s="53" customFormat="1" ht="25.5" x14ac:dyDescent="0.2">
      <c r="A135" s="38" t="s">
        <v>36</v>
      </c>
      <c r="B135" s="39" t="s">
        <v>184</v>
      </c>
      <c r="C135" s="40">
        <v>301</v>
      </c>
      <c r="D135" s="35">
        <f t="shared" si="146"/>
        <v>17915.3</v>
      </c>
      <c r="E135" s="34">
        <f>RCF!C$43</f>
        <v>59.519182319999999</v>
      </c>
      <c r="F135" s="35">
        <f t="shared" si="147"/>
        <v>4753.3</v>
      </c>
      <c r="G135" s="99">
        <f>RCF!C$5</f>
        <v>15.792</v>
      </c>
      <c r="H135" s="35">
        <f t="shared" si="148"/>
        <v>4753.3999999999996</v>
      </c>
      <c r="I135" s="99">
        <f t="shared" si="149"/>
        <v>15.792</v>
      </c>
      <c r="J135" s="95">
        <f t="shared" si="144"/>
        <v>5228.7</v>
      </c>
      <c r="K135" s="95">
        <f t="shared" si="144"/>
        <v>6512.1</v>
      </c>
      <c r="L135" s="95">
        <f t="shared" si="144"/>
        <v>6987.5</v>
      </c>
      <c r="M135" s="95">
        <f t="shared" si="144"/>
        <v>7700.5</v>
      </c>
      <c r="N135" s="95">
        <f t="shared" si="144"/>
        <v>9506.7999999999993</v>
      </c>
      <c r="O135" s="95">
        <f t="shared" si="144"/>
        <v>10219.799999999999</v>
      </c>
      <c r="P135" s="95">
        <f t="shared" si="144"/>
        <v>14260.2</v>
      </c>
      <c r="Q135" s="35">
        <f t="shared" si="150"/>
        <v>4662.3999999999996</v>
      </c>
      <c r="R135" s="99">
        <f>RCF!C$7</f>
        <v>15.49</v>
      </c>
      <c r="S135" s="95">
        <f t="shared" si="140"/>
        <v>6061.1</v>
      </c>
      <c r="T135" s="95">
        <f t="shared" si="140"/>
        <v>6993.6</v>
      </c>
      <c r="U135" s="35">
        <f t="shared" si="151"/>
        <v>4606.5</v>
      </c>
      <c r="V135" s="99">
        <f>RCF!C$9</f>
        <v>15.304</v>
      </c>
      <c r="W135" s="35">
        <f t="shared" si="152"/>
        <v>4606.5</v>
      </c>
      <c r="X135" s="100">
        <f t="shared" si="153"/>
        <v>15.304</v>
      </c>
      <c r="Y135" s="95">
        <f t="shared" si="145"/>
        <v>5067.1000000000004</v>
      </c>
      <c r="Z135" s="95">
        <f t="shared" si="145"/>
        <v>6310.9</v>
      </c>
      <c r="AA135" s="95">
        <f t="shared" si="145"/>
        <v>7462.5</v>
      </c>
      <c r="AB135" s="95">
        <f t="shared" si="145"/>
        <v>6771.5</v>
      </c>
      <c r="AC135" s="95">
        <f t="shared" si="145"/>
        <v>9996.1</v>
      </c>
      <c r="AD135" s="95">
        <f t="shared" si="145"/>
        <v>13819.5</v>
      </c>
      <c r="AE135" s="35">
        <f t="shared" si="154"/>
        <v>4671.5</v>
      </c>
      <c r="AF135" s="100">
        <f>RCF!C$13</f>
        <v>15.52</v>
      </c>
      <c r="AG135" s="95">
        <f t="shared" si="142"/>
        <v>7708</v>
      </c>
      <c r="AH135" s="95">
        <f t="shared" si="142"/>
        <v>9810.2000000000007</v>
      </c>
      <c r="AI135" s="95">
        <f t="shared" si="142"/>
        <v>14014.5</v>
      </c>
      <c r="AJ135" s="35">
        <f t="shared" si="155"/>
        <v>4724.6000000000004</v>
      </c>
      <c r="AK135" s="100">
        <f>RCF!C$25</f>
        <v>15.696666666666665</v>
      </c>
      <c r="AL135" s="35">
        <f t="shared" si="156"/>
        <v>6230.7</v>
      </c>
      <c r="AM135" s="100">
        <f>RCF!C$59</f>
        <v>20.7</v>
      </c>
      <c r="AN135" s="35">
        <f t="shared" si="157"/>
        <v>4987.5</v>
      </c>
      <c r="AO135" s="100">
        <f>RCF!C$33</f>
        <v>16.57</v>
      </c>
      <c r="AP135" s="95">
        <f t="shared" si="158"/>
        <v>7481.2</v>
      </c>
      <c r="AQ135" s="35">
        <f t="shared" si="159"/>
        <v>4954.3999999999996</v>
      </c>
      <c r="AR135" s="100">
        <f>RCF!C$35</f>
        <v>16.46</v>
      </c>
      <c r="AS135" s="95">
        <f t="shared" si="143"/>
        <v>6440.7</v>
      </c>
      <c r="AT135" s="95">
        <f t="shared" si="143"/>
        <v>7183.8</v>
      </c>
      <c r="AU135" s="35">
        <f t="shared" si="160"/>
        <v>4890.3</v>
      </c>
      <c r="AV135" s="100">
        <f>RCF!C$37</f>
        <v>16.247</v>
      </c>
      <c r="AW135" s="102">
        <v>4872.6000000000004</v>
      </c>
      <c r="AX135" s="100"/>
      <c r="AY135" s="35">
        <f t="shared" si="161"/>
        <v>4978.5</v>
      </c>
      <c r="AZ135" s="100">
        <f>RCF!C$39</f>
        <v>16.54</v>
      </c>
      <c r="BA135" s="35">
        <f t="shared" si="162"/>
        <v>4749.3999999999996</v>
      </c>
      <c r="BB135" s="100">
        <f>RCF!C$41</f>
        <v>15.779</v>
      </c>
    </row>
    <row r="136" spans="1:54" s="53" customFormat="1" ht="25.5" x14ac:dyDescent="0.2">
      <c r="A136" s="38">
        <v>5761</v>
      </c>
      <c r="B136" s="39" t="s">
        <v>356</v>
      </c>
      <c r="C136" s="40">
        <v>68</v>
      </c>
      <c r="D136" s="35">
        <f t="shared" si="146"/>
        <v>4047.3</v>
      </c>
      <c r="E136" s="34">
        <f>RCF!C$43</f>
        <v>59.519182319999999</v>
      </c>
      <c r="F136" s="35">
        <f t="shared" si="147"/>
        <v>1073.8</v>
      </c>
      <c r="G136" s="99">
        <f>RCF!C$5</f>
        <v>15.792</v>
      </c>
      <c r="H136" s="35">
        <f t="shared" si="148"/>
        <v>1073.9000000000001</v>
      </c>
      <c r="I136" s="99">
        <f t="shared" si="149"/>
        <v>15.792</v>
      </c>
      <c r="J136" s="95">
        <f t="shared" si="144"/>
        <v>1181.2</v>
      </c>
      <c r="K136" s="95">
        <f t="shared" si="144"/>
        <v>1471.2</v>
      </c>
      <c r="L136" s="95">
        <f t="shared" si="144"/>
        <v>1578.6</v>
      </c>
      <c r="M136" s="95">
        <f t="shared" si="144"/>
        <v>1739.6</v>
      </c>
      <c r="N136" s="95">
        <f t="shared" si="144"/>
        <v>2147.6999999999998</v>
      </c>
      <c r="O136" s="95">
        <f t="shared" si="144"/>
        <v>2308.8000000000002</v>
      </c>
      <c r="P136" s="95">
        <f t="shared" si="144"/>
        <v>3221.6</v>
      </c>
      <c r="Q136" s="35">
        <f t="shared" si="150"/>
        <v>1053.3</v>
      </c>
      <c r="R136" s="99">
        <f>RCF!C$7</f>
        <v>15.49</v>
      </c>
      <c r="S136" s="95">
        <f t="shared" si="140"/>
        <v>1369.2</v>
      </c>
      <c r="T136" s="95">
        <f t="shared" si="140"/>
        <v>1579.9</v>
      </c>
      <c r="U136" s="35">
        <f t="shared" si="151"/>
        <v>1040.5999999999999</v>
      </c>
      <c r="V136" s="99">
        <f>RCF!C$9</f>
        <v>15.304</v>
      </c>
      <c r="W136" s="35">
        <f t="shared" si="152"/>
        <v>1040.5999999999999</v>
      </c>
      <c r="X136" s="100">
        <f t="shared" si="153"/>
        <v>15.304</v>
      </c>
      <c r="Y136" s="95">
        <f t="shared" si="145"/>
        <v>1144.5999999999999</v>
      </c>
      <c r="Z136" s="95">
        <f t="shared" si="145"/>
        <v>1425.6</v>
      </c>
      <c r="AA136" s="95">
        <f t="shared" si="145"/>
        <v>1685.7</v>
      </c>
      <c r="AB136" s="95">
        <f t="shared" si="145"/>
        <v>1529.6</v>
      </c>
      <c r="AC136" s="95">
        <f t="shared" si="145"/>
        <v>2258.1</v>
      </c>
      <c r="AD136" s="95">
        <f t="shared" si="145"/>
        <v>3121.8</v>
      </c>
      <c r="AE136" s="35">
        <f t="shared" si="154"/>
        <v>1055.3</v>
      </c>
      <c r="AF136" s="100">
        <f>RCF!C$13</f>
        <v>15.52</v>
      </c>
      <c r="AG136" s="95">
        <f t="shared" si="142"/>
        <v>1741.2</v>
      </c>
      <c r="AH136" s="95">
        <f t="shared" si="142"/>
        <v>2216.1</v>
      </c>
      <c r="AI136" s="95">
        <f t="shared" si="142"/>
        <v>3165.9</v>
      </c>
      <c r="AJ136" s="35">
        <f t="shared" si="155"/>
        <v>1067.3</v>
      </c>
      <c r="AK136" s="100">
        <f>RCF!C$25</f>
        <v>15.696666666666665</v>
      </c>
      <c r="AL136" s="35">
        <f t="shared" si="156"/>
        <v>1407.6</v>
      </c>
      <c r="AM136" s="100">
        <f>RCF!C$59</f>
        <v>20.7</v>
      </c>
      <c r="AN136" s="35">
        <f t="shared" si="157"/>
        <v>1126.7</v>
      </c>
      <c r="AO136" s="100">
        <f>RCF!C$33</f>
        <v>16.57</v>
      </c>
      <c r="AP136" s="95">
        <f t="shared" si="158"/>
        <v>1690</v>
      </c>
      <c r="AQ136" s="35">
        <f t="shared" si="159"/>
        <v>1119.2</v>
      </c>
      <c r="AR136" s="100">
        <f>RCF!C$35</f>
        <v>16.46</v>
      </c>
      <c r="AS136" s="95">
        <f t="shared" si="143"/>
        <v>1454.9</v>
      </c>
      <c r="AT136" s="95">
        <f t="shared" si="143"/>
        <v>1622.8</v>
      </c>
      <c r="AU136" s="35">
        <f t="shared" si="160"/>
        <v>1104.7</v>
      </c>
      <c r="AV136" s="100">
        <f>RCF!C$37</f>
        <v>16.247</v>
      </c>
      <c r="AW136" s="102">
        <v>1100.8</v>
      </c>
      <c r="AX136" s="100"/>
      <c r="AY136" s="35">
        <f t="shared" si="161"/>
        <v>1124.7</v>
      </c>
      <c r="AZ136" s="100">
        <f>RCF!C$39</f>
        <v>16.54</v>
      </c>
      <c r="BA136" s="35">
        <f t="shared" si="162"/>
        <v>1072.9000000000001</v>
      </c>
      <c r="BB136" s="100">
        <f>RCF!C$41</f>
        <v>15.779</v>
      </c>
    </row>
    <row r="137" spans="1:54" s="53" customFormat="1" x14ac:dyDescent="0.2">
      <c r="A137" s="38">
        <v>5763</v>
      </c>
      <c r="B137" s="39" t="s">
        <v>185</v>
      </c>
      <c r="C137" s="40">
        <v>344</v>
      </c>
      <c r="D137" s="35">
        <f t="shared" si="146"/>
        <v>20474.599999999999</v>
      </c>
      <c r="E137" s="34">
        <f>RCF!C$43</f>
        <v>59.519182319999999</v>
      </c>
      <c r="F137" s="35">
        <f t="shared" si="147"/>
        <v>5432.4</v>
      </c>
      <c r="G137" s="99">
        <f>RCF!C$5</f>
        <v>15.792</v>
      </c>
      <c r="H137" s="35">
        <f t="shared" si="148"/>
        <v>5432.4</v>
      </c>
      <c r="I137" s="99">
        <f t="shared" si="149"/>
        <v>15.792</v>
      </c>
      <c r="J137" s="95">
        <f t="shared" si="144"/>
        <v>5975.7</v>
      </c>
      <c r="K137" s="95">
        <f t="shared" si="144"/>
        <v>7442.5</v>
      </c>
      <c r="L137" s="95">
        <f t="shared" si="144"/>
        <v>7985.7</v>
      </c>
      <c r="M137" s="95">
        <f t="shared" si="144"/>
        <v>8800.6</v>
      </c>
      <c r="N137" s="95">
        <f t="shared" si="144"/>
        <v>10864.9</v>
      </c>
      <c r="O137" s="95">
        <f t="shared" si="144"/>
        <v>11679.8</v>
      </c>
      <c r="P137" s="95">
        <f t="shared" si="144"/>
        <v>16297.3</v>
      </c>
      <c r="Q137" s="35">
        <f t="shared" si="150"/>
        <v>5328.5</v>
      </c>
      <c r="R137" s="99">
        <f>RCF!C$7</f>
        <v>15.49</v>
      </c>
      <c r="S137" s="95">
        <f t="shared" si="140"/>
        <v>6927</v>
      </c>
      <c r="T137" s="95">
        <f t="shared" si="140"/>
        <v>7992.7</v>
      </c>
      <c r="U137" s="35">
        <f t="shared" si="151"/>
        <v>5264.5</v>
      </c>
      <c r="V137" s="99">
        <f>RCF!C$9</f>
        <v>15.304</v>
      </c>
      <c r="W137" s="35">
        <f t="shared" si="152"/>
        <v>5264.5</v>
      </c>
      <c r="X137" s="100">
        <f t="shared" si="153"/>
        <v>15.304</v>
      </c>
      <c r="Y137" s="95">
        <f t="shared" si="145"/>
        <v>5790.9</v>
      </c>
      <c r="Z137" s="95">
        <f t="shared" si="145"/>
        <v>7212.3</v>
      </c>
      <c r="AA137" s="95">
        <f t="shared" si="145"/>
        <v>8528.4</v>
      </c>
      <c r="AB137" s="95">
        <f t="shared" si="145"/>
        <v>7738.8</v>
      </c>
      <c r="AC137" s="95">
        <f t="shared" si="145"/>
        <v>11423.9</v>
      </c>
      <c r="AD137" s="95">
        <f t="shared" si="145"/>
        <v>15793.5</v>
      </c>
      <c r="AE137" s="35">
        <f t="shared" si="154"/>
        <v>5338.8</v>
      </c>
      <c r="AF137" s="100">
        <f>RCF!C$13</f>
        <v>15.52</v>
      </c>
      <c r="AG137" s="95">
        <f t="shared" si="142"/>
        <v>8809</v>
      </c>
      <c r="AH137" s="95">
        <f t="shared" si="142"/>
        <v>11211.5</v>
      </c>
      <c r="AI137" s="95">
        <f t="shared" si="142"/>
        <v>16016.4</v>
      </c>
      <c r="AJ137" s="35">
        <f t="shared" si="155"/>
        <v>5399.6</v>
      </c>
      <c r="AK137" s="100">
        <f>RCF!C$25</f>
        <v>15.696666666666665</v>
      </c>
      <c r="AL137" s="35">
        <f t="shared" si="156"/>
        <v>7120.8</v>
      </c>
      <c r="AM137" s="100">
        <f>RCF!C$59</f>
        <v>20.7</v>
      </c>
      <c r="AN137" s="35">
        <f t="shared" si="157"/>
        <v>5700</v>
      </c>
      <c r="AO137" s="100">
        <f>RCF!C$33</f>
        <v>16.57</v>
      </c>
      <c r="AP137" s="95">
        <f t="shared" si="158"/>
        <v>8550</v>
      </c>
      <c r="AQ137" s="35">
        <f t="shared" si="159"/>
        <v>5662.2</v>
      </c>
      <c r="AR137" s="100">
        <f>RCF!C$35</f>
        <v>16.46</v>
      </c>
      <c r="AS137" s="95">
        <f t="shared" si="143"/>
        <v>7360.8</v>
      </c>
      <c r="AT137" s="95">
        <f t="shared" si="143"/>
        <v>8210.1</v>
      </c>
      <c r="AU137" s="35">
        <f t="shared" si="160"/>
        <v>5588.9</v>
      </c>
      <c r="AV137" s="100">
        <f>RCF!C$37</f>
        <v>16.247</v>
      </c>
      <c r="AW137" s="102">
        <v>5568.7</v>
      </c>
      <c r="AX137" s="100"/>
      <c r="AY137" s="35">
        <f t="shared" si="161"/>
        <v>5689.7</v>
      </c>
      <c r="AZ137" s="100">
        <f>RCF!C$39</f>
        <v>16.54</v>
      </c>
      <c r="BA137" s="35">
        <f t="shared" si="162"/>
        <v>5427.9</v>
      </c>
      <c r="BB137" s="100">
        <f>RCF!C$41</f>
        <v>15.779</v>
      </c>
    </row>
    <row r="138" spans="1:54" s="53" customFormat="1" ht="25.5" x14ac:dyDescent="0.2">
      <c r="A138" s="38">
        <v>5770</v>
      </c>
      <c r="B138" s="39" t="s">
        <v>357</v>
      </c>
      <c r="C138" s="40">
        <v>71</v>
      </c>
      <c r="D138" s="35">
        <f t="shared" si="146"/>
        <v>4225.8999999999996</v>
      </c>
      <c r="E138" s="34">
        <f>RCF!C$43</f>
        <v>59.519182319999999</v>
      </c>
      <c r="F138" s="35">
        <f t="shared" si="147"/>
        <v>1121.2</v>
      </c>
      <c r="G138" s="99">
        <f>RCF!C$5</f>
        <v>15.792</v>
      </c>
      <c r="H138" s="35">
        <f t="shared" si="148"/>
        <v>1121.2</v>
      </c>
      <c r="I138" s="99">
        <f t="shared" si="149"/>
        <v>15.792</v>
      </c>
      <c r="J138" s="95">
        <f t="shared" si="144"/>
        <v>1233.4000000000001</v>
      </c>
      <c r="K138" s="95">
        <f t="shared" si="144"/>
        <v>1536.1</v>
      </c>
      <c r="L138" s="95">
        <f t="shared" si="144"/>
        <v>1648.2</v>
      </c>
      <c r="M138" s="95">
        <f t="shared" si="144"/>
        <v>1816.4</v>
      </c>
      <c r="N138" s="95">
        <f t="shared" si="144"/>
        <v>2242.5</v>
      </c>
      <c r="O138" s="95">
        <f t="shared" si="144"/>
        <v>2410.6</v>
      </c>
      <c r="P138" s="95">
        <f t="shared" si="144"/>
        <v>3363.7</v>
      </c>
      <c r="Q138" s="35">
        <f t="shared" si="150"/>
        <v>1099.7</v>
      </c>
      <c r="R138" s="99">
        <f>RCF!C$7</f>
        <v>15.49</v>
      </c>
      <c r="S138" s="95">
        <f t="shared" si="140"/>
        <v>1429.6</v>
      </c>
      <c r="T138" s="95">
        <f t="shared" si="140"/>
        <v>1649.5</v>
      </c>
      <c r="U138" s="35">
        <f t="shared" si="151"/>
        <v>1086.5</v>
      </c>
      <c r="V138" s="99">
        <f>RCF!C$9</f>
        <v>15.304</v>
      </c>
      <c r="W138" s="35">
        <f t="shared" si="152"/>
        <v>1086.5</v>
      </c>
      <c r="X138" s="100">
        <f t="shared" si="153"/>
        <v>15.304</v>
      </c>
      <c r="Y138" s="95">
        <f t="shared" si="145"/>
        <v>1195.0999999999999</v>
      </c>
      <c r="Z138" s="95">
        <f t="shared" si="145"/>
        <v>1488.5</v>
      </c>
      <c r="AA138" s="95">
        <f t="shared" si="145"/>
        <v>1760.1</v>
      </c>
      <c r="AB138" s="95">
        <f t="shared" si="145"/>
        <v>1597.1</v>
      </c>
      <c r="AC138" s="95">
        <f t="shared" si="145"/>
        <v>2357.6999999999998</v>
      </c>
      <c r="AD138" s="95">
        <f t="shared" si="145"/>
        <v>3259.5</v>
      </c>
      <c r="AE138" s="35">
        <f t="shared" si="154"/>
        <v>1101.9000000000001</v>
      </c>
      <c r="AF138" s="100">
        <f>RCF!C$13</f>
        <v>15.52</v>
      </c>
      <c r="AG138" s="95">
        <f t="shared" si="142"/>
        <v>1818.1</v>
      </c>
      <c r="AH138" s="95">
        <f t="shared" si="142"/>
        <v>2314</v>
      </c>
      <c r="AI138" s="95">
        <f t="shared" si="142"/>
        <v>3305.7</v>
      </c>
      <c r="AJ138" s="35">
        <f t="shared" si="155"/>
        <v>1114.4000000000001</v>
      </c>
      <c r="AK138" s="100">
        <f>RCF!C$25</f>
        <v>15.696666666666665</v>
      </c>
      <c r="AL138" s="35">
        <f t="shared" si="156"/>
        <v>1469.7</v>
      </c>
      <c r="AM138" s="100">
        <f>RCF!C$59</f>
        <v>20.7</v>
      </c>
      <c r="AN138" s="35">
        <f t="shared" si="157"/>
        <v>1176.4000000000001</v>
      </c>
      <c r="AO138" s="100">
        <f>RCF!C$33</f>
        <v>16.57</v>
      </c>
      <c r="AP138" s="95">
        <f t="shared" si="158"/>
        <v>1764.6</v>
      </c>
      <c r="AQ138" s="35">
        <f t="shared" si="159"/>
        <v>1168.5999999999999</v>
      </c>
      <c r="AR138" s="100">
        <f>RCF!C$35</f>
        <v>16.46</v>
      </c>
      <c r="AS138" s="95">
        <f t="shared" si="143"/>
        <v>1519.1</v>
      </c>
      <c r="AT138" s="95">
        <f t="shared" si="143"/>
        <v>1694.4</v>
      </c>
      <c r="AU138" s="35">
        <f t="shared" si="160"/>
        <v>1153.5</v>
      </c>
      <c r="AV138" s="100">
        <f>RCF!C$37</f>
        <v>16.247</v>
      </c>
      <c r="AW138" s="102">
        <v>1149.4000000000001</v>
      </c>
      <c r="AX138" s="100"/>
      <c r="AY138" s="35">
        <f t="shared" si="161"/>
        <v>1174.3</v>
      </c>
      <c r="AZ138" s="100">
        <f>RCF!C$39</f>
        <v>16.54</v>
      </c>
      <c r="BA138" s="35">
        <f t="shared" si="162"/>
        <v>1120.3</v>
      </c>
      <c r="BB138" s="100">
        <f>RCF!C$41</f>
        <v>15.779</v>
      </c>
    </row>
    <row r="139" spans="1:54" s="53" customFormat="1" ht="25.5" x14ac:dyDescent="0.2">
      <c r="A139" s="38">
        <v>5783</v>
      </c>
      <c r="B139" s="39" t="s">
        <v>358</v>
      </c>
      <c r="C139" s="40">
        <v>42.65</v>
      </c>
      <c r="D139" s="35">
        <f t="shared" si="146"/>
        <v>2538.5</v>
      </c>
      <c r="E139" s="34">
        <f>RCF!C$43</f>
        <v>59.519182319999999</v>
      </c>
      <c r="F139" s="35">
        <f t="shared" si="147"/>
        <v>673.5</v>
      </c>
      <c r="G139" s="99">
        <f>RCF!C$5</f>
        <v>15.792</v>
      </c>
      <c r="H139" s="35">
        <f t="shared" si="148"/>
        <v>673.5</v>
      </c>
      <c r="I139" s="99">
        <f t="shared" si="149"/>
        <v>15.792</v>
      </c>
      <c r="J139" s="95">
        <f t="shared" si="144"/>
        <v>740.9</v>
      </c>
      <c r="K139" s="95">
        <f t="shared" si="144"/>
        <v>922.7</v>
      </c>
      <c r="L139" s="95">
        <f t="shared" si="144"/>
        <v>990.1</v>
      </c>
      <c r="M139" s="95">
        <f t="shared" si="144"/>
        <v>1091.0999999999999</v>
      </c>
      <c r="N139" s="95">
        <f t="shared" si="144"/>
        <v>1347.1</v>
      </c>
      <c r="O139" s="95">
        <f t="shared" si="144"/>
        <v>1448.1</v>
      </c>
      <c r="P139" s="95">
        <f t="shared" si="144"/>
        <v>2020.6</v>
      </c>
      <c r="Q139" s="35">
        <f t="shared" si="150"/>
        <v>660.6</v>
      </c>
      <c r="R139" s="99">
        <f>RCF!C$7</f>
        <v>15.49</v>
      </c>
      <c r="S139" s="95">
        <f t="shared" si="140"/>
        <v>858.7</v>
      </c>
      <c r="T139" s="95">
        <f t="shared" si="140"/>
        <v>990.9</v>
      </c>
      <c r="U139" s="35">
        <f t="shared" si="151"/>
        <v>652.70000000000005</v>
      </c>
      <c r="V139" s="99">
        <f>RCF!C$9</f>
        <v>15.304</v>
      </c>
      <c r="W139" s="35">
        <f t="shared" si="152"/>
        <v>652.70000000000005</v>
      </c>
      <c r="X139" s="100">
        <f t="shared" si="153"/>
        <v>15.304</v>
      </c>
      <c r="Y139" s="95">
        <f t="shared" si="145"/>
        <v>717.9</v>
      </c>
      <c r="Z139" s="95">
        <f t="shared" si="145"/>
        <v>894.1</v>
      </c>
      <c r="AA139" s="95">
        <f t="shared" si="145"/>
        <v>1057.3</v>
      </c>
      <c r="AB139" s="95">
        <f t="shared" si="145"/>
        <v>959.4</v>
      </c>
      <c r="AC139" s="95">
        <f t="shared" si="145"/>
        <v>1416.3</v>
      </c>
      <c r="AD139" s="95">
        <f t="shared" si="145"/>
        <v>1958.1</v>
      </c>
      <c r="AE139" s="35">
        <f t="shared" si="154"/>
        <v>661.9</v>
      </c>
      <c r="AF139" s="100">
        <f>RCF!C$13</f>
        <v>15.52</v>
      </c>
      <c r="AG139" s="95">
        <f t="shared" si="142"/>
        <v>1092.0999999999999</v>
      </c>
      <c r="AH139" s="95">
        <f t="shared" si="142"/>
        <v>1390</v>
      </c>
      <c r="AI139" s="95">
        <f t="shared" si="142"/>
        <v>1985.7</v>
      </c>
      <c r="AJ139" s="35">
        <f t="shared" si="155"/>
        <v>669.4</v>
      </c>
      <c r="AK139" s="100">
        <f>RCF!C$25</f>
        <v>15.696666666666665</v>
      </c>
      <c r="AL139" s="35">
        <f t="shared" si="156"/>
        <v>882.8</v>
      </c>
      <c r="AM139" s="100">
        <f>RCF!C$59</f>
        <v>20.7</v>
      </c>
      <c r="AN139" s="35">
        <f t="shared" si="157"/>
        <v>706.7</v>
      </c>
      <c r="AO139" s="100">
        <f>RCF!C$33</f>
        <v>16.57</v>
      </c>
      <c r="AP139" s="95">
        <f t="shared" si="158"/>
        <v>1060</v>
      </c>
      <c r="AQ139" s="35">
        <f t="shared" si="159"/>
        <v>702</v>
      </c>
      <c r="AR139" s="100">
        <f>RCF!C$35</f>
        <v>16.46</v>
      </c>
      <c r="AS139" s="95">
        <f t="shared" si="143"/>
        <v>912.6</v>
      </c>
      <c r="AT139" s="95">
        <f t="shared" si="143"/>
        <v>1017.9</v>
      </c>
      <c r="AU139" s="35">
        <f t="shared" si="160"/>
        <v>692.9</v>
      </c>
      <c r="AV139" s="100">
        <f>RCF!C$37</f>
        <v>16.247</v>
      </c>
      <c r="AW139" s="102">
        <v>690.4</v>
      </c>
      <c r="AX139" s="100"/>
      <c r="AY139" s="35">
        <f t="shared" si="161"/>
        <v>705.4</v>
      </c>
      <c r="AZ139" s="100">
        <f>RCF!C$39</f>
        <v>16.54</v>
      </c>
      <c r="BA139" s="35">
        <f t="shared" si="162"/>
        <v>672.9</v>
      </c>
      <c r="BB139" s="100">
        <f>RCF!C$41</f>
        <v>15.779</v>
      </c>
    </row>
    <row r="140" spans="1:54" s="53" customFormat="1" x14ac:dyDescent="0.2">
      <c r="A140" s="55" t="s">
        <v>108</v>
      </c>
      <c r="B140" s="39" t="s">
        <v>180</v>
      </c>
      <c r="C140" s="40">
        <v>50</v>
      </c>
      <c r="D140" s="56">
        <f t="shared" si="146"/>
        <v>789</v>
      </c>
      <c r="E140" s="57">
        <f>BB140</f>
        <v>15.779</v>
      </c>
      <c r="F140" s="35">
        <f t="shared" si="147"/>
        <v>789.6</v>
      </c>
      <c r="G140" s="99">
        <f>RCF!C$5</f>
        <v>15.792</v>
      </c>
      <c r="H140" s="35">
        <f t="shared" si="148"/>
        <v>789.6</v>
      </c>
      <c r="I140" s="99">
        <f t="shared" si="149"/>
        <v>15.792</v>
      </c>
      <c r="J140" s="95">
        <f t="shared" si="144"/>
        <v>868.6</v>
      </c>
      <c r="K140" s="95">
        <f t="shared" si="144"/>
        <v>1081.8</v>
      </c>
      <c r="L140" s="95">
        <f t="shared" si="144"/>
        <v>1160.7</v>
      </c>
      <c r="M140" s="95">
        <f t="shared" si="144"/>
        <v>1279.2</v>
      </c>
      <c r="N140" s="95">
        <f t="shared" si="144"/>
        <v>1579.2</v>
      </c>
      <c r="O140" s="95">
        <f t="shared" si="144"/>
        <v>1697.6</v>
      </c>
      <c r="P140" s="95">
        <f t="shared" si="144"/>
        <v>2368.8000000000002</v>
      </c>
      <c r="Q140" s="35">
        <f t="shared" si="150"/>
        <v>774.5</v>
      </c>
      <c r="R140" s="99">
        <f>RCF!C$7</f>
        <v>15.49</v>
      </c>
      <c r="S140" s="95">
        <f t="shared" si="140"/>
        <v>1006.8</v>
      </c>
      <c r="T140" s="95">
        <f t="shared" si="140"/>
        <v>1161.7</v>
      </c>
      <c r="U140" s="35">
        <f t="shared" si="151"/>
        <v>765.2</v>
      </c>
      <c r="V140" s="99">
        <f>RCF!C$9</f>
        <v>15.304</v>
      </c>
      <c r="W140" s="35">
        <f t="shared" si="152"/>
        <v>765.2</v>
      </c>
      <c r="X140" s="100">
        <f t="shared" si="153"/>
        <v>15.304</v>
      </c>
      <c r="Y140" s="95">
        <f t="shared" si="145"/>
        <v>841.7</v>
      </c>
      <c r="Z140" s="95">
        <f t="shared" si="145"/>
        <v>1048.3</v>
      </c>
      <c r="AA140" s="95">
        <f t="shared" si="145"/>
        <v>1239.5999999999999</v>
      </c>
      <c r="AB140" s="95">
        <f t="shared" si="145"/>
        <v>1124.8</v>
      </c>
      <c r="AC140" s="95">
        <f t="shared" si="145"/>
        <v>1660.4</v>
      </c>
      <c r="AD140" s="95">
        <f t="shared" si="145"/>
        <v>2295.6</v>
      </c>
      <c r="AE140" s="35">
        <f t="shared" si="154"/>
        <v>776</v>
      </c>
      <c r="AF140" s="100">
        <f>RCF!C$13</f>
        <v>15.52</v>
      </c>
      <c r="AG140" s="95">
        <f t="shared" si="142"/>
        <v>1280.4000000000001</v>
      </c>
      <c r="AH140" s="95">
        <f t="shared" si="142"/>
        <v>1629.6</v>
      </c>
      <c r="AI140" s="95">
        <f t="shared" si="142"/>
        <v>2328</v>
      </c>
      <c r="AJ140" s="35">
        <f t="shared" si="155"/>
        <v>784.8</v>
      </c>
      <c r="AK140" s="100">
        <f>RCF!C$25</f>
        <v>15.696666666666665</v>
      </c>
      <c r="AL140" s="35">
        <f t="shared" si="156"/>
        <v>1035</v>
      </c>
      <c r="AM140" s="100">
        <f>RCF!C$59</f>
        <v>20.7</v>
      </c>
      <c r="AN140" s="35">
        <f t="shared" si="157"/>
        <v>828.5</v>
      </c>
      <c r="AO140" s="100">
        <f>RCF!C$33</f>
        <v>16.57</v>
      </c>
      <c r="AP140" s="95">
        <f t="shared" si="158"/>
        <v>1242.7</v>
      </c>
      <c r="AQ140" s="35">
        <f t="shared" si="159"/>
        <v>823</v>
      </c>
      <c r="AR140" s="100">
        <f>RCF!C$35</f>
        <v>16.46</v>
      </c>
      <c r="AS140" s="95">
        <f t="shared" si="143"/>
        <v>1069.9000000000001</v>
      </c>
      <c r="AT140" s="95">
        <f t="shared" si="143"/>
        <v>1193.3</v>
      </c>
      <c r="AU140" s="35">
        <f t="shared" si="160"/>
        <v>812.3</v>
      </c>
      <c r="AV140" s="100">
        <f>RCF!C$37</f>
        <v>16.247</v>
      </c>
      <c r="AW140" s="102">
        <v>771.4</v>
      </c>
      <c r="AX140" s="100"/>
      <c r="AY140" s="35">
        <f t="shared" si="161"/>
        <v>827</v>
      </c>
      <c r="AZ140" s="100">
        <f>RCF!C$39</f>
        <v>16.54</v>
      </c>
      <c r="BA140" s="35">
        <f t="shared" si="162"/>
        <v>788.9</v>
      </c>
      <c r="BB140" s="100">
        <f>RCF!C$41</f>
        <v>15.779</v>
      </c>
    </row>
    <row r="141" spans="1:54" x14ac:dyDescent="0.2">
      <c r="A141" s="58"/>
      <c r="B141" s="59"/>
      <c r="C141" s="60"/>
      <c r="D141" s="61"/>
      <c r="E141" s="46"/>
      <c r="F141" s="61"/>
      <c r="G141" s="46"/>
      <c r="H141" s="61"/>
      <c r="I141" s="46"/>
      <c r="J141" s="96"/>
      <c r="K141" s="96"/>
      <c r="L141" s="96"/>
      <c r="M141" s="96"/>
      <c r="N141" s="96"/>
      <c r="O141" s="96"/>
      <c r="P141" s="96"/>
      <c r="Q141" s="44"/>
      <c r="R141" s="46"/>
      <c r="S141" s="96"/>
      <c r="T141" s="96"/>
      <c r="U141" s="44"/>
      <c r="V141" s="46"/>
      <c r="W141" s="44"/>
      <c r="X141" s="46"/>
      <c r="Y141" s="97"/>
      <c r="Z141" s="97"/>
      <c r="AA141" s="97"/>
      <c r="AB141" s="97"/>
      <c r="AC141" s="97"/>
      <c r="AD141" s="97"/>
      <c r="AE141" s="62"/>
      <c r="AF141" s="46"/>
      <c r="AG141" s="96"/>
      <c r="AH141" s="96"/>
      <c r="AI141" s="96"/>
      <c r="AJ141" s="61"/>
      <c r="AK141" s="46"/>
      <c r="AL141" s="61"/>
      <c r="AM141" s="46"/>
      <c r="AN141" s="62"/>
      <c r="AO141" s="46"/>
      <c r="AP141" s="96"/>
      <c r="AQ141" s="62"/>
      <c r="AR141" s="46"/>
      <c r="AS141" s="96"/>
      <c r="AT141" s="96"/>
      <c r="AU141" s="61"/>
      <c r="AV141" s="46"/>
      <c r="AW141" s="61"/>
      <c r="AX141" s="46"/>
      <c r="AY141" s="61"/>
      <c r="AZ141" s="46"/>
      <c r="BA141" s="61"/>
      <c r="BB141" s="46"/>
    </row>
    <row r="142" spans="1:54" x14ac:dyDescent="0.2">
      <c r="A142" s="23"/>
      <c r="B142" s="24" t="s">
        <v>238</v>
      </c>
      <c r="C142" s="25"/>
      <c r="D142" s="26"/>
      <c r="E142" s="27"/>
      <c r="F142" s="26"/>
      <c r="G142" s="27"/>
      <c r="H142" s="26"/>
      <c r="I142" s="27"/>
      <c r="J142" s="27"/>
      <c r="K142" s="27"/>
      <c r="L142" s="27"/>
      <c r="M142" s="27"/>
      <c r="N142" s="27"/>
      <c r="O142" s="27"/>
      <c r="P142" s="27"/>
      <c r="Q142" s="26"/>
      <c r="R142" s="27"/>
      <c r="S142" s="27"/>
      <c r="T142" s="27"/>
      <c r="U142" s="28"/>
      <c r="V142" s="27"/>
      <c r="W142" s="28"/>
      <c r="X142" s="27"/>
      <c r="Y142" s="30"/>
      <c r="Z142" s="29"/>
      <c r="AA142" s="30"/>
      <c r="AB142" s="30"/>
      <c r="AC142" s="30"/>
      <c r="AD142" s="30"/>
      <c r="AE142" s="28"/>
      <c r="AF142" s="27"/>
      <c r="AG142" s="26"/>
      <c r="AH142" s="26"/>
      <c r="AI142" s="31"/>
      <c r="AJ142" s="26"/>
      <c r="AK142" s="26"/>
      <c r="AL142" s="26"/>
      <c r="AM142" s="26"/>
      <c r="AN142" s="28"/>
      <c r="AO142" s="27"/>
      <c r="AP142" s="26"/>
      <c r="AQ142" s="28"/>
      <c r="AR142" s="27"/>
      <c r="AS142" s="26"/>
      <c r="AT142" s="26"/>
      <c r="AU142" s="26"/>
      <c r="AV142" s="27"/>
      <c r="AW142" s="26"/>
      <c r="AX142" s="27"/>
      <c r="AY142" s="26"/>
      <c r="AZ142" s="27"/>
      <c r="BA142" s="27"/>
      <c r="BB142" s="114"/>
    </row>
    <row r="143" spans="1:54" x14ac:dyDescent="0.2">
      <c r="A143" s="47"/>
      <c r="B143" s="48"/>
      <c r="C143" s="115"/>
      <c r="D143" s="33"/>
      <c r="E143" s="50"/>
      <c r="F143" s="33"/>
      <c r="G143" s="50"/>
      <c r="H143" s="33"/>
      <c r="I143" s="50"/>
      <c r="J143" s="93"/>
      <c r="K143" s="93"/>
      <c r="L143" s="93"/>
      <c r="M143" s="93"/>
      <c r="N143" s="93"/>
      <c r="O143" s="93"/>
      <c r="P143" s="93"/>
      <c r="Q143" s="33"/>
      <c r="R143" s="50"/>
      <c r="S143" s="93"/>
      <c r="T143" s="93"/>
      <c r="U143" s="33"/>
      <c r="V143" s="50"/>
      <c r="W143" s="33"/>
      <c r="X143" s="50"/>
      <c r="Y143" s="116"/>
      <c r="Z143" s="116"/>
      <c r="AA143" s="116"/>
      <c r="AB143" s="116"/>
      <c r="AC143" s="116"/>
      <c r="AD143" s="116"/>
      <c r="AE143" s="51"/>
      <c r="AF143" s="50"/>
      <c r="AG143" s="93"/>
      <c r="AH143" s="93"/>
      <c r="AI143" s="93"/>
      <c r="AJ143" s="117"/>
      <c r="AK143" s="50"/>
      <c r="AL143" s="33"/>
      <c r="AM143" s="50"/>
      <c r="AN143" s="51"/>
      <c r="AO143" s="50"/>
      <c r="AP143" s="93"/>
      <c r="AQ143" s="33"/>
      <c r="AR143" s="50"/>
      <c r="AS143" s="93"/>
      <c r="AT143" s="93"/>
      <c r="AU143" s="33"/>
      <c r="AV143" s="50"/>
      <c r="AW143" s="33"/>
      <c r="AX143" s="50"/>
      <c r="AY143" s="33"/>
      <c r="AZ143" s="50"/>
      <c r="BA143" s="33"/>
      <c r="BB143" s="50"/>
    </row>
    <row r="144" spans="1:54" x14ac:dyDescent="0.2">
      <c r="A144" s="38">
        <v>258</v>
      </c>
      <c r="B144" s="118" t="s">
        <v>241</v>
      </c>
      <c r="C144" s="35">
        <v>31</v>
      </c>
      <c r="D144" s="119">
        <f t="shared" ref="D144:D174" si="163">ROUND(E144*C144,1)</f>
        <v>1845.1</v>
      </c>
      <c r="E144" s="148">
        <f>RCF!C$43</f>
        <v>59.519182319999999</v>
      </c>
      <c r="F144" s="119">
        <f t="shared" ref="F144:F174" si="164">ROUNDDOWN($C144*G144,1)</f>
        <v>489.5</v>
      </c>
      <c r="G144" s="149">
        <f>RCF!C$5</f>
        <v>15.792</v>
      </c>
      <c r="H144" s="119">
        <f t="shared" ref="H144:H174" si="165">ROUND(I144*C144,1)</f>
        <v>489.6</v>
      </c>
      <c r="I144" s="149">
        <f t="shared" ref="I144:I174" si="166">G144</f>
        <v>15.792</v>
      </c>
      <c r="J144" s="121">
        <f t="shared" ref="J144:P153" si="167">ROUND($C144*$I144*J$6,1)</f>
        <v>538.5</v>
      </c>
      <c r="K144" s="121">
        <f t="shared" si="167"/>
        <v>670.7</v>
      </c>
      <c r="L144" s="121">
        <f t="shared" si="167"/>
        <v>719.6</v>
      </c>
      <c r="M144" s="121">
        <f t="shared" si="167"/>
        <v>793.1</v>
      </c>
      <c r="N144" s="121">
        <f t="shared" si="167"/>
        <v>979.1</v>
      </c>
      <c r="O144" s="121">
        <f t="shared" si="167"/>
        <v>1052.5</v>
      </c>
      <c r="P144" s="121">
        <f t="shared" si="167"/>
        <v>1468.7</v>
      </c>
      <c r="Q144" s="119">
        <f t="shared" ref="Q144:Q174" si="168">ROUNDDOWN($C144*R144,1)</f>
        <v>480.1</v>
      </c>
      <c r="R144" s="149">
        <f>RCF!C$7</f>
        <v>15.49</v>
      </c>
      <c r="S144" s="121">
        <f t="shared" ref="S144:T174" si="169">ROUNDDOWN($Q144*S$6,1)</f>
        <v>624.1</v>
      </c>
      <c r="T144" s="121">
        <f t="shared" si="169"/>
        <v>720.1</v>
      </c>
      <c r="U144" s="119">
        <f t="shared" ref="U144:U174" si="170">ROUNDDOWN($C144*V144,1)</f>
        <v>474.4</v>
      </c>
      <c r="V144" s="149">
        <f>RCF!C$9</f>
        <v>15.304</v>
      </c>
      <c r="W144" s="119">
        <f t="shared" ref="W144:W174" si="171">ROUNDDOWN($C144*X144,1)</f>
        <v>474.4</v>
      </c>
      <c r="X144" s="120">
        <f t="shared" ref="X144:X174" si="172">V144</f>
        <v>15.304</v>
      </c>
      <c r="Y144" s="121">
        <f t="shared" ref="Y144:AD153" si="173">ROUNDDOWN($W144*Y$6,1)</f>
        <v>521.79999999999995</v>
      </c>
      <c r="Z144" s="121">
        <f t="shared" si="173"/>
        <v>649.9</v>
      </c>
      <c r="AA144" s="121">
        <f t="shared" si="173"/>
        <v>768.5</v>
      </c>
      <c r="AB144" s="121">
        <f t="shared" si="173"/>
        <v>697.3</v>
      </c>
      <c r="AC144" s="121">
        <f t="shared" si="173"/>
        <v>1029.4000000000001</v>
      </c>
      <c r="AD144" s="121">
        <f t="shared" si="173"/>
        <v>1423.2</v>
      </c>
      <c r="AE144" s="119">
        <f t="shared" ref="AE144:AE174" si="174">ROUNDDOWN($C144*AF144,1)</f>
        <v>481.1</v>
      </c>
      <c r="AF144" s="120">
        <f>RCF!C$13</f>
        <v>15.52</v>
      </c>
      <c r="AG144" s="121">
        <f t="shared" ref="AG144:AI174" si="175">ROUND($AE144*AG$6,1)</f>
        <v>793.8</v>
      </c>
      <c r="AH144" s="121">
        <f t="shared" si="175"/>
        <v>1010.3</v>
      </c>
      <c r="AI144" s="121">
        <f t="shared" si="175"/>
        <v>1443.3</v>
      </c>
      <c r="AJ144" s="119">
        <f t="shared" ref="AJ144:AJ174" si="176">ROUNDDOWN($C144*AK144,1)</f>
        <v>486.5</v>
      </c>
      <c r="AK144" s="120">
        <f>RCF!C$25</f>
        <v>15.696666666666665</v>
      </c>
      <c r="AL144" s="119">
        <f t="shared" ref="AL144:AL174" si="177">ROUNDDOWN($C144*AM144,1)</f>
        <v>641.70000000000005</v>
      </c>
      <c r="AM144" s="120">
        <f>RCF!C$59</f>
        <v>20.7</v>
      </c>
      <c r="AN144" s="119">
        <f t="shared" ref="AN144:AN174" si="178">ROUNDDOWN($C144*AO144,1)</f>
        <v>513.6</v>
      </c>
      <c r="AO144" s="120">
        <f>RCF!C$33</f>
        <v>16.57</v>
      </c>
      <c r="AP144" s="121">
        <f t="shared" ref="AP144:AP174" si="179">ROUNDDOWN($AN144*AP$6,1)</f>
        <v>770.4</v>
      </c>
      <c r="AQ144" s="119">
        <f t="shared" ref="AQ144:AQ174" si="180">ROUNDDOWN($C144*AR144,1)</f>
        <v>510.2</v>
      </c>
      <c r="AR144" s="120">
        <f>RCF!C$35</f>
        <v>16.46</v>
      </c>
      <c r="AS144" s="121">
        <f t="shared" ref="AS144:AT174" si="181">ROUNDDOWN($AQ144*AS$6,1)</f>
        <v>663.2</v>
      </c>
      <c r="AT144" s="121">
        <f t="shared" si="181"/>
        <v>739.7</v>
      </c>
      <c r="AU144" s="119">
        <f t="shared" ref="AU144:AU174" si="182">ROUNDDOWN($C144*AV144,1)</f>
        <v>503.6</v>
      </c>
      <c r="AV144" s="120">
        <f>RCF!C$37</f>
        <v>16.247</v>
      </c>
      <c r="AW144" s="216"/>
      <c r="AX144" s="120"/>
      <c r="AY144" s="119">
        <f t="shared" ref="AY144:AY174" si="183">ROUNDDOWN($C144*AZ144,1)</f>
        <v>512.70000000000005</v>
      </c>
      <c r="AZ144" s="120">
        <f>RCF!C$39</f>
        <v>16.54</v>
      </c>
      <c r="BA144" s="119">
        <f t="shared" ref="BA144:BA174" si="184">ROUNDDOWN($C144*BB144,1)</f>
        <v>489.1</v>
      </c>
      <c r="BB144" s="120">
        <f>RCF!C$41</f>
        <v>15.779</v>
      </c>
    </row>
    <row r="145" spans="1:54" x14ac:dyDescent="0.2">
      <c r="A145" s="38">
        <v>259</v>
      </c>
      <c r="B145" s="118" t="s">
        <v>239</v>
      </c>
      <c r="C145" s="35">
        <v>43.7</v>
      </c>
      <c r="D145" s="119">
        <f t="shared" si="163"/>
        <v>2601</v>
      </c>
      <c r="E145" s="148">
        <f>RCF!C$43</f>
        <v>59.519182319999999</v>
      </c>
      <c r="F145" s="119">
        <f t="shared" si="164"/>
        <v>690.1</v>
      </c>
      <c r="G145" s="149">
        <f>RCF!C$5</f>
        <v>15.792</v>
      </c>
      <c r="H145" s="119">
        <f t="shared" si="165"/>
        <v>690.1</v>
      </c>
      <c r="I145" s="149">
        <f t="shared" si="166"/>
        <v>15.792</v>
      </c>
      <c r="J145" s="121">
        <f t="shared" si="167"/>
        <v>759.1</v>
      </c>
      <c r="K145" s="121">
        <f t="shared" si="167"/>
        <v>945.5</v>
      </c>
      <c r="L145" s="121">
        <f t="shared" si="167"/>
        <v>1014.5</v>
      </c>
      <c r="M145" s="121">
        <f t="shared" si="167"/>
        <v>1118</v>
      </c>
      <c r="N145" s="121">
        <f t="shared" si="167"/>
        <v>1380.2</v>
      </c>
      <c r="O145" s="121">
        <f t="shared" si="167"/>
        <v>1483.7</v>
      </c>
      <c r="P145" s="121">
        <f t="shared" si="167"/>
        <v>2070.3000000000002</v>
      </c>
      <c r="Q145" s="119">
        <f t="shared" si="168"/>
        <v>676.9</v>
      </c>
      <c r="R145" s="149">
        <f>RCF!C$7</f>
        <v>15.49</v>
      </c>
      <c r="S145" s="121">
        <f t="shared" si="169"/>
        <v>879.9</v>
      </c>
      <c r="T145" s="121">
        <f t="shared" si="169"/>
        <v>1015.3</v>
      </c>
      <c r="U145" s="119">
        <f t="shared" si="170"/>
        <v>668.7</v>
      </c>
      <c r="V145" s="149">
        <f>RCF!C$9</f>
        <v>15.304</v>
      </c>
      <c r="W145" s="119">
        <f t="shared" si="171"/>
        <v>668.7</v>
      </c>
      <c r="X145" s="120">
        <f t="shared" si="172"/>
        <v>15.304</v>
      </c>
      <c r="Y145" s="121">
        <f t="shared" si="173"/>
        <v>735.5</v>
      </c>
      <c r="Z145" s="121">
        <f t="shared" si="173"/>
        <v>916.1</v>
      </c>
      <c r="AA145" s="121">
        <f t="shared" si="173"/>
        <v>1083.2</v>
      </c>
      <c r="AB145" s="121">
        <f t="shared" si="173"/>
        <v>982.9</v>
      </c>
      <c r="AC145" s="121">
        <f t="shared" si="173"/>
        <v>1451</v>
      </c>
      <c r="AD145" s="121">
        <f t="shared" si="173"/>
        <v>2006.1</v>
      </c>
      <c r="AE145" s="119">
        <f t="shared" si="174"/>
        <v>678.2</v>
      </c>
      <c r="AF145" s="120">
        <f>RCF!C$13</f>
        <v>15.52</v>
      </c>
      <c r="AG145" s="121">
        <f t="shared" si="175"/>
        <v>1119</v>
      </c>
      <c r="AH145" s="121">
        <f t="shared" si="175"/>
        <v>1424.2</v>
      </c>
      <c r="AI145" s="121">
        <f t="shared" si="175"/>
        <v>2034.6</v>
      </c>
      <c r="AJ145" s="119">
        <f t="shared" si="176"/>
        <v>0</v>
      </c>
      <c r="AK145" s="120">
        <f>RCF!C$31</f>
        <v>0</v>
      </c>
      <c r="AL145" s="119">
        <f t="shared" si="177"/>
        <v>904.5</v>
      </c>
      <c r="AM145" s="120">
        <f>RCF!C$59</f>
        <v>20.7</v>
      </c>
      <c r="AN145" s="119">
        <f t="shared" si="178"/>
        <v>724.1</v>
      </c>
      <c r="AO145" s="120">
        <f>RCF!C$33</f>
        <v>16.57</v>
      </c>
      <c r="AP145" s="121">
        <f t="shared" si="179"/>
        <v>1086.0999999999999</v>
      </c>
      <c r="AQ145" s="119">
        <f t="shared" si="180"/>
        <v>719.3</v>
      </c>
      <c r="AR145" s="120">
        <f>RCF!C$35</f>
        <v>16.46</v>
      </c>
      <c r="AS145" s="121">
        <f t="shared" si="181"/>
        <v>935</v>
      </c>
      <c r="AT145" s="121">
        <f t="shared" si="181"/>
        <v>1042.9000000000001</v>
      </c>
      <c r="AU145" s="119">
        <f t="shared" si="182"/>
        <v>709.9</v>
      </c>
      <c r="AV145" s="120">
        <f>RCF!C$37</f>
        <v>16.247</v>
      </c>
      <c r="AW145" s="216"/>
      <c r="AX145" s="120"/>
      <c r="AY145" s="119">
        <f t="shared" si="183"/>
        <v>722.7</v>
      </c>
      <c r="AZ145" s="120">
        <f>RCF!C$39</f>
        <v>16.54</v>
      </c>
      <c r="BA145" s="119">
        <f t="shared" si="184"/>
        <v>689.5</v>
      </c>
      <c r="BB145" s="120">
        <f>RCF!C$41</f>
        <v>15.779</v>
      </c>
    </row>
    <row r="146" spans="1:54" x14ac:dyDescent="0.2">
      <c r="A146" s="38">
        <v>260</v>
      </c>
      <c r="B146" s="118" t="s">
        <v>242</v>
      </c>
      <c r="C146" s="35">
        <v>55.5</v>
      </c>
      <c r="D146" s="119">
        <f t="shared" si="163"/>
        <v>3303.3</v>
      </c>
      <c r="E146" s="148">
        <f>RCF!C$43</f>
        <v>59.519182319999999</v>
      </c>
      <c r="F146" s="119">
        <f t="shared" si="164"/>
        <v>876.4</v>
      </c>
      <c r="G146" s="149">
        <f>RCF!C$5</f>
        <v>15.792</v>
      </c>
      <c r="H146" s="119">
        <f t="shared" si="165"/>
        <v>876.5</v>
      </c>
      <c r="I146" s="149">
        <f t="shared" si="166"/>
        <v>15.792</v>
      </c>
      <c r="J146" s="121">
        <f t="shared" si="167"/>
        <v>964.1</v>
      </c>
      <c r="K146" s="121">
        <f t="shared" si="167"/>
        <v>1200.7</v>
      </c>
      <c r="L146" s="121">
        <f t="shared" si="167"/>
        <v>1288.4000000000001</v>
      </c>
      <c r="M146" s="121">
        <f t="shared" si="167"/>
        <v>1419.9</v>
      </c>
      <c r="N146" s="121">
        <f t="shared" si="167"/>
        <v>1752.9</v>
      </c>
      <c r="O146" s="121">
        <f t="shared" si="167"/>
        <v>1884.4</v>
      </c>
      <c r="P146" s="121">
        <f t="shared" si="167"/>
        <v>2629.4</v>
      </c>
      <c r="Q146" s="119">
        <f t="shared" si="168"/>
        <v>859.6</v>
      </c>
      <c r="R146" s="149">
        <f>RCF!C$7</f>
        <v>15.49</v>
      </c>
      <c r="S146" s="121">
        <f t="shared" si="169"/>
        <v>1117.4000000000001</v>
      </c>
      <c r="T146" s="121">
        <f t="shared" si="169"/>
        <v>1289.4000000000001</v>
      </c>
      <c r="U146" s="119">
        <f t="shared" si="170"/>
        <v>849.3</v>
      </c>
      <c r="V146" s="149">
        <f>RCF!C$9</f>
        <v>15.304</v>
      </c>
      <c r="W146" s="119">
        <f t="shared" si="171"/>
        <v>849.3</v>
      </c>
      <c r="X146" s="120">
        <f t="shared" si="172"/>
        <v>15.304</v>
      </c>
      <c r="Y146" s="121">
        <f t="shared" si="173"/>
        <v>934.2</v>
      </c>
      <c r="Z146" s="121">
        <f t="shared" si="173"/>
        <v>1163.5</v>
      </c>
      <c r="AA146" s="121">
        <f t="shared" si="173"/>
        <v>1375.8</v>
      </c>
      <c r="AB146" s="121">
        <f t="shared" si="173"/>
        <v>1248.4000000000001</v>
      </c>
      <c r="AC146" s="121">
        <f t="shared" si="173"/>
        <v>1842.9</v>
      </c>
      <c r="AD146" s="121">
        <f t="shared" si="173"/>
        <v>2547.9</v>
      </c>
      <c r="AE146" s="119">
        <f t="shared" si="174"/>
        <v>861.3</v>
      </c>
      <c r="AF146" s="120">
        <f>RCF!C$13</f>
        <v>15.52</v>
      </c>
      <c r="AG146" s="121">
        <f t="shared" si="175"/>
        <v>1421.1</v>
      </c>
      <c r="AH146" s="121">
        <f t="shared" si="175"/>
        <v>1808.7</v>
      </c>
      <c r="AI146" s="121">
        <f t="shared" si="175"/>
        <v>2583.9</v>
      </c>
      <c r="AJ146" s="119">
        <f t="shared" si="176"/>
        <v>0</v>
      </c>
      <c r="AK146" s="120">
        <f>RCF!C$31</f>
        <v>0</v>
      </c>
      <c r="AL146" s="119">
        <f t="shared" si="177"/>
        <v>1148.8</v>
      </c>
      <c r="AM146" s="120">
        <f>RCF!C$59</f>
        <v>20.7</v>
      </c>
      <c r="AN146" s="119">
        <f t="shared" si="178"/>
        <v>919.6</v>
      </c>
      <c r="AO146" s="120">
        <f>RCF!C$33</f>
        <v>16.57</v>
      </c>
      <c r="AP146" s="121">
        <f t="shared" si="179"/>
        <v>1379.4</v>
      </c>
      <c r="AQ146" s="119">
        <f t="shared" si="180"/>
        <v>913.5</v>
      </c>
      <c r="AR146" s="120">
        <f>RCF!C$35</f>
        <v>16.46</v>
      </c>
      <c r="AS146" s="121">
        <f t="shared" si="181"/>
        <v>1187.5</v>
      </c>
      <c r="AT146" s="121">
        <f t="shared" si="181"/>
        <v>1324.5</v>
      </c>
      <c r="AU146" s="119">
        <f t="shared" si="182"/>
        <v>901.7</v>
      </c>
      <c r="AV146" s="120">
        <f>RCF!C$37</f>
        <v>16.247</v>
      </c>
      <c r="AW146" s="216"/>
      <c r="AX146" s="120"/>
      <c r="AY146" s="119">
        <f t="shared" si="183"/>
        <v>917.9</v>
      </c>
      <c r="AZ146" s="120">
        <f>RCF!C$39</f>
        <v>16.54</v>
      </c>
      <c r="BA146" s="119">
        <f t="shared" si="184"/>
        <v>875.7</v>
      </c>
      <c r="BB146" s="120">
        <f>RCF!C$41</f>
        <v>15.779</v>
      </c>
    </row>
    <row r="147" spans="1:54" x14ac:dyDescent="0.2">
      <c r="A147" s="38">
        <v>261</v>
      </c>
      <c r="B147" s="118" t="s">
        <v>240</v>
      </c>
      <c r="C147" s="35">
        <v>74.2</v>
      </c>
      <c r="D147" s="119">
        <f t="shared" si="163"/>
        <v>4416.3</v>
      </c>
      <c r="E147" s="148">
        <f>RCF!C$43</f>
        <v>59.519182319999999</v>
      </c>
      <c r="F147" s="119">
        <f t="shared" si="164"/>
        <v>1171.7</v>
      </c>
      <c r="G147" s="149">
        <f>RCF!C$5</f>
        <v>15.792</v>
      </c>
      <c r="H147" s="119">
        <f t="shared" si="165"/>
        <v>1171.8</v>
      </c>
      <c r="I147" s="149">
        <f t="shared" si="166"/>
        <v>15.792</v>
      </c>
      <c r="J147" s="121">
        <f t="shared" si="167"/>
        <v>1288.9000000000001</v>
      </c>
      <c r="K147" s="121">
        <f t="shared" si="167"/>
        <v>1605.3</v>
      </c>
      <c r="L147" s="121">
        <f t="shared" si="167"/>
        <v>1722.5</v>
      </c>
      <c r="M147" s="121">
        <f t="shared" si="167"/>
        <v>1898.3</v>
      </c>
      <c r="N147" s="121">
        <f t="shared" si="167"/>
        <v>2343.5</v>
      </c>
      <c r="O147" s="121">
        <f t="shared" si="167"/>
        <v>2519.3000000000002</v>
      </c>
      <c r="P147" s="121">
        <f t="shared" si="167"/>
        <v>3515.3</v>
      </c>
      <c r="Q147" s="119">
        <f t="shared" si="168"/>
        <v>1149.3</v>
      </c>
      <c r="R147" s="149">
        <f>RCF!C$7</f>
        <v>15.49</v>
      </c>
      <c r="S147" s="121">
        <f t="shared" si="169"/>
        <v>1494</v>
      </c>
      <c r="T147" s="121">
        <f t="shared" si="169"/>
        <v>1723.9</v>
      </c>
      <c r="U147" s="119">
        <f t="shared" si="170"/>
        <v>1135.5</v>
      </c>
      <c r="V147" s="149">
        <f>RCF!C$9</f>
        <v>15.304</v>
      </c>
      <c r="W147" s="119">
        <f t="shared" si="171"/>
        <v>1135.5</v>
      </c>
      <c r="X147" s="120">
        <f t="shared" si="172"/>
        <v>15.304</v>
      </c>
      <c r="Y147" s="121">
        <f t="shared" si="173"/>
        <v>1249</v>
      </c>
      <c r="Z147" s="121">
        <f t="shared" si="173"/>
        <v>1555.6</v>
      </c>
      <c r="AA147" s="121">
        <f t="shared" si="173"/>
        <v>1839.5</v>
      </c>
      <c r="AB147" s="121">
        <f t="shared" si="173"/>
        <v>1669.1</v>
      </c>
      <c r="AC147" s="121">
        <f t="shared" si="173"/>
        <v>2464</v>
      </c>
      <c r="AD147" s="121">
        <f t="shared" si="173"/>
        <v>3406.5</v>
      </c>
      <c r="AE147" s="119">
        <f t="shared" si="174"/>
        <v>1151.5</v>
      </c>
      <c r="AF147" s="120">
        <f>RCF!C$13</f>
        <v>15.52</v>
      </c>
      <c r="AG147" s="121">
        <f t="shared" si="175"/>
        <v>1900</v>
      </c>
      <c r="AH147" s="121">
        <f t="shared" si="175"/>
        <v>2418.1999999999998</v>
      </c>
      <c r="AI147" s="121">
        <f t="shared" si="175"/>
        <v>3454.5</v>
      </c>
      <c r="AJ147" s="119">
        <f t="shared" si="176"/>
        <v>0</v>
      </c>
      <c r="AK147" s="120">
        <f>RCF!C$31</f>
        <v>0</v>
      </c>
      <c r="AL147" s="119">
        <f t="shared" si="177"/>
        <v>1535.9</v>
      </c>
      <c r="AM147" s="120">
        <f>RCF!C$59</f>
        <v>20.7</v>
      </c>
      <c r="AN147" s="119">
        <f t="shared" si="178"/>
        <v>1229.4000000000001</v>
      </c>
      <c r="AO147" s="120">
        <f>RCF!C$33</f>
        <v>16.57</v>
      </c>
      <c r="AP147" s="121">
        <f t="shared" si="179"/>
        <v>1844.1</v>
      </c>
      <c r="AQ147" s="119">
        <f t="shared" si="180"/>
        <v>1221.3</v>
      </c>
      <c r="AR147" s="120">
        <f>RCF!C$35</f>
        <v>16.46</v>
      </c>
      <c r="AS147" s="121">
        <f t="shared" si="181"/>
        <v>1587.6</v>
      </c>
      <c r="AT147" s="121">
        <f t="shared" si="181"/>
        <v>1770.8</v>
      </c>
      <c r="AU147" s="119">
        <f t="shared" si="182"/>
        <v>1205.5</v>
      </c>
      <c r="AV147" s="120">
        <f>RCF!C$37</f>
        <v>16.247</v>
      </c>
      <c r="AW147" s="216"/>
      <c r="AX147" s="120"/>
      <c r="AY147" s="119">
        <f t="shared" si="183"/>
        <v>1227.2</v>
      </c>
      <c r="AZ147" s="120">
        <f>RCF!C$39</f>
        <v>16.54</v>
      </c>
      <c r="BA147" s="119">
        <f t="shared" si="184"/>
        <v>1170.8</v>
      </c>
      <c r="BB147" s="120">
        <f>RCF!C$41</f>
        <v>15.779</v>
      </c>
    </row>
    <row r="148" spans="1:54" ht="25.5" x14ac:dyDescent="0.2">
      <c r="A148" s="38">
        <v>390</v>
      </c>
      <c r="B148" s="118" t="s">
        <v>243</v>
      </c>
      <c r="C148" s="35">
        <v>255.3</v>
      </c>
      <c r="D148" s="119">
        <f t="shared" si="163"/>
        <v>15195.2</v>
      </c>
      <c r="E148" s="148">
        <f>RCF!C$43</f>
        <v>59.519182319999999</v>
      </c>
      <c r="F148" s="119">
        <f t="shared" si="164"/>
        <v>4031.6</v>
      </c>
      <c r="G148" s="149">
        <f>RCF!C$5</f>
        <v>15.792</v>
      </c>
      <c r="H148" s="119">
        <f t="shared" si="165"/>
        <v>4031.7</v>
      </c>
      <c r="I148" s="149">
        <f t="shared" si="166"/>
        <v>15.792</v>
      </c>
      <c r="J148" s="121">
        <f t="shared" si="167"/>
        <v>4434.8999999999996</v>
      </c>
      <c r="K148" s="121">
        <f t="shared" si="167"/>
        <v>5523.4</v>
      </c>
      <c r="L148" s="121">
        <f t="shared" si="167"/>
        <v>5926.6</v>
      </c>
      <c r="M148" s="121">
        <f t="shared" si="167"/>
        <v>6531.4</v>
      </c>
      <c r="N148" s="121">
        <f t="shared" si="167"/>
        <v>8063.4</v>
      </c>
      <c r="O148" s="121">
        <f t="shared" si="167"/>
        <v>8668.1</v>
      </c>
      <c r="P148" s="121">
        <f t="shared" si="167"/>
        <v>12095.1</v>
      </c>
      <c r="Q148" s="119">
        <f t="shared" si="168"/>
        <v>3954.5</v>
      </c>
      <c r="R148" s="149">
        <f>RCF!C$7</f>
        <v>15.49</v>
      </c>
      <c r="S148" s="121">
        <f t="shared" si="169"/>
        <v>5140.8</v>
      </c>
      <c r="T148" s="121">
        <f t="shared" si="169"/>
        <v>5931.7</v>
      </c>
      <c r="U148" s="119">
        <f t="shared" si="170"/>
        <v>3907.1</v>
      </c>
      <c r="V148" s="149">
        <f>RCF!C$9</f>
        <v>15.304</v>
      </c>
      <c r="W148" s="119">
        <f t="shared" si="171"/>
        <v>3907.1</v>
      </c>
      <c r="X148" s="120">
        <f t="shared" si="172"/>
        <v>15.304</v>
      </c>
      <c r="Y148" s="121">
        <f t="shared" si="173"/>
        <v>4297.8</v>
      </c>
      <c r="Z148" s="121">
        <f t="shared" si="173"/>
        <v>5352.7</v>
      </c>
      <c r="AA148" s="121">
        <f t="shared" si="173"/>
        <v>6329.5</v>
      </c>
      <c r="AB148" s="121">
        <f t="shared" si="173"/>
        <v>5743.4</v>
      </c>
      <c r="AC148" s="121">
        <f t="shared" si="173"/>
        <v>8478.4</v>
      </c>
      <c r="AD148" s="121">
        <f t="shared" si="173"/>
        <v>11721.3</v>
      </c>
      <c r="AE148" s="119">
        <f t="shared" si="174"/>
        <v>3962.2</v>
      </c>
      <c r="AF148" s="120">
        <f>RCF!C$13</f>
        <v>15.52</v>
      </c>
      <c r="AG148" s="121">
        <f t="shared" si="175"/>
        <v>6537.6</v>
      </c>
      <c r="AH148" s="121">
        <f t="shared" si="175"/>
        <v>8320.6</v>
      </c>
      <c r="AI148" s="121">
        <f t="shared" si="175"/>
        <v>11886.6</v>
      </c>
      <c r="AJ148" s="119">
        <f t="shared" si="176"/>
        <v>0</v>
      </c>
      <c r="AK148" s="120">
        <f>RCF!C$31</f>
        <v>0</v>
      </c>
      <c r="AL148" s="119">
        <f t="shared" si="177"/>
        <v>5284.7</v>
      </c>
      <c r="AM148" s="120">
        <f>RCF!C$59</f>
        <v>20.7</v>
      </c>
      <c r="AN148" s="119">
        <f t="shared" si="178"/>
        <v>4230.3</v>
      </c>
      <c r="AO148" s="120">
        <f>RCF!C$33</f>
        <v>16.57</v>
      </c>
      <c r="AP148" s="121">
        <f t="shared" si="179"/>
        <v>6345.4</v>
      </c>
      <c r="AQ148" s="119">
        <f t="shared" si="180"/>
        <v>4202.2</v>
      </c>
      <c r="AR148" s="120">
        <f>RCF!C$35</f>
        <v>16.46</v>
      </c>
      <c r="AS148" s="121">
        <f t="shared" si="181"/>
        <v>5462.8</v>
      </c>
      <c r="AT148" s="121">
        <f t="shared" si="181"/>
        <v>6093.1</v>
      </c>
      <c r="AU148" s="119">
        <f t="shared" si="182"/>
        <v>4147.8</v>
      </c>
      <c r="AV148" s="120">
        <f>RCF!C$37</f>
        <v>16.247</v>
      </c>
      <c r="AW148" s="216"/>
      <c r="AX148" s="120"/>
      <c r="AY148" s="119">
        <f t="shared" si="183"/>
        <v>4222.6000000000004</v>
      </c>
      <c r="AZ148" s="120">
        <f>RCF!C$39</f>
        <v>16.54</v>
      </c>
      <c r="BA148" s="119">
        <f t="shared" si="184"/>
        <v>4028.3</v>
      </c>
      <c r="BB148" s="120">
        <f>RCF!C$41</f>
        <v>15.779</v>
      </c>
    </row>
    <row r="149" spans="1:54" ht="25.5" x14ac:dyDescent="0.2">
      <c r="A149" s="38">
        <v>392</v>
      </c>
      <c r="B149" s="118" t="s">
        <v>244</v>
      </c>
      <c r="C149" s="35">
        <v>193.5</v>
      </c>
      <c r="D149" s="119">
        <f t="shared" si="163"/>
        <v>11517</v>
      </c>
      <c r="E149" s="148">
        <f>RCF!C$43</f>
        <v>59.519182319999999</v>
      </c>
      <c r="F149" s="119">
        <f t="shared" si="164"/>
        <v>3055.7</v>
      </c>
      <c r="G149" s="149">
        <f>RCF!C$5</f>
        <v>15.792</v>
      </c>
      <c r="H149" s="119">
        <f t="shared" si="165"/>
        <v>3055.8</v>
      </c>
      <c r="I149" s="149">
        <f t="shared" si="166"/>
        <v>15.792</v>
      </c>
      <c r="J149" s="121">
        <f t="shared" si="167"/>
        <v>3361.3</v>
      </c>
      <c r="K149" s="121">
        <f t="shared" si="167"/>
        <v>4186.3999999999996</v>
      </c>
      <c r="L149" s="121">
        <f t="shared" si="167"/>
        <v>4492</v>
      </c>
      <c r="M149" s="121">
        <f t="shared" si="167"/>
        <v>4950.3</v>
      </c>
      <c r="N149" s="121">
        <f t="shared" si="167"/>
        <v>6111.5</v>
      </c>
      <c r="O149" s="121">
        <f t="shared" si="167"/>
        <v>6569.9</v>
      </c>
      <c r="P149" s="121">
        <f t="shared" si="167"/>
        <v>9167.2999999999993</v>
      </c>
      <c r="Q149" s="119">
        <f t="shared" si="168"/>
        <v>2997.3</v>
      </c>
      <c r="R149" s="149">
        <f>RCF!C$7</f>
        <v>15.49</v>
      </c>
      <c r="S149" s="121">
        <f t="shared" si="169"/>
        <v>3896.4</v>
      </c>
      <c r="T149" s="121">
        <f t="shared" si="169"/>
        <v>4495.8999999999996</v>
      </c>
      <c r="U149" s="119">
        <f t="shared" si="170"/>
        <v>2961.3</v>
      </c>
      <c r="V149" s="149">
        <f>RCF!C$9</f>
        <v>15.304</v>
      </c>
      <c r="W149" s="119">
        <f t="shared" si="171"/>
        <v>2961.3</v>
      </c>
      <c r="X149" s="120">
        <f t="shared" si="172"/>
        <v>15.304</v>
      </c>
      <c r="Y149" s="121">
        <f t="shared" si="173"/>
        <v>3257.4</v>
      </c>
      <c r="Z149" s="121">
        <f t="shared" si="173"/>
        <v>4056.9</v>
      </c>
      <c r="AA149" s="121">
        <f t="shared" si="173"/>
        <v>4797.3</v>
      </c>
      <c r="AB149" s="121">
        <f t="shared" si="173"/>
        <v>4353.1000000000004</v>
      </c>
      <c r="AC149" s="121">
        <f t="shared" si="173"/>
        <v>6426</v>
      </c>
      <c r="AD149" s="121">
        <f t="shared" si="173"/>
        <v>8883.9</v>
      </c>
      <c r="AE149" s="119">
        <f t="shared" si="174"/>
        <v>3003.1</v>
      </c>
      <c r="AF149" s="120">
        <f>RCF!C$13</f>
        <v>15.52</v>
      </c>
      <c r="AG149" s="121">
        <f t="shared" si="175"/>
        <v>4955.1000000000004</v>
      </c>
      <c r="AH149" s="121">
        <f t="shared" si="175"/>
        <v>6306.5</v>
      </c>
      <c r="AI149" s="121">
        <f t="shared" si="175"/>
        <v>9009.2999999999993</v>
      </c>
      <c r="AJ149" s="119">
        <f t="shared" si="176"/>
        <v>0</v>
      </c>
      <c r="AK149" s="120">
        <f>RCF!C$31</f>
        <v>0</v>
      </c>
      <c r="AL149" s="119">
        <f t="shared" si="177"/>
        <v>4005.4</v>
      </c>
      <c r="AM149" s="120">
        <f>RCF!C$59</f>
        <v>20.7</v>
      </c>
      <c r="AN149" s="119">
        <f t="shared" si="178"/>
        <v>3206.2</v>
      </c>
      <c r="AO149" s="120">
        <f>RCF!C$33</f>
        <v>16.57</v>
      </c>
      <c r="AP149" s="121">
        <f t="shared" si="179"/>
        <v>4809.3</v>
      </c>
      <c r="AQ149" s="119">
        <f t="shared" si="180"/>
        <v>3185</v>
      </c>
      <c r="AR149" s="120">
        <f>RCF!C$35</f>
        <v>16.46</v>
      </c>
      <c r="AS149" s="121">
        <f t="shared" si="181"/>
        <v>4140.5</v>
      </c>
      <c r="AT149" s="121">
        <f t="shared" si="181"/>
        <v>4618.2</v>
      </c>
      <c r="AU149" s="119">
        <f t="shared" si="182"/>
        <v>3143.7</v>
      </c>
      <c r="AV149" s="120">
        <f>RCF!C$37</f>
        <v>16.247</v>
      </c>
      <c r="AW149" s="216"/>
      <c r="AX149" s="120"/>
      <c r="AY149" s="119">
        <f t="shared" si="183"/>
        <v>3200.4</v>
      </c>
      <c r="AZ149" s="120">
        <f>RCF!C$39</f>
        <v>16.54</v>
      </c>
      <c r="BA149" s="119">
        <f t="shared" si="184"/>
        <v>3053.2</v>
      </c>
      <c r="BB149" s="120">
        <f>RCF!C$41</f>
        <v>15.779</v>
      </c>
    </row>
    <row r="150" spans="1:54" ht="25.5" x14ac:dyDescent="0.2">
      <c r="A150" s="38">
        <v>401</v>
      </c>
      <c r="B150" s="118" t="s">
        <v>245</v>
      </c>
      <c r="C150" s="35">
        <v>208.7</v>
      </c>
      <c r="D150" s="119">
        <f t="shared" si="163"/>
        <v>12421.7</v>
      </c>
      <c r="E150" s="148">
        <f>RCF!C$43</f>
        <v>59.519182319999999</v>
      </c>
      <c r="F150" s="119">
        <f t="shared" si="164"/>
        <v>3295.7</v>
      </c>
      <c r="G150" s="149">
        <f>RCF!C$5</f>
        <v>15.792</v>
      </c>
      <c r="H150" s="119">
        <f t="shared" si="165"/>
        <v>3295.8</v>
      </c>
      <c r="I150" s="149">
        <f t="shared" si="166"/>
        <v>15.792</v>
      </c>
      <c r="J150" s="121">
        <f t="shared" si="167"/>
        <v>3625.4</v>
      </c>
      <c r="K150" s="121">
        <f t="shared" si="167"/>
        <v>4515.2</v>
      </c>
      <c r="L150" s="121">
        <f t="shared" si="167"/>
        <v>4844.8</v>
      </c>
      <c r="M150" s="121">
        <f t="shared" si="167"/>
        <v>5339.2</v>
      </c>
      <c r="N150" s="121">
        <f t="shared" si="167"/>
        <v>6591.6</v>
      </c>
      <c r="O150" s="121">
        <f t="shared" si="167"/>
        <v>7085.9</v>
      </c>
      <c r="P150" s="121">
        <f t="shared" si="167"/>
        <v>9887.4</v>
      </c>
      <c r="Q150" s="119">
        <f t="shared" si="168"/>
        <v>3232.7</v>
      </c>
      <c r="R150" s="149">
        <f>RCF!C$7</f>
        <v>15.49</v>
      </c>
      <c r="S150" s="121">
        <f t="shared" si="169"/>
        <v>4202.5</v>
      </c>
      <c r="T150" s="121">
        <f t="shared" si="169"/>
        <v>4849</v>
      </c>
      <c r="U150" s="119">
        <f t="shared" si="170"/>
        <v>3193.9</v>
      </c>
      <c r="V150" s="149">
        <f>RCF!C$9</f>
        <v>15.304</v>
      </c>
      <c r="W150" s="119">
        <f t="shared" si="171"/>
        <v>3193.9</v>
      </c>
      <c r="X150" s="120">
        <f t="shared" si="172"/>
        <v>15.304</v>
      </c>
      <c r="Y150" s="121">
        <f t="shared" si="173"/>
        <v>3513.2</v>
      </c>
      <c r="Z150" s="121">
        <f t="shared" si="173"/>
        <v>4375.6000000000004</v>
      </c>
      <c r="AA150" s="121">
        <f t="shared" si="173"/>
        <v>5174.1000000000004</v>
      </c>
      <c r="AB150" s="121">
        <f t="shared" si="173"/>
        <v>4695</v>
      </c>
      <c r="AC150" s="121">
        <f t="shared" si="173"/>
        <v>6930.7</v>
      </c>
      <c r="AD150" s="121">
        <f t="shared" si="173"/>
        <v>9581.7000000000007</v>
      </c>
      <c r="AE150" s="119">
        <f t="shared" si="174"/>
        <v>3239</v>
      </c>
      <c r="AF150" s="120">
        <f>RCF!C$13</f>
        <v>15.52</v>
      </c>
      <c r="AG150" s="121">
        <f t="shared" si="175"/>
        <v>5344.4</v>
      </c>
      <c r="AH150" s="121">
        <f t="shared" si="175"/>
        <v>6801.9</v>
      </c>
      <c r="AI150" s="121">
        <f t="shared" si="175"/>
        <v>9717</v>
      </c>
      <c r="AJ150" s="119">
        <f t="shared" si="176"/>
        <v>0</v>
      </c>
      <c r="AK150" s="120">
        <f>RCF!C$31</f>
        <v>0</v>
      </c>
      <c r="AL150" s="119">
        <f t="shared" si="177"/>
        <v>4320</v>
      </c>
      <c r="AM150" s="120">
        <f>RCF!C$59</f>
        <v>20.7</v>
      </c>
      <c r="AN150" s="119">
        <f t="shared" si="178"/>
        <v>3458.1</v>
      </c>
      <c r="AO150" s="120">
        <f>RCF!C$33</f>
        <v>16.57</v>
      </c>
      <c r="AP150" s="121">
        <f t="shared" si="179"/>
        <v>5187.1000000000004</v>
      </c>
      <c r="AQ150" s="119">
        <f t="shared" si="180"/>
        <v>3435.2</v>
      </c>
      <c r="AR150" s="120">
        <f>RCF!C$35</f>
        <v>16.46</v>
      </c>
      <c r="AS150" s="121">
        <f t="shared" si="181"/>
        <v>4465.7</v>
      </c>
      <c r="AT150" s="121">
        <f t="shared" si="181"/>
        <v>4981</v>
      </c>
      <c r="AU150" s="119">
        <f t="shared" si="182"/>
        <v>3390.7</v>
      </c>
      <c r="AV150" s="120">
        <f>RCF!C$37</f>
        <v>16.247</v>
      </c>
      <c r="AW150" s="216"/>
      <c r="AX150" s="120"/>
      <c r="AY150" s="119">
        <f t="shared" si="183"/>
        <v>3451.8</v>
      </c>
      <c r="AZ150" s="120">
        <f>RCF!C$39</f>
        <v>16.54</v>
      </c>
      <c r="BA150" s="119">
        <f t="shared" si="184"/>
        <v>3293</v>
      </c>
      <c r="BB150" s="120">
        <f>RCF!C$41</f>
        <v>15.779</v>
      </c>
    </row>
    <row r="151" spans="1:54" ht="25.5" x14ac:dyDescent="0.2">
      <c r="A151" s="38">
        <v>406</v>
      </c>
      <c r="B151" s="118" t="s">
        <v>246</v>
      </c>
      <c r="C151" s="35">
        <v>163.6</v>
      </c>
      <c r="D151" s="119">
        <f t="shared" si="163"/>
        <v>9737.2999999999993</v>
      </c>
      <c r="E151" s="148">
        <f>RCF!C$43</f>
        <v>59.519182319999999</v>
      </c>
      <c r="F151" s="119">
        <f t="shared" si="164"/>
        <v>2583.5</v>
      </c>
      <c r="G151" s="149">
        <f>RCF!C$5</f>
        <v>15.792</v>
      </c>
      <c r="H151" s="119">
        <f t="shared" si="165"/>
        <v>2583.6</v>
      </c>
      <c r="I151" s="149">
        <f t="shared" si="166"/>
        <v>15.792</v>
      </c>
      <c r="J151" s="121">
        <f t="shared" si="167"/>
        <v>2841.9</v>
      </c>
      <c r="K151" s="121">
        <f t="shared" si="167"/>
        <v>3539.5</v>
      </c>
      <c r="L151" s="121">
        <f t="shared" si="167"/>
        <v>3797.8</v>
      </c>
      <c r="M151" s="121">
        <f t="shared" si="167"/>
        <v>4185.3999999999996</v>
      </c>
      <c r="N151" s="121">
        <f t="shared" si="167"/>
        <v>5167.1000000000004</v>
      </c>
      <c r="O151" s="121">
        <f t="shared" si="167"/>
        <v>5554.7</v>
      </c>
      <c r="P151" s="121">
        <f t="shared" si="167"/>
        <v>7750.7</v>
      </c>
      <c r="Q151" s="119">
        <f t="shared" si="168"/>
        <v>2534.1</v>
      </c>
      <c r="R151" s="149">
        <f>RCF!C$7</f>
        <v>15.49</v>
      </c>
      <c r="S151" s="121">
        <f t="shared" si="169"/>
        <v>3294.3</v>
      </c>
      <c r="T151" s="121">
        <f t="shared" si="169"/>
        <v>3801.1</v>
      </c>
      <c r="U151" s="119">
        <f t="shared" si="170"/>
        <v>2503.6999999999998</v>
      </c>
      <c r="V151" s="149">
        <f>RCF!C$9</f>
        <v>15.304</v>
      </c>
      <c r="W151" s="119">
        <f t="shared" si="171"/>
        <v>2503.6999999999998</v>
      </c>
      <c r="X151" s="120">
        <f t="shared" si="172"/>
        <v>15.304</v>
      </c>
      <c r="Y151" s="121">
        <f t="shared" si="173"/>
        <v>2754</v>
      </c>
      <c r="Z151" s="121">
        <f t="shared" si="173"/>
        <v>3430</v>
      </c>
      <c r="AA151" s="121">
        <f t="shared" si="173"/>
        <v>4055.9</v>
      </c>
      <c r="AB151" s="121">
        <f t="shared" si="173"/>
        <v>3680.4</v>
      </c>
      <c r="AC151" s="121">
        <f t="shared" si="173"/>
        <v>5433</v>
      </c>
      <c r="AD151" s="121">
        <f t="shared" si="173"/>
        <v>7511.1</v>
      </c>
      <c r="AE151" s="119">
        <f t="shared" si="174"/>
        <v>2539</v>
      </c>
      <c r="AF151" s="120">
        <f>RCF!C$13</f>
        <v>15.52</v>
      </c>
      <c r="AG151" s="121">
        <f t="shared" si="175"/>
        <v>4189.3999999999996</v>
      </c>
      <c r="AH151" s="121">
        <f t="shared" si="175"/>
        <v>5331.9</v>
      </c>
      <c r="AI151" s="121">
        <f t="shared" si="175"/>
        <v>7617</v>
      </c>
      <c r="AJ151" s="119">
        <f t="shared" si="176"/>
        <v>0</v>
      </c>
      <c r="AK151" s="120">
        <f>RCF!C$31</f>
        <v>0</v>
      </c>
      <c r="AL151" s="119">
        <f t="shared" si="177"/>
        <v>3386.5</v>
      </c>
      <c r="AM151" s="120">
        <f>RCF!C$59</f>
        <v>20.7</v>
      </c>
      <c r="AN151" s="119">
        <f t="shared" si="178"/>
        <v>2710.8</v>
      </c>
      <c r="AO151" s="120">
        <f>RCF!C$33</f>
        <v>16.57</v>
      </c>
      <c r="AP151" s="121">
        <f t="shared" si="179"/>
        <v>4066.2</v>
      </c>
      <c r="AQ151" s="119">
        <f t="shared" si="180"/>
        <v>2692.8</v>
      </c>
      <c r="AR151" s="120">
        <f>RCF!C$35</f>
        <v>16.46</v>
      </c>
      <c r="AS151" s="121">
        <f t="shared" si="181"/>
        <v>3500.6</v>
      </c>
      <c r="AT151" s="121">
        <f t="shared" si="181"/>
        <v>3904.5</v>
      </c>
      <c r="AU151" s="119">
        <f t="shared" si="182"/>
        <v>2658</v>
      </c>
      <c r="AV151" s="120">
        <f>RCF!C$37</f>
        <v>16.247</v>
      </c>
      <c r="AW151" s="216"/>
      <c r="AX151" s="120"/>
      <c r="AY151" s="119">
        <f t="shared" si="183"/>
        <v>2705.9</v>
      </c>
      <c r="AZ151" s="120">
        <f>RCF!C$39</f>
        <v>16.54</v>
      </c>
      <c r="BA151" s="119">
        <f t="shared" si="184"/>
        <v>2581.4</v>
      </c>
      <c r="BB151" s="120">
        <f>RCF!C$41</f>
        <v>15.779</v>
      </c>
    </row>
    <row r="152" spans="1:54" ht="25.5" x14ac:dyDescent="0.2">
      <c r="A152" s="38">
        <v>410</v>
      </c>
      <c r="B152" s="118" t="s">
        <v>247</v>
      </c>
      <c r="C152" s="35">
        <v>141.1</v>
      </c>
      <c r="D152" s="119">
        <f t="shared" si="163"/>
        <v>8398.2000000000007</v>
      </c>
      <c r="E152" s="148">
        <f>RCF!C$43</f>
        <v>59.519182319999999</v>
      </c>
      <c r="F152" s="119">
        <f t="shared" si="164"/>
        <v>2228.1999999999998</v>
      </c>
      <c r="G152" s="149">
        <f>RCF!C$5</f>
        <v>15.792</v>
      </c>
      <c r="H152" s="119">
        <f t="shared" si="165"/>
        <v>2228.3000000000002</v>
      </c>
      <c r="I152" s="149">
        <f t="shared" si="166"/>
        <v>15.792</v>
      </c>
      <c r="J152" s="121">
        <f t="shared" si="167"/>
        <v>2451.1</v>
      </c>
      <c r="K152" s="121">
        <f t="shared" si="167"/>
        <v>3052.7</v>
      </c>
      <c r="L152" s="121">
        <f t="shared" si="167"/>
        <v>3275.5</v>
      </c>
      <c r="M152" s="121">
        <f t="shared" si="167"/>
        <v>3609.8</v>
      </c>
      <c r="N152" s="121">
        <f t="shared" si="167"/>
        <v>4456.5</v>
      </c>
      <c r="O152" s="121">
        <f t="shared" si="167"/>
        <v>4790.7</v>
      </c>
      <c r="P152" s="121">
        <f t="shared" si="167"/>
        <v>6684.8</v>
      </c>
      <c r="Q152" s="119">
        <f t="shared" si="168"/>
        <v>2185.6</v>
      </c>
      <c r="R152" s="149">
        <f>RCF!C$7</f>
        <v>15.49</v>
      </c>
      <c r="S152" s="121">
        <f t="shared" si="169"/>
        <v>2841.2</v>
      </c>
      <c r="T152" s="121">
        <f t="shared" si="169"/>
        <v>3278.4</v>
      </c>
      <c r="U152" s="119">
        <f t="shared" si="170"/>
        <v>2159.3000000000002</v>
      </c>
      <c r="V152" s="149">
        <f>RCF!C$9</f>
        <v>15.304</v>
      </c>
      <c r="W152" s="119">
        <f t="shared" si="171"/>
        <v>2159.3000000000002</v>
      </c>
      <c r="X152" s="120">
        <f t="shared" si="172"/>
        <v>15.304</v>
      </c>
      <c r="Y152" s="121">
        <f t="shared" si="173"/>
        <v>2375.1999999999998</v>
      </c>
      <c r="Z152" s="121">
        <f t="shared" si="173"/>
        <v>2958.2</v>
      </c>
      <c r="AA152" s="121">
        <f t="shared" si="173"/>
        <v>3498</v>
      </c>
      <c r="AB152" s="121">
        <f t="shared" si="173"/>
        <v>3174.1</v>
      </c>
      <c r="AC152" s="121">
        <f t="shared" si="173"/>
        <v>4685.6000000000004</v>
      </c>
      <c r="AD152" s="121">
        <f t="shared" si="173"/>
        <v>6477.9</v>
      </c>
      <c r="AE152" s="119">
        <f t="shared" si="174"/>
        <v>2189.8000000000002</v>
      </c>
      <c r="AF152" s="120">
        <f>RCF!C$13</f>
        <v>15.52</v>
      </c>
      <c r="AG152" s="121">
        <f t="shared" si="175"/>
        <v>3613.2</v>
      </c>
      <c r="AH152" s="121">
        <f t="shared" si="175"/>
        <v>4598.6000000000004</v>
      </c>
      <c r="AI152" s="121">
        <f t="shared" si="175"/>
        <v>6569.4</v>
      </c>
      <c r="AJ152" s="119">
        <f t="shared" si="176"/>
        <v>0</v>
      </c>
      <c r="AK152" s="120">
        <f>RCF!C$31</f>
        <v>0</v>
      </c>
      <c r="AL152" s="119">
        <f t="shared" si="177"/>
        <v>2920.7</v>
      </c>
      <c r="AM152" s="120">
        <f>RCF!C$59</f>
        <v>20.7</v>
      </c>
      <c r="AN152" s="119">
        <f t="shared" si="178"/>
        <v>2338</v>
      </c>
      <c r="AO152" s="120">
        <f>RCF!C$33</f>
        <v>16.57</v>
      </c>
      <c r="AP152" s="121">
        <f t="shared" si="179"/>
        <v>3507</v>
      </c>
      <c r="AQ152" s="119">
        <f t="shared" si="180"/>
        <v>2322.5</v>
      </c>
      <c r="AR152" s="120">
        <f>RCF!C$35</f>
        <v>16.46</v>
      </c>
      <c r="AS152" s="121">
        <f t="shared" si="181"/>
        <v>3019.2</v>
      </c>
      <c r="AT152" s="121">
        <f t="shared" si="181"/>
        <v>3367.6</v>
      </c>
      <c r="AU152" s="119">
        <f t="shared" si="182"/>
        <v>2292.4</v>
      </c>
      <c r="AV152" s="120">
        <f>RCF!C$37</f>
        <v>16.247</v>
      </c>
      <c r="AW152" s="216"/>
      <c r="AX152" s="120"/>
      <c r="AY152" s="119">
        <f t="shared" si="183"/>
        <v>2333.6999999999998</v>
      </c>
      <c r="AZ152" s="120">
        <f>RCF!C$39</f>
        <v>16.54</v>
      </c>
      <c r="BA152" s="119">
        <f t="shared" si="184"/>
        <v>2226.4</v>
      </c>
      <c r="BB152" s="120">
        <f>RCF!C$41</f>
        <v>15.779</v>
      </c>
    </row>
    <row r="153" spans="1:54" ht="25.5" x14ac:dyDescent="0.2">
      <c r="A153" s="38">
        <v>414</v>
      </c>
      <c r="B153" s="118" t="s">
        <v>248</v>
      </c>
      <c r="C153" s="35">
        <v>169.9</v>
      </c>
      <c r="D153" s="119">
        <f t="shared" si="163"/>
        <v>10112.299999999999</v>
      </c>
      <c r="E153" s="148">
        <f>RCF!C$43</f>
        <v>59.519182319999999</v>
      </c>
      <c r="F153" s="119">
        <f t="shared" si="164"/>
        <v>2683</v>
      </c>
      <c r="G153" s="149">
        <f>RCF!C$5</f>
        <v>15.792</v>
      </c>
      <c r="H153" s="119">
        <f t="shared" si="165"/>
        <v>2683.1</v>
      </c>
      <c r="I153" s="149">
        <f t="shared" si="166"/>
        <v>15.792</v>
      </c>
      <c r="J153" s="121">
        <f t="shared" si="167"/>
        <v>2951.4</v>
      </c>
      <c r="K153" s="121">
        <f t="shared" si="167"/>
        <v>3675.8</v>
      </c>
      <c r="L153" s="121">
        <f t="shared" si="167"/>
        <v>3944.1</v>
      </c>
      <c r="M153" s="121">
        <f t="shared" si="167"/>
        <v>4346.6000000000004</v>
      </c>
      <c r="N153" s="121">
        <f t="shared" si="167"/>
        <v>5366.1</v>
      </c>
      <c r="O153" s="121">
        <f t="shared" si="167"/>
        <v>5768.6</v>
      </c>
      <c r="P153" s="121">
        <f t="shared" si="167"/>
        <v>8049.2</v>
      </c>
      <c r="Q153" s="119">
        <f t="shared" si="168"/>
        <v>2631.7</v>
      </c>
      <c r="R153" s="149">
        <f>RCF!C$7</f>
        <v>15.49</v>
      </c>
      <c r="S153" s="121">
        <f t="shared" si="169"/>
        <v>3421.2</v>
      </c>
      <c r="T153" s="121">
        <f t="shared" si="169"/>
        <v>3947.5</v>
      </c>
      <c r="U153" s="119">
        <f t="shared" si="170"/>
        <v>2600.1</v>
      </c>
      <c r="V153" s="149">
        <f>RCF!C$9</f>
        <v>15.304</v>
      </c>
      <c r="W153" s="119">
        <f t="shared" si="171"/>
        <v>2600.1</v>
      </c>
      <c r="X153" s="120">
        <f t="shared" si="172"/>
        <v>15.304</v>
      </c>
      <c r="Y153" s="121">
        <f t="shared" si="173"/>
        <v>2860.1</v>
      </c>
      <c r="Z153" s="121">
        <f t="shared" si="173"/>
        <v>3562.1</v>
      </c>
      <c r="AA153" s="121">
        <f t="shared" si="173"/>
        <v>4212.1000000000004</v>
      </c>
      <c r="AB153" s="121">
        <f t="shared" si="173"/>
        <v>3822.1</v>
      </c>
      <c r="AC153" s="121">
        <f t="shared" si="173"/>
        <v>5642.2</v>
      </c>
      <c r="AD153" s="121">
        <f t="shared" si="173"/>
        <v>7800.3</v>
      </c>
      <c r="AE153" s="119">
        <f t="shared" si="174"/>
        <v>2636.8</v>
      </c>
      <c r="AF153" s="120">
        <f>RCF!C$13</f>
        <v>15.52</v>
      </c>
      <c r="AG153" s="121">
        <f t="shared" si="175"/>
        <v>4350.7</v>
      </c>
      <c r="AH153" s="121">
        <f t="shared" si="175"/>
        <v>5537.3</v>
      </c>
      <c r="AI153" s="121">
        <f t="shared" si="175"/>
        <v>7910.4</v>
      </c>
      <c r="AJ153" s="119">
        <f t="shared" si="176"/>
        <v>0</v>
      </c>
      <c r="AK153" s="120">
        <f>RCF!C$31</f>
        <v>0</v>
      </c>
      <c r="AL153" s="119">
        <f t="shared" si="177"/>
        <v>3516.9</v>
      </c>
      <c r="AM153" s="120">
        <f>RCF!C$59</f>
        <v>20.7</v>
      </c>
      <c r="AN153" s="119">
        <f t="shared" si="178"/>
        <v>2815.2</v>
      </c>
      <c r="AO153" s="120">
        <f>RCF!C$33</f>
        <v>16.57</v>
      </c>
      <c r="AP153" s="121">
        <f t="shared" si="179"/>
        <v>4222.8</v>
      </c>
      <c r="AQ153" s="119">
        <f t="shared" si="180"/>
        <v>2796.5</v>
      </c>
      <c r="AR153" s="120">
        <f>RCF!C$35</f>
        <v>16.46</v>
      </c>
      <c r="AS153" s="121">
        <f t="shared" si="181"/>
        <v>3635.4</v>
      </c>
      <c r="AT153" s="121">
        <f t="shared" si="181"/>
        <v>4054.9</v>
      </c>
      <c r="AU153" s="119">
        <f t="shared" si="182"/>
        <v>2760.3</v>
      </c>
      <c r="AV153" s="120">
        <f>RCF!C$37</f>
        <v>16.247</v>
      </c>
      <c r="AW153" s="216"/>
      <c r="AX153" s="120"/>
      <c r="AY153" s="119">
        <f t="shared" si="183"/>
        <v>2810.1</v>
      </c>
      <c r="AZ153" s="120">
        <f>RCF!C$39</f>
        <v>16.54</v>
      </c>
      <c r="BA153" s="119">
        <f t="shared" si="184"/>
        <v>2680.8</v>
      </c>
      <c r="BB153" s="120">
        <f>RCF!C$41</f>
        <v>15.779</v>
      </c>
    </row>
    <row r="154" spans="1:54" ht="25.5" x14ac:dyDescent="0.2">
      <c r="A154" s="38">
        <v>419</v>
      </c>
      <c r="B154" s="118" t="s">
        <v>249</v>
      </c>
      <c r="C154" s="35">
        <v>354.49</v>
      </c>
      <c r="D154" s="119">
        <f t="shared" si="163"/>
        <v>21099</v>
      </c>
      <c r="E154" s="148">
        <f>RCF!C$43</f>
        <v>59.519182319999999</v>
      </c>
      <c r="F154" s="119">
        <f t="shared" si="164"/>
        <v>5598.1</v>
      </c>
      <c r="G154" s="149">
        <f>RCF!C$5</f>
        <v>15.792</v>
      </c>
      <c r="H154" s="119">
        <f t="shared" si="165"/>
        <v>5598.1</v>
      </c>
      <c r="I154" s="149">
        <f t="shared" si="166"/>
        <v>15.792</v>
      </c>
      <c r="J154" s="121">
        <f t="shared" ref="J154:P163" si="185">ROUND($C154*$I154*J$6,1)</f>
        <v>6157.9</v>
      </c>
      <c r="K154" s="121">
        <f t="shared" si="185"/>
        <v>7669.4</v>
      </c>
      <c r="L154" s="121">
        <f t="shared" si="185"/>
        <v>8229.2000000000007</v>
      </c>
      <c r="M154" s="121">
        <f t="shared" si="185"/>
        <v>9068.9</v>
      </c>
      <c r="N154" s="121">
        <f t="shared" si="185"/>
        <v>11196.2</v>
      </c>
      <c r="O154" s="121">
        <f t="shared" si="185"/>
        <v>12035.9</v>
      </c>
      <c r="P154" s="121">
        <f t="shared" si="185"/>
        <v>16794.3</v>
      </c>
      <c r="Q154" s="119">
        <f t="shared" si="168"/>
        <v>5491</v>
      </c>
      <c r="R154" s="149">
        <f>RCF!C$7</f>
        <v>15.49</v>
      </c>
      <c r="S154" s="121">
        <f t="shared" si="169"/>
        <v>7138.3</v>
      </c>
      <c r="T154" s="121">
        <f t="shared" si="169"/>
        <v>8236.5</v>
      </c>
      <c r="U154" s="119">
        <f t="shared" si="170"/>
        <v>5425.1</v>
      </c>
      <c r="V154" s="149">
        <f>RCF!C$9</f>
        <v>15.304</v>
      </c>
      <c r="W154" s="119">
        <f t="shared" si="171"/>
        <v>5425.1</v>
      </c>
      <c r="X154" s="120">
        <f t="shared" si="172"/>
        <v>15.304</v>
      </c>
      <c r="Y154" s="121">
        <f t="shared" ref="Y154:AD163" si="186">ROUNDDOWN($W154*Y$6,1)</f>
        <v>5967.6</v>
      </c>
      <c r="Z154" s="121">
        <f t="shared" si="186"/>
        <v>7432.3</v>
      </c>
      <c r="AA154" s="121">
        <f t="shared" si="186"/>
        <v>8788.6</v>
      </c>
      <c r="AB154" s="121">
        <f t="shared" si="186"/>
        <v>7974.8</v>
      </c>
      <c r="AC154" s="121">
        <f t="shared" si="186"/>
        <v>11772.4</v>
      </c>
      <c r="AD154" s="121">
        <f t="shared" si="186"/>
        <v>16275.3</v>
      </c>
      <c r="AE154" s="119">
        <f t="shared" si="174"/>
        <v>5501.6</v>
      </c>
      <c r="AF154" s="120">
        <f>RCF!C$13</f>
        <v>15.52</v>
      </c>
      <c r="AG154" s="121">
        <f t="shared" si="175"/>
        <v>9077.6</v>
      </c>
      <c r="AH154" s="121">
        <f t="shared" si="175"/>
        <v>11553.4</v>
      </c>
      <c r="AI154" s="121">
        <f t="shared" si="175"/>
        <v>16504.8</v>
      </c>
      <c r="AJ154" s="119">
        <f t="shared" si="176"/>
        <v>0</v>
      </c>
      <c r="AK154" s="120">
        <f>RCF!C$31</f>
        <v>0</v>
      </c>
      <c r="AL154" s="119">
        <f t="shared" si="177"/>
        <v>7337.9</v>
      </c>
      <c r="AM154" s="120">
        <f>RCF!C$59</f>
        <v>20.7</v>
      </c>
      <c r="AN154" s="119">
        <f t="shared" si="178"/>
        <v>5873.8</v>
      </c>
      <c r="AO154" s="120">
        <f>RCF!C$33</f>
        <v>16.57</v>
      </c>
      <c r="AP154" s="121">
        <f t="shared" si="179"/>
        <v>8810.7000000000007</v>
      </c>
      <c r="AQ154" s="119">
        <f t="shared" si="180"/>
        <v>5834.9</v>
      </c>
      <c r="AR154" s="120">
        <f>RCF!C$35</f>
        <v>16.46</v>
      </c>
      <c r="AS154" s="121">
        <f t="shared" si="181"/>
        <v>7585.3</v>
      </c>
      <c r="AT154" s="121">
        <f t="shared" si="181"/>
        <v>8460.6</v>
      </c>
      <c r="AU154" s="119">
        <f t="shared" si="182"/>
        <v>5759.3</v>
      </c>
      <c r="AV154" s="120">
        <f>RCF!C$37</f>
        <v>16.247</v>
      </c>
      <c r="AW154" s="216"/>
      <c r="AX154" s="120"/>
      <c r="AY154" s="119">
        <f t="shared" si="183"/>
        <v>5863.2</v>
      </c>
      <c r="AZ154" s="120">
        <f>RCF!C$39</f>
        <v>16.54</v>
      </c>
      <c r="BA154" s="119">
        <f t="shared" si="184"/>
        <v>5593.4</v>
      </c>
      <c r="BB154" s="120">
        <f>RCF!C$41</f>
        <v>15.779</v>
      </c>
    </row>
    <row r="155" spans="1:54" ht="25.5" x14ac:dyDescent="0.2">
      <c r="A155" s="38">
        <v>420</v>
      </c>
      <c r="B155" s="118" t="s">
        <v>250</v>
      </c>
      <c r="C155" s="35">
        <v>560</v>
      </c>
      <c r="D155" s="119">
        <f t="shared" si="163"/>
        <v>33330.699999999997</v>
      </c>
      <c r="E155" s="148">
        <f>RCF!C$43</f>
        <v>59.519182319999999</v>
      </c>
      <c r="F155" s="119">
        <f t="shared" si="164"/>
        <v>8843.5</v>
      </c>
      <c r="G155" s="149">
        <f>RCF!C$5</f>
        <v>15.792</v>
      </c>
      <c r="H155" s="119">
        <f t="shared" si="165"/>
        <v>8843.5</v>
      </c>
      <c r="I155" s="149">
        <f t="shared" si="166"/>
        <v>15.792</v>
      </c>
      <c r="J155" s="121">
        <f t="shared" si="185"/>
        <v>9727.9</v>
      </c>
      <c r="K155" s="121">
        <f t="shared" si="185"/>
        <v>12115.6</v>
      </c>
      <c r="L155" s="121">
        <f t="shared" si="185"/>
        <v>13000</v>
      </c>
      <c r="M155" s="121">
        <f t="shared" si="185"/>
        <v>14326.5</v>
      </c>
      <c r="N155" s="121">
        <f t="shared" si="185"/>
        <v>17687</v>
      </c>
      <c r="O155" s="121">
        <f t="shared" si="185"/>
        <v>19013.599999999999</v>
      </c>
      <c r="P155" s="121">
        <f t="shared" si="185"/>
        <v>26530.6</v>
      </c>
      <c r="Q155" s="119">
        <f t="shared" si="168"/>
        <v>8674.4</v>
      </c>
      <c r="R155" s="149">
        <f>RCF!C$7</f>
        <v>15.49</v>
      </c>
      <c r="S155" s="121">
        <f t="shared" si="169"/>
        <v>11276.7</v>
      </c>
      <c r="T155" s="121">
        <f t="shared" si="169"/>
        <v>13011.6</v>
      </c>
      <c r="U155" s="119">
        <f t="shared" si="170"/>
        <v>8570.2000000000007</v>
      </c>
      <c r="V155" s="149">
        <f>RCF!C$9</f>
        <v>15.304</v>
      </c>
      <c r="W155" s="119">
        <f t="shared" si="171"/>
        <v>8570.2000000000007</v>
      </c>
      <c r="X155" s="120">
        <f t="shared" si="172"/>
        <v>15.304</v>
      </c>
      <c r="Y155" s="121">
        <f t="shared" si="186"/>
        <v>9427.2000000000007</v>
      </c>
      <c r="Z155" s="121">
        <f t="shared" si="186"/>
        <v>11741.1</v>
      </c>
      <c r="AA155" s="121">
        <f t="shared" si="186"/>
        <v>13883.7</v>
      </c>
      <c r="AB155" s="121">
        <f t="shared" si="186"/>
        <v>12598.1</v>
      </c>
      <c r="AC155" s="121">
        <f t="shared" si="186"/>
        <v>18597.3</v>
      </c>
      <c r="AD155" s="121">
        <f t="shared" si="186"/>
        <v>25710.6</v>
      </c>
      <c r="AE155" s="119">
        <f t="shared" si="174"/>
        <v>8691.2000000000007</v>
      </c>
      <c r="AF155" s="120">
        <f>RCF!C$13</f>
        <v>15.52</v>
      </c>
      <c r="AG155" s="121">
        <f t="shared" si="175"/>
        <v>14340.5</v>
      </c>
      <c r="AH155" s="121">
        <f t="shared" si="175"/>
        <v>18251.5</v>
      </c>
      <c r="AI155" s="121">
        <f t="shared" si="175"/>
        <v>26073.599999999999</v>
      </c>
      <c r="AJ155" s="119">
        <f t="shared" si="176"/>
        <v>0</v>
      </c>
      <c r="AK155" s="120">
        <f>RCF!C$31</f>
        <v>0</v>
      </c>
      <c r="AL155" s="119">
        <f t="shared" si="177"/>
        <v>11592</v>
      </c>
      <c r="AM155" s="120">
        <f>RCF!C$59</f>
        <v>20.7</v>
      </c>
      <c r="AN155" s="119">
        <f t="shared" si="178"/>
        <v>9279.2000000000007</v>
      </c>
      <c r="AO155" s="120">
        <f>RCF!C$33</f>
        <v>16.57</v>
      </c>
      <c r="AP155" s="121">
        <f t="shared" si="179"/>
        <v>13918.8</v>
      </c>
      <c r="AQ155" s="119">
        <f t="shared" si="180"/>
        <v>9217.6</v>
      </c>
      <c r="AR155" s="120">
        <f>RCF!C$35</f>
        <v>16.46</v>
      </c>
      <c r="AS155" s="121">
        <f t="shared" si="181"/>
        <v>11982.8</v>
      </c>
      <c r="AT155" s="121">
        <f t="shared" si="181"/>
        <v>13365.5</v>
      </c>
      <c r="AU155" s="119">
        <f t="shared" si="182"/>
        <v>9098.2999999999993</v>
      </c>
      <c r="AV155" s="120">
        <f>RCF!C$37</f>
        <v>16.247</v>
      </c>
      <c r="AW155" s="216"/>
      <c r="AX155" s="120"/>
      <c r="AY155" s="119">
        <f t="shared" si="183"/>
        <v>9262.4</v>
      </c>
      <c r="AZ155" s="120">
        <f>RCF!C$39</f>
        <v>16.54</v>
      </c>
      <c r="BA155" s="119">
        <f t="shared" si="184"/>
        <v>8836.2000000000007</v>
      </c>
      <c r="BB155" s="120">
        <f>RCF!C$41</f>
        <v>15.779</v>
      </c>
    </row>
    <row r="156" spans="1:54" ht="25.5" x14ac:dyDescent="0.2">
      <c r="A156" s="38">
        <v>422</v>
      </c>
      <c r="B156" s="118" t="s">
        <v>251</v>
      </c>
      <c r="C156" s="35">
        <v>392.3</v>
      </c>
      <c r="D156" s="119">
        <f t="shared" si="163"/>
        <v>23349.4</v>
      </c>
      <c r="E156" s="148">
        <f>RCF!C$43</f>
        <v>59.519182319999999</v>
      </c>
      <c r="F156" s="119">
        <f t="shared" si="164"/>
        <v>6195.2</v>
      </c>
      <c r="G156" s="149">
        <f>RCF!C$5</f>
        <v>15.792</v>
      </c>
      <c r="H156" s="119">
        <f t="shared" si="165"/>
        <v>6195.2</v>
      </c>
      <c r="I156" s="149">
        <f t="shared" si="166"/>
        <v>15.792</v>
      </c>
      <c r="J156" s="121">
        <f t="shared" si="185"/>
        <v>6814.7</v>
      </c>
      <c r="K156" s="121">
        <f t="shared" si="185"/>
        <v>8487.4</v>
      </c>
      <c r="L156" s="121">
        <f t="shared" si="185"/>
        <v>9106.9</v>
      </c>
      <c r="M156" s="121">
        <f t="shared" si="185"/>
        <v>10036.200000000001</v>
      </c>
      <c r="N156" s="121">
        <f t="shared" si="185"/>
        <v>12390.4</v>
      </c>
      <c r="O156" s="121">
        <f t="shared" si="185"/>
        <v>13319.7</v>
      </c>
      <c r="P156" s="121">
        <f t="shared" si="185"/>
        <v>18585.599999999999</v>
      </c>
      <c r="Q156" s="119">
        <f t="shared" si="168"/>
        <v>6076.7</v>
      </c>
      <c r="R156" s="149">
        <f>RCF!C$7</f>
        <v>15.49</v>
      </c>
      <c r="S156" s="121">
        <f t="shared" si="169"/>
        <v>7899.7</v>
      </c>
      <c r="T156" s="121">
        <f t="shared" si="169"/>
        <v>9115</v>
      </c>
      <c r="U156" s="119">
        <f t="shared" si="170"/>
        <v>6003.7</v>
      </c>
      <c r="V156" s="149">
        <f>RCF!C$9</f>
        <v>15.304</v>
      </c>
      <c r="W156" s="119">
        <f t="shared" si="171"/>
        <v>6003.7</v>
      </c>
      <c r="X156" s="120">
        <f t="shared" si="172"/>
        <v>15.304</v>
      </c>
      <c r="Y156" s="121">
        <f t="shared" si="186"/>
        <v>6604</v>
      </c>
      <c r="Z156" s="121">
        <f t="shared" si="186"/>
        <v>8225</v>
      </c>
      <c r="AA156" s="121">
        <f t="shared" si="186"/>
        <v>9725.9</v>
      </c>
      <c r="AB156" s="121">
        <f t="shared" si="186"/>
        <v>8825.4</v>
      </c>
      <c r="AC156" s="121">
        <f t="shared" si="186"/>
        <v>13028</v>
      </c>
      <c r="AD156" s="121">
        <f t="shared" si="186"/>
        <v>18011.099999999999</v>
      </c>
      <c r="AE156" s="119">
        <f t="shared" si="174"/>
        <v>6088.4</v>
      </c>
      <c r="AF156" s="120">
        <f>RCF!C$13</f>
        <v>15.52</v>
      </c>
      <c r="AG156" s="121">
        <f t="shared" si="175"/>
        <v>10045.9</v>
      </c>
      <c r="AH156" s="121">
        <f t="shared" si="175"/>
        <v>12785.6</v>
      </c>
      <c r="AI156" s="121">
        <f t="shared" si="175"/>
        <v>18265.2</v>
      </c>
      <c r="AJ156" s="119">
        <f t="shared" si="176"/>
        <v>0</v>
      </c>
      <c r="AK156" s="120">
        <f>RCF!C$31</f>
        <v>0</v>
      </c>
      <c r="AL156" s="119">
        <f t="shared" si="177"/>
        <v>8120.6</v>
      </c>
      <c r="AM156" s="120">
        <f>RCF!C$59</f>
        <v>20.7</v>
      </c>
      <c r="AN156" s="119">
        <f t="shared" si="178"/>
        <v>6500.4</v>
      </c>
      <c r="AO156" s="120">
        <f>RCF!C$33</f>
        <v>16.57</v>
      </c>
      <c r="AP156" s="121">
        <f t="shared" si="179"/>
        <v>9750.6</v>
      </c>
      <c r="AQ156" s="119">
        <f t="shared" si="180"/>
        <v>6457.2</v>
      </c>
      <c r="AR156" s="120">
        <f>RCF!C$35</f>
        <v>16.46</v>
      </c>
      <c r="AS156" s="121">
        <f t="shared" si="181"/>
        <v>8394.2999999999993</v>
      </c>
      <c r="AT156" s="121">
        <f t="shared" si="181"/>
        <v>9362.9</v>
      </c>
      <c r="AU156" s="119">
        <f t="shared" si="182"/>
        <v>6373.6</v>
      </c>
      <c r="AV156" s="120">
        <f>RCF!C$37</f>
        <v>16.247</v>
      </c>
      <c r="AW156" s="216"/>
      <c r="AX156" s="120"/>
      <c r="AY156" s="119">
        <f t="shared" si="183"/>
        <v>6488.6</v>
      </c>
      <c r="AZ156" s="120">
        <f>RCF!C$39</f>
        <v>16.54</v>
      </c>
      <c r="BA156" s="119">
        <f t="shared" si="184"/>
        <v>6190.1</v>
      </c>
      <c r="BB156" s="120">
        <f>RCF!C$41</f>
        <v>15.779</v>
      </c>
    </row>
    <row r="157" spans="1:54" ht="25.5" x14ac:dyDescent="0.2">
      <c r="A157" s="38">
        <v>430</v>
      </c>
      <c r="B157" s="118" t="s">
        <v>252</v>
      </c>
      <c r="C157" s="35">
        <v>293.2</v>
      </c>
      <c r="D157" s="119">
        <f t="shared" si="163"/>
        <v>17451</v>
      </c>
      <c r="E157" s="148">
        <f>RCF!C$43</f>
        <v>59.519182319999999</v>
      </c>
      <c r="F157" s="119">
        <f t="shared" si="164"/>
        <v>4630.2</v>
      </c>
      <c r="G157" s="149">
        <f>RCF!C$5</f>
        <v>15.792</v>
      </c>
      <c r="H157" s="119">
        <f t="shared" si="165"/>
        <v>4630.2</v>
      </c>
      <c r="I157" s="149">
        <f t="shared" si="166"/>
        <v>15.792</v>
      </c>
      <c r="J157" s="121">
        <f t="shared" si="185"/>
        <v>5093.2</v>
      </c>
      <c r="K157" s="121">
        <f t="shared" si="185"/>
        <v>6343.4</v>
      </c>
      <c r="L157" s="121">
        <f t="shared" si="185"/>
        <v>6806.4</v>
      </c>
      <c r="M157" s="121">
        <f t="shared" si="185"/>
        <v>7500.9</v>
      </c>
      <c r="N157" s="121">
        <f t="shared" si="185"/>
        <v>9260.4</v>
      </c>
      <c r="O157" s="121">
        <f t="shared" si="185"/>
        <v>9955</v>
      </c>
      <c r="P157" s="121">
        <f t="shared" si="185"/>
        <v>13890.6</v>
      </c>
      <c r="Q157" s="119">
        <f t="shared" si="168"/>
        <v>4541.6000000000004</v>
      </c>
      <c r="R157" s="149">
        <f>RCF!C$7</f>
        <v>15.49</v>
      </c>
      <c r="S157" s="121">
        <f t="shared" si="169"/>
        <v>5904</v>
      </c>
      <c r="T157" s="121">
        <f t="shared" si="169"/>
        <v>6812.4</v>
      </c>
      <c r="U157" s="119">
        <f t="shared" si="170"/>
        <v>4487.1000000000004</v>
      </c>
      <c r="V157" s="149">
        <f>RCF!C$9</f>
        <v>15.304</v>
      </c>
      <c r="W157" s="119">
        <f t="shared" si="171"/>
        <v>4487.1000000000004</v>
      </c>
      <c r="X157" s="120">
        <f t="shared" si="172"/>
        <v>15.304</v>
      </c>
      <c r="Y157" s="121">
        <f t="shared" si="186"/>
        <v>4935.8</v>
      </c>
      <c r="Z157" s="121">
        <f t="shared" si="186"/>
        <v>6147.3</v>
      </c>
      <c r="AA157" s="121">
        <f t="shared" si="186"/>
        <v>7269.1</v>
      </c>
      <c r="AB157" s="121">
        <f t="shared" si="186"/>
        <v>6596</v>
      </c>
      <c r="AC157" s="121">
        <f t="shared" si="186"/>
        <v>9737</v>
      </c>
      <c r="AD157" s="121">
        <f t="shared" si="186"/>
        <v>13461.3</v>
      </c>
      <c r="AE157" s="119">
        <f t="shared" si="174"/>
        <v>4550.3999999999996</v>
      </c>
      <c r="AF157" s="120">
        <f>RCF!C$13</f>
        <v>15.52</v>
      </c>
      <c r="AG157" s="121">
        <f t="shared" si="175"/>
        <v>7508.2</v>
      </c>
      <c r="AH157" s="121">
        <f t="shared" si="175"/>
        <v>9555.7999999999993</v>
      </c>
      <c r="AI157" s="121">
        <f t="shared" si="175"/>
        <v>13651.2</v>
      </c>
      <c r="AJ157" s="119">
        <f t="shared" si="176"/>
        <v>0</v>
      </c>
      <c r="AK157" s="120">
        <f>RCF!C$31</f>
        <v>0</v>
      </c>
      <c r="AL157" s="119">
        <f t="shared" si="177"/>
        <v>6069.2</v>
      </c>
      <c r="AM157" s="120">
        <f>RCF!C$59</f>
        <v>20.7</v>
      </c>
      <c r="AN157" s="119">
        <f t="shared" si="178"/>
        <v>4858.3</v>
      </c>
      <c r="AO157" s="120">
        <f>RCF!C$33</f>
        <v>16.57</v>
      </c>
      <c r="AP157" s="121">
        <f t="shared" si="179"/>
        <v>7287.4</v>
      </c>
      <c r="AQ157" s="119">
        <f t="shared" si="180"/>
        <v>4826</v>
      </c>
      <c r="AR157" s="120">
        <f>RCF!C$35</f>
        <v>16.46</v>
      </c>
      <c r="AS157" s="121">
        <f t="shared" si="181"/>
        <v>6273.8</v>
      </c>
      <c r="AT157" s="121">
        <f t="shared" si="181"/>
        <v>6997.7</v>
      </c>
      <c r="AU157" s="119">
        <f t="shared" si="182"/>
        <v>4763.6000000000004</v>
      </c>
      <c r="AV157" s="120">
        <f>RCF!C$37</f>
        <v>16.247</v>
      </c>
      <c r="AW157" s="216"/>
      <c r="AX157" s="120"/>
      <c r="AY157" s="119">
        <f t="shared" si="183"/>
        <v>4849.5</v>
      </c>
      <c r="AZ157" s="120">
        <f>RCF!C$39</f>
        <v>16.54</v>
      </c>
      <c r="BA157" s="119">
        <f t="shared" si="184"/>
        <v>4626.3999999999996</v>
      </c>
      <c r="BB157" s="120">
        <f>RCF!C$41</f>
        <v>15.779</v>
      </c>
    </row>
    <row r="158" spans="1:54" ht="25.5" x14ac:dyDescent="0.2">
      <c r="A158" s="38">
        <v>434</v>
      </c>
      <c r="B158" s="118" t="s">
        <v>253</v>
      </c>
      <c r="C158" s="35">
        <v>207</v>
      </c>
      <c r="D158" s="119">
        <f t="shared" si="163"/>
        <v>12320.5</v>
      </c>
      <c r="E158" s="148">
        <f>RCF!C$43</f>
        <v>59.519182319999999</v>
      </c>
      <c r="F158" s="119">
        <f t="shared" si="164"/>
        <v>3268.9</v>
      </c>
      <c r="G158" s="149">
        <f>RCF!C$5</f>
        <v>15.792</v>
      </c>
      <c r="H158" s="119">
        <f t="shared" si="165"/>
        <v>3268.9</v>
      </c>
      <c r="I158" s="149">
        <f t="shared" si="166"/>
        <v>15.792</v>
      </c>
      <c r="J158" s="121">
        <f t="shared" si="185"/>
        <v>3595.8</v>
      </c>
      <c r="K158" s="121">
        <f t="shared" si="185"/>
        <v>4478.5</v>
      </c>
      <c r="L158" s="121">
        <f t="shared" si="185"/>
        <v>4805.3</v>
      </c>
      <c r="M158" s="121">
        <f t="shared" si="185"/>
        <v>5295.7</v>
      </c>
      <c r="N158" s="121">
        <f t="shared" si="185"/>
        <v>6537.9</v>
      </c>
      <c r="O158" s="121">
        <f t="shared" si="185"/>
        <v>7028.2</v>
      </c>
      <c r="P158" s="121">
        <f t="shared" si="185"/>
        <v>9806.7999999999993</v>
      </c>
      <c r="Q158" s="119">
        <f t="shared" si="168"/>
        <v>3206.4</v>
      </c>
      <c r="R158" s="149">
        <f>RCF!C$7</f>
        <v>15.49</v>
      </c>
      <c r="S158" s="121">
        <f t="shared" si="169"/>
        <v>4168.3</v>
      </c>
      <c r="T158" s="121">
        <f t="shared" si="169"/>
        <v>4809.6000000000004</v>
      </c>
      <c r="U158" s="119">
        <f t="shared" si="170"/>
        <v>3167.9</v>
      </c>
      <c r="V158" s="149">
        <f>RCF!C$9</f>
        <v>15.304</v>
      </c>
      <c r="W158" s="119">
        <f t="shared" si="171"/>
        <v>3167.9</v>
      </c>
      <c r="X158" s="120">
        <f t="shared" si="172"/>
        <v>15.304</v>
      </c>
      <c r="Y158" s="121">
        <f t="shared" si="186"/>
        <v>3484.6</v>
      </c>
      <c r="Z158" s="121">
        <f t="shared" si="186"/>
        <v>4340</v>
      </c>
      <c r="AA158" s="121">
        <f t="shared" si="186"/>
        <v>5131.8999999999996</v>
      </c>
      <c r="AB158" s="121">
        <f t="shared" si="186"/>
        <v>4656.8</v>
      </c>
      <c r="AC158" s="121">
        <f t="shared" si="186"/>
        <v>6874.3</v>
      </c>
      <c r="AD158" s="121">
        <f t="shared" si="186"/>
        <v>9503.7000000000007</v>
      </c>
      <c r="AE158" s="119">
        <f t="shared" si="174"/>
        <v>3212.6</v>
      </c>
      <c r="AF158" s="120">
        <f>RCF!C$13</f>
        <v>15.52</v>
      </c>
      <c r="AG158" s="121">
        <f t="shared" si="175"/>
        <v>5300.8</v>
      </c>
      <c r="AH158" s="121">
        <f t="shared" si="175"/>
        <v>6746.5</v>
      </c>
      <c r="AI158" s="121">
        <f t="shared" si="175"/>
        <v>9637.7999999999993</v>
      </c>
      <c r="AJ158" s="119">
        <f t="shared" si="176"/>
        <v>0</v>
      </c>
      <c r="AK158" s="120">
        <f>RCF!C$31</f>
        <v>0</v>
      </c>
      <c r="AL158" s="119">
        <f t="shared" si="177"/>
        <v>4284.8999999999996</v>
      </c>
      <c r="AM158" s="120">
        <f>RCF!C$59</f>
        <v>20.7</v>
      </c>
      <c r="AN158" s="119">
        <f t="shared" si="178"/>
        <v>3429.9</v>
      </c>
      <c r="AO158" s="120">
        <f>RCF!C$33</f>
        <v>16.57</v>
      </c>
      <c r="AP158" s="121">
        <f t="shared" si="179"/>
        <v>5144.8</v>
      </c>
      <c r="AQ158" s="119">
        <f t="shared" si="180"/>
        <v>3407.2</v>
      </c>
      <c r="AR158" s="120">
        <f>RCF!C$35</f>
        <v>16.46</v>
      </c>
      <c r="AS158" s="121">
        <f t="shared" si="181"/>
        <v>4429.3</v>
      </c>
      <c r="AT158" s="121">
        <f t="shared" si="181"/>
        <v>4940.3999999999996</v>
      </c>
      <c r="AU158" s="119">
        <f t="shared" si="182"/>
        <v>3363.1</v>
      </c>
      <c r="AV158" s="120">
        <f>RCF!C$37</f>
        <v>16.247</v>
      </c>
      <c r="AW158" s="216"/>
      <c r="AX158" s="120"/>
      <c r="AY158" s="119">
        <f t="shared" si="183"/>
        <v>3423.7</v>
      </c>
      <c r="AZ158" s="120">
        <f>RCF!C$39</f>
        <v>16.54</v>
      </c>
      <c r="BA158" s="119">
        <f t="shared" si="184"/>
        <v>3266.2</v>
      </c>
      <c r="BB158" s="120">
        <f>RCF!C$41</f>
        <v>15.779</v>
      </c>
    </row>
    <row r="159" spans="1:54" ht="25.5" x14ac:dyDescent="0.2">
      <c r="A159" s="38">
        <v>442</v>
      </c>
      <c r="B159" s="118" t="s">
        <v>254</v>
      </c>
      <c r="C159" s="35">
        <v>154.69999999999999</v>
      </c>
      <c r="D159" s="119">
        <f t="shared" si="163"/>
        <v>9207.6</v>
      </c>
      <c r="E159" s="148">
        <f>RCF!C$43</f>
        <v>59.519182319999999</v>
      </c>
      <c r="F159" s="119">
        <f t="shared" si="164"/>
        <v>2443</v>
      </c>
      <c r="G159" s="149">
        <f>RCF!C$5</f>
        <v>15.792</v>
      </c>
      <c r="H159" s="119">
        <f t="shared" si="165"/>
        <v>2443</v>
      </c>
      <c r="I159" s="149">
        <f t="shared" si="166"/>
        <v>15.792</v>
      </c>
      <c r="J159" s="121">
        <f t="shared" si="185"/>
        <v>2687.3</v>
      </c>
      <c r="K159" s="121">
        <f t="shared" si="185"/>
        <v>3346.9</v>
      </c>
      <c r="L159" s="121">
        <f t="shared" si="185"/>
        <v>3591.2</v>
      </c>
      <c r="M159" s="121">
        <f t="shared" si="185"/>
        <v>3957.7</v>
      </c>
      <c r="N159" s="121">
        <f t="shared" si="185"/>
        <v>4886</v>
      </c>
      <c r="O159" s="121">
        <f t="shared" si="185"/>
        <v>5252.5</v>
      </c>
      <c r="P159" s="121">
        <f t="shared" si="185"/>
        <v>7329.1</v>
      </c>
      <c r="Q159" s="119">
        <f t="shared" si="168"/>
        <v>2396.3000000000002</v>
      </c>
      <c r="R159" s="149">
        <f>RCF!C$7</f>
        <v>15.49</v>
      </c>
      <c r="S159" s="121">
        <f t="shared" si="169"/>
        <v>3115.1</v>
      </c>
      <c r="T159" s="121">
        <f t="shared" si="169"/>
        <v>3594.4</v>
      </c>
      <c r="U159" s="119">
        <f t="shared" si="170"/>
        <v>2367.5</v>
      </c>
      <c r="V159" s="149">
        <f>RCF!C$9</f>
        <v>15.304</v>
      </c>
      <c r="W159" s="119">
        <f t="shared" si="171"/>
        <v>2367.5</v>
      </c>
      <c r="X159" s="120">
        <f t="shared" si="172"/>
        <v>15.304</v>
      </c>
      <c r="Y159" s="121">
        <f t="shared" si="186"/>
        <v>2604.1999999999998</v>
      </c>
      <c r="Z159" s="121">
        <f t="shared" si="186"/>
        <v>3243.4</v>
      </c>
      <c r="AA159" s="121">
        <f t="shared" si="186"/>
        <v>3835.3</v>
      </c>
      <c r="AB159" s="121">
        <f t="shared" si="186"/>
        <v>3480.2</v>
      </c>
      <c r="AC159" s="121">
        <f t="shared" si="186"/>
        <v>5137.3999999999996</v>
      </c>
      <c r="AD159" s="121">
        <f t="shared" si="186"/>
        <v>7102.5</v>
      </c>
      <c r="AE159" s="119">
        <f t="shared" si="174"/>
        <v>2400.9</v>
      </c>
      <c r="AF159" s="120">
        <f>RCF!C$13</f>
        <v>15.52</v>
      </c>
      <c r="AG159" s="121">
        <f t="shared" si="175"/>
        <v>3961.5</v>
      </c>
      <c r="AH159" s="121">
        <f t="shared" si="175"/>
        <v>5041.8999999999996</v>
      </c>
      <c r="AI159" s="121">
        <f t="shared" si="175"/>
        <v>7202.7</v>
      </c>
      <c r="AJ159" s="119">
        <f t="shared" si="176"/>
        <v>0</v>
      </c>
      <c r="AK159" s="120">
        <f>RCF!C$31</f>
        <v>0</v>
      </c>
      <c r="AL159" s="119">
        <f t="shared" si="177"/>
        <v>3202.2</v>
      </c>
      <c r="AM159" s="120">
        <f>RCF!C$59</f>
        <v>20.7</v>
      </c>
      <c r="AN159" s="119">
        <f t="shared" si="178"/>
        <v>2563.3000000000002</v>
      </c>
      <c r="AO159" s="120">
        <f>RCF!C$33</f>
        <v>16.57</v>
      </c>
      <c r="AP159" s="121">
        <f t="shared" si="179"/>
        <v>3844.9</v>
      </c>
      <c r="AQ159" s="119">
        <f t="shared" si="180"/>
        <v>2546.3000000000002</v>
      </c>
      <c r="AR159" s="120">
        <f>RCF!C$35</f>
        <v>16.46</v>
      </c>
      <c r="AS159" s="121">
        <f t="shared" si="181"/>
        <v>3310.1</v>
      </c>
      <c r="AT159" s="121">
        <f t="shared" si="181"/>
        <v>3692.1</v>
      </c>
      <c r="AU159" s="119">
        <f t="shared" si="182"/>
        <v>2513.4</v>
      </c>
      <c r="AV159" s="120">
        <f>RCF!C$37</f>
        <v>16.247</v>
      </c>
      <c r="AW159" s="216"/>
      <c r="AX159" s="120"/>
      <c r="AY159" s="119">
        <f t="shared" si="183"/>
        <v>2558.6999999999998</v>
      </c>
      <c r="AZ159" s="120">
        <f>RCF!C$39</f>
        <v>16.54</v>
      </c>
      <c r="BA159" s="119">
        <f t="shared" si="184"/>
        <v>2441</v>
      </c>
      <c r="BB159" s="120">
        <f>RCF!C$41</f>
        <v>15.779</v>
      </c>
    </row>
    <row r="160" spans="1:54" ht="25.5" x14ac:dyDescent="0.2">
      <c r="A160" s="38">
        <v>444</v>
      </c>
      <c r="B160" s="118" t="s">
        <v>255</v>
      </c>
      <c r="C160" s="35">
        <v>144.5</v>
      </c>
      <c r="D160" s="119">
        <f t="shared" si="163"/>
        <v>8600.5</v>
      </c>
      <c r="E160" s="148">
        <f>RCF!C$43</f>
        <v>59.519182319999999</v>
      </c>
      <c r="F160" s="119">
        <f t="shared" si="164"/>
        <v>2281.9</v>
      </c>
      <c r="G160" s="149">
        <f>RCF!C$5</f>
        <v>15.792</v>
      </c>
      <c r="H160" s="119">
        <f t="shared" si="165"/>
        <v>2281.9</v>
      </c>
      <c r="I160" s="149">
        <f t="shared" si="166"/>
        <v>15.792</v>
      </c>
      <c r="J160" s="121">
        <f t="shared" si="185"/>
        <v>2510.1</v>
      </c>
      <c r="K160" s="121">
        <f t="shared" si="185"/>
        <v>3126.3</v>
      </c>
      <c r="L160" s="121">
        <f t="shared" si="185"/>
        <v>3354.5</v>
      </c>
      <c r="M160" s="121">
        <f t="shared" si="185"/>
        <v>3696.7</v>
      </c>
      <c r="N160" s="121">
        <f t="shared" si="185"/>
        <v>4563.8999999999996</v>
      </c>
      <c r="O160" s="121">
        <f t="shared" si="185"/>
        <v>4906.2</v>
      </c>
      <c r="P160" s="121">
        <f t="shared" si="185"/>
        <v>6845.8</v>
      </c>
      <c r="Q160" s="119">
        <f t="shared" si="168"/>
        <v>2238.3000000000002</v>
      </c>
      <c r="R160" s="149">
        <f>RCF!C$7</f>
        <v>15.49</v>
      </c>
      <c r="S160" s="121">
        <f t="shared" si="169"/>
        <v>2909.7</v>
      </c>
      <c r="T160" s="121">
        <f t="shared" si="169"/>
        <v>3357.4</v>
      </c>
      <c r="U160" s="119">
        <f t="shared" si="170"/>
        <v>2211.4</v>
      </c>
      <c r="V160" s="149">
        <f>RCF!C$9</f>
        <v>15.304</v>
      </c>
      <c r="W160" s="119">
        <f t="shared" si="171"/>
        <v>2211.4</v>
      </c>
      <c r="X160" s="120">
        <f t="shared" si="172"/>
        <v>15.304</v>
      </c>
      <c r="Y160" s="121">
        <f t="shared" si="186"/>
        <v>2432.5</v>
      </c>
      <c r="Z160" s="121">
        <f t="shared" si="186"/>
        <v>3029.6</v>
      </c>
      <c r="AA160" s="121">
        <f t="shared" si="186"/>
        <v>3582.4</v>
      </c>
      <c r="AB160" s="121">
        <f t="shared" si="186"/>
        <v>3250.7</v>
      </c>
      <c r="AC160" s="121">
        <f t="shared" si="186"/>
        <v>4798.7</v>
      </c>
      <c r="AD160" s="121">
        <f t="shared" si="186"/>
        <v>6634.2</v>
      </c>
      <c r="AE160" s="119">
        <f t="shared" si="174"/>
        <v>2242.6</v>
      </c>
      <c r="AF160" s="120">
        <f>RCF!C$13</f>
        <v>15.52</v>
      </c>
      <c r="AG160" s="121">
        <f t="shared" si="175"/>
        <v>3700.3</v>
      </c>
      <c r="AH160" s="121">
        <f t="shared" si="175"/>
        <v>4709.5</v>
      </c>
      <c r="AI160" s="121">
        <f t="shared" si="175"/>
        <v>6727.8</v>
      </c>
      <c r="AJ160" s="119">
        <f t="shared" si="176"/>
        <v>0</v>
      </c>
      <c r="AK160" s="120">
        <f>RCF!C$31</f>
        <v>0</v>
      </c>
      <c r="AL160" s="119">
        <f t="shared" si="177"/>
        <v>2991.1</v>
      </c>
      <c r="AM160" s="120">
        <f>RCF!C$59</f>
        <v>20.7</v>
      </c>
      <c r="AN160" s="119">
        <f t="shared" si="178"/>
        <v>2394.3000000000002</v>
      </c>
      <c r="AO160" s="120">
        <f>RCF!C$33</f>
        <v>16.57</v>
      </c>
      <c r="AP160" s="121">
        <f t="shared" si="179"/>
        <v>3591.4</v>
      </c>
      <c r="AQ160" s="119">
        <f t="shared" si="180"/>
        <v>2378.4</v>
      </c>
      <c r="AR160" s="120">
        <f>RCF!C$35</f>
        <v>16.46</v>
      </c>
      <c r="AS160" s="121">
        <f t="shared" si="181"/>
        <v>3091.9</v>
      </c>
      <c r="AT160" s="121">
        <f t="shared" si="181"/>
        <v>3448.6</v>
      </c>
      <c r="AU160" s="119">
        <f t="shared" si="182"/>
        <v>2347.6</v>
      </c>
      <c r="AV160" s="120">
        <f>RCF!C$37</f>
        <v>16.247</v>
      </c>
      <c r="AW160" s="216"/>
      <c r="AX160" s="120"/>
      <c r="AY160" s="119">
        <f t="shared" si="183"/>
        <v>2390</v>
      </c>
      <c r="AZ160" s="120">
        <f>RCF!C$39</f>
        <v>16.54</v>
      </c>
      <c r="BA160" s="119">
        <f t="shared" si="184"/>
        <v>2280</v>
      </c>
      <c r="BB160" s="120">
        <f>RCF!C$41</f>
        <v>15.779</v>
      </c>
    </row>
    <row r="161" spans="1:54" ht="25.5" x14ac:dyDescent="0.2">
      <c r="A161" s="38">
        <v>446</v>
      </c>
      <c r="B161" s="118" t="s">
        <v>256</v>
      </c>
      <c r="C161" s="35">
        <v>178.2</v>
      </c>
      <c r="D161" s="119">
        <f t="shared" si="163"/>
        <v>10606.3</v>
      </c>
      <c r="E161" s="148">
        <f>RCF!C$43</f>
        <v>59.519182319999999</v>
      </c>
      <c r="F161" s="119">
        <f t="shared" si="164"/>
        <v>2814.1</v>
      </c>
      <c r="G161" s="149">
        <f>RCF!C$5</f>
        <v>15.792</v>
      </c>
      <c r="H161" s="119">
        <f t="shared" si="165"/>
        <v>2814.1</v>
      </c>
      <c r="I161" s="149">
        <f t="shared" si="166"/>
        <v>15.792</v>
      </c>
      <c r="J161" s="121">
        <f t="shared" si="185"/>
        <v>3095.5</v>
      </c>
      <c r="K161" s="121">
        <f t="shared" si="185"/>
        <v>3855.4</v>
      </c>
      <c r="L161" s="121">
        <f t="shared" si="185"/>
        <v>4136.8</v>
      </c>
      <c r="M161" s="121">
        <f t="shared" si="185"/>
        <v>4558.8999999999996</v>
      </c>
      <c r="N161" s="121">
        <f t="shared" si="185"/>
        <v>5628.3</v>
      </c>
      <c r="O161" s="121">
        <f t="shared" si="185"/>
        <v>6050.4</v>
      </c>
      <c r="P161" s="121">
        <f t="shared" si="185"/>
        <v>8442.4</v>
      </c>
      <c r="Q161" s="119">
        <f t="shared" si="168"/>
        <v>2760.3</v>
      </c>
      <c r="R161" s="149">
        <f>RCF!C$7</f>
        <v>15.49</v>
      </c>
      <c r="S161" s="121">
        <f t="shared" si="169"/>
        <v>3588.3</v>
      </c>
      <c r="T161" s="121">
        <f t="shared" si="169"/>
        <v>4140.3999999999996</v>
      </c>
      <c r="U161" s="119">
        <f t="shared" si="170"/>
        <v>2727.1</v>
      </c>
      <c r="V161" s="149">
        <f>RCF!C$9</f>
        <v>15.304</v>
      </c>
      <c r="W161" s="119">
        <f t="shared" si="171"/>
        <v>2727.1</v>
      </c>
      <c r="X161" s="120">
        <f t="shared" si="172"/>
        <v>15.304</v>
      </c>
      <c r="Y161" s="121">
        <f t="shared" si="186"/>
        <v>2999.8</v>
      </c>
      <c r="Z161" s="121">
        <f t="shared" si="186"/>
        <v>3736.1</v>
      </c>
      <c r="AA161" s="121">
        <f t="shared" si="186"/>
        <v>4417.8999999999996</v>
      </c>
      <c r="AB161" s="121">
        <f t="shared" si="186"/>
        <v>4008.8</v>
      </c>
      <c r="AC161" s="121">
        <f t="shared" si="186"/>
        <v>5917.8</v>
      </c>
      <c r="AD161" s="121">
        <f t="shared" si="186"/>
        <v>8181.3</v>
      </c>
      <c r="AE161" s="119">
        <f t="shared" si="174"/>
        <v>2765.6</v>
      </c>
      <c r="AF161" s="120">
        <f>RCF!C$13</f>
        <v>15.52</v>
      </c>
      <c r="AG161" s="121">
        <f t="shared" si="175"/>
        <v>4563.2</v>
      </c>
      <c r="AH161" s="121">
        <f t="shared" si="175"/>
        <v>5807.8</v>
      </c>
      <c r="AI161" s="121">
        <f t="shared" si="175"/>
        <v>8296.7999999999993</v>
      </c>
      <c r="AJ161" s="119">
        <f t="shared" si="176"/>
        <v>0</v>
      </c>
      <c r="AK161" s="120">
        <f>RCF!C$31</f>
        <v>0</v>
      </c>
      <c r="AL161" s="119">
        <f t="shared" si="177"/>
        <v>3688.7</v>
      </c>
      <c r="AM161" s="120">
        <f>RCF!C$59</f>
        <v>20.7</v>
      </c>
      <c r="AN161" s="119">
        <f t="shared" si="178"/>
        <v>2952.7</v>
      </c>
      <c r="AO161" s="120">
        <f>RCF!C$33</f>
        <v>16.57</v>
      </c>
      <c r="AP161" s="121">
        <f t="shared" si="179"/>
        <v>4429</v>
      </c>
      <c r="AQ161" s="119">
        <f t="shared" si="180"/>
        <v>2933.1</v>
      </c>
      <c r="AR161" s="120">
        <f>RCF!C$35</f>
        <v>16.46</v>
      </c>
      <c r="AS161" s="121">
        <f t="shared" si="181"/>
        <v>3813</v>
      </c>
      <c r="AT161" s="121">
        <f t="shared" si="181"/>
        <v>4252.8999999999996</v>
      </c>
      <c r="AU161" s="119">
        <f t="shared" si="182"/>
        <v>2895.2</v>
      </c>
      <c r="AV161" s="120">
        <f>RCF!C$37</f>
        <v>16.247</v>
      </c>
      <c r="AW161" s="216"/>
      <c r="AX161" s="120"/>
      <c r="AY161" s="119">
        <f t="shared" si="183"/>
        <v>2947.4</v>
      </c>
      <c r="AZ161" s="120">
        <f>RCF!C$39</f>
        <v>16.54</v>
      </c>
      <c r="BA161" s="119">
        <f t="shared" si="184"/>
        <v>2811.8</v>
      </c>
      <c r="BB161" s="120">
        <f>RCF!C$41</f>
        <v>15.779</v>
      </c>
    </row>
    <row r="162" spans="1:54" ht="25.5" x14ac:dyDescent="0.2">
      <c r="A162" s="38">
        <v>466</v>
      </c>
      <c r="B162" s="118" t="s">
        <v>257</v>
      </c>
      <c r="C162" s="35">
        <v>210.9</v>
      </c>
      <c r="D162" s="119">
        <f t="shared" si="163"/>
        <v>12552.6</v>
      </c>
      <c r="E162" s="148">
        <f>RCF!C$43</f>
        <v>59.519182319999999</v>
      </c>
      <c r="F162" s="119">
        <f t="shared" si="164"/>
        <v>3330.5</v>
      </c>
      <c r="G162" s="149">
        <f>RCF!C$5</f>
        <v>15.792</v>
      </c>
      <c r="H162" s="119">
        <f t="shared" si="165"/>
        <v>3330.5</v>
      </c>
      <c r="I162" s="149">
        <f t="shared" si="166"/>
        <v>15.792</v>
      </c>
      <c r="J162" s="121">
        <f t="shared" si="185"/>
        <v>3663.6</v>
      </c>
      <c r="K162" s="121">
        <f t="shared" si="185"/>
        <v>4562.8</v>
      </c>
      <c r="L162" s="121">
        <f t="shared" si="185"/>
        <v>4895.8999999999996</v>
      </c>
      <c r="M162" s="121">
        <f t="shared" si="185"/>
        <v>5395.5</v>
      </c>
      <c r="N162" s="121">
        <f t="shared" si="185"/>
        <v>6661.1</v>
      </c>
      <c r="O162" s="121">
        <f t="shared" si="185"/>
        <v>7160.6</v>
      </c>
      <c r="P162" s="121">
        <f t="shared" si="185"/>
        <v>9991.6</v>
      </c>
      <c r="Q162" s="119">
        <f t="shared" si="168"/>
        <v>3266.8</v>
      </c>
      <c r="R162" s="149">
        <f>RCF!C$7</f>
        <v>15.49</v>
      </c>
      <c r="S162" s="121">
        <f t="shared" si="169"/>
        <v>4246.8</v>
      </c>
      <c r="T162" s="121">
        <f t="shared" si="169"/>
        <v>4900.2</v>
      </c>
      <c r="U162" s="119">
        <f t="shared" si="170"/>
        <v>3227.6</v>
      </c>
      <c r="V162" s="149">
        <f>RCF!C$9</f>
        <v>15.304</v>
      </c>
      <c r="W162" s="119">
        <f t="shared" si="171"/>
        <v>3227.6</v>
      </c>
      <c r="X162" s="120">
        <f t="shared" si="172"/>
        <v>15.304</v>
      </c>
      <c r="Y162" s="121">
        <f t="shared" si="186"/>
        <v>3550.3</v>
      </c>
      <c r="Z162" s="121">
        <f t="shared" si="186"/>
        <v>4421.8</v>
      </c>
      <c r="AA162" s="121">
        <f t="shared" si="186"/>
        <v>5228.7</v>
      </c>
      <c r="AB162" s="121">
        <f t="shared" si="186"/>
        <v>4744.5</v>
      </c>
      <c r="AC162" s="121">
        <f t="shared" si="186"/>
        <v>7003.8</v>
      </c>
      <c r="AD162" s="121">
        <f t="shared" si="186"/>
        <v>9682.7999999999993</v>
      </c>
      <c r="AE162" s="119">
        <f t="shared" si="174"/>
        <v>3273.1</v>
      </c>
      <c r="AF162" s="120">
        <f>RCF!C$13</f>
        <v>15.52</v>
      </c>
      <c r="AG162" s="121">
        <f t="shared" si="175"/>
        <v>5400.6</v>
      </c>
      <c r="AH162" s="121">
        <f t="shared" si="175"/>
        <v>6873.5</v>
      </c>
      <c r="AI162" s="121">
        <f t="shared" si="175"/>
        <v>9819.2999999999993</v>
      </c>
      <c r="AJ162" s="119">
        <f t="shared" si="176"/>
        <v>0</v>
      </c>
      <c r="AK162" s="120">
        <f>RCF!C$31</f>
        <v>0</v>
      </c>
      <c r="AL162" s="119">
        <f t="shared" si="177"/>
        <v>4365.6000000000004</v>
      </c>
      <c r="AM162" s="120">
        <f>RCF!C$59</f>
        <v>20.7</v>
      </c>
      <c r="AN162" s="119">
        <f t="shared" si="178"/>
        <v>3494.6</v>
      </c>
      <c r="AO162" s="120">
        <f>RCF!C$33</f>
        <v>16.57</v>
      </c>
      <c r="AP162" s="121">
        <f t="shared" si="179"/>
        <v>5241.8999999999996</v>
      </c>
      <c r="AQ162" s="119">
        <f t="shared" si="180"/>
        <v>3471.4</v>
      </c>
      <c r="AR162" s="120">
        <f>RCF!C$35</f>
        <v>16.46</v>
      </c>
      <c r="AS162" s="121">
        <f t="shared" si="181"/>
        <v>4512.8</v>
      </c>
      <c r="AT162" s="121">
        <f t="shared" si="181"/>
        <v>5033.5</v>
      </c>
      <c r="AU162" s="119">
        <f t="shared" si="182"/>
        <v>3426.4</v>
      </c>
      <c r="AV162" s="120">
        <f>RCF!C$37</f>
        <v>16.247</v>
      </c>
      <c r="AW162" s="216"/>
      <c r="AX162" s="120"/>
      <c r="AY162" s="119">
        <f t="shared" si="183"/>
        <v>3488.2</v>
      </c>
      <c r="AZ162" s="120">
        <f>RCF!C$39</f>
        <v>16.54</v>
      </c>
      <c r="BA162" s="119">
        <f t="shared" si="184"/>
        <v>3327.7</v>
      </c>
      <c r="BB162" s="120">
        <f>RCF!C$41</f>
        <v>15.779</v>
      </c>
    </row>
    <row r="163" spans="1:54" x14ac:dyDescent="0.2">
      <c r="A163" s="38">
        <v>644</v>
      </c>
      <c r="B163" s="118" t="s">
        <v>260</v>
      </c>
      <c r="C163" s="35">
        <v>49.7</v>
      </c>
      <c r="D163" s="119">
        <f t="shared" si="163"/>
        <v>2958.1</v>
      </c>
      <c r="E163" s="148">
        <f>RCF!C$43</f>
        <v>59.519182319999999</v>
      </c>
      <c r="F163" s="119">
        <f t="shared" si="164"/>
        <v>784.8</v>
      </c>
      <c r="G163" s="149">
        <f>RCF!C$5</f>
        <v>15.792</v>
      </c>
      <c r="H163" s="119">
        <f t="shared" si="165"/>
        <v>784.9</v>
      </c>
      <c r="I163" s="149">
        <f t="shared" si="166"/>
        <v>15.792</v>
      </c>
      <c r="J163" s="121">
        <f t="shared" si="185"/>
        <v>863.3</v>
      </c>
      <c r="K163" s="121">
        <f t="shared" si="185"/>
        <v>1075.3</v>
      </c>
      <c r="L163" s="121">
        <f t="shared" si="185"/>
        <v>1153.7</v>
      </c>
      <c r="M163" s="121">
        <f t="shared" si="185"/>
        <v>1271.5</v>
      </c>
      <c r="N163" s="121">
        <f t="shared" si="185"/>
        <v>1569.7</v>
      </c>
      <c r="O163" s="121">
        <f t="shared" si="185"/>
        <v>1687.5</v>
      </c>
      <c r="P163" s="121">
        <f t="shared" si="185"/>
        <v>2354.6</v>
      </c>
      <c r="Q163" s="119">
        <f t="shared" si="168"/>
        <v>769.8</v>
      </c>
      <c r="R163" s="149">
        <f>RCF!C$7</f>
        <v>15.49</v>
      </c>
      <c r="S163" s="121">
        <f t="shared" si="169"/>
        <v>1000.7</v>
      </c>
      <c r="T163" s="121">
        <f t="shared" si="169"/>
        <v>1154.7</v>
      </c>
      <c r="U163" s="119">
        <f t="shared" si="170"/>
        <v>760.6</v>
      </c>
      <c r="V163" s="149">
        <f>RCF!C$9</f>
        <v>15.304</v>
      </c>
      <c r="W163" s="119">
        <f t="shared" si="171"/>
        <v>760.6</v>
      </c>
      <c r="X163" s="120">
        <f t="shared" si="172"/>
        <v>15.304</v>
      </c>
      <c r="Y163" s="121">
        <f t="shared" si="186"/>
        <v>836.6</v>
      </c>
      <c r="Z163" s="121">
        <f t="shared" si="186"/>
        <v>1042</v>
      </c>
      <c r="AA163" s="121">
        <f t="shared" si="186"/>
        <v>1232.0999999999999</v>
      </c>
      <c r="AB163" s="121">
        <f t="shared" si="186"/>
        <v>1118</v>
      </c>
      <c r="AC163" s="121">
        <f t="shared" si="186"/>
        <v>1650.5</v>
      </c>
      <c r="AD163" s="121">
        <f t="shared" si="186"/>
        <v>2281.8000000000002</v>
      </c>
      <c r="AE163" s="119">
        <f t="shared" si="174"/>
        <v>771.3</v>
      </c>
      <c r="AF163" s="120">
        <f>RCF!C$13</f>
        <v>15.52</v>
      </c>
      <c r="AG163" s="121">
        <f t="shared" si="175"/>
        <v>1272.5999999999999</v>
      </c>
      <c r="AH163" s="121">
        <f t="shared" si="175"/>
        <v>1619.7</v>
      </c>
      <c r="AI163" s="121">
        <f t="shared" si="175"/>
        <v>2313.9</v>
      </c>
      <c r="AJ163" s="119">
        <f t="shared" si="176"/>
        <v>0</v>
      </c>
      <c r="AK163" s="120">
        <f>RCF!C$31</f>
        <v>0</v>
      </c>
      <c r="AL163" s="119">
        <f t="shared" si="177"/>
        <v>1028.7</v>
      </c>
      <c r="AM163" s="120">
        <f>RCF!C$59</f>
        <v>20.7</v>
      </c>
      <c r="AN163" s="119">
        <f t="shared" si="178"/>
        <v>823.5</v>
      </c>
      <c r="AO163" s="120">
        <f>RCF!C$33</f>
        <v>16.57</v>
      </c>
      <c r="AP163" s="121">
        <f t="shared" si="179"/>
        <v>1235.2</v>
      </c>
      <c r="AQ163" s="119">
        <f t="shared" si="180"/>
        <v>818</v>
      </c>
      <c r="AR163" s="120">
        <f>RCF!C$35</f>
        <v>16.46</v>
      </c>
      <c r="AS163" s="121">
        <f t="shared" si="181"/>
        <v>1063.4000000000001</v>
      </c>
      <c r="AT163" s="121">
        <f t="shared" si="181"/>
        <v>1186.0999999999999</v>
      </c>
      <c r="AU163" s="119">
        <f t="shared" si="182"/>
        <v>807.4</v>
      </c>
      <c r="AV163" s="120">
        <f>RCF!C$37</f>
        <v>16.247</v>
      </c>
      <c r="AW163" s="216"/>
      <c r="AX163" s="120"/>
      <c r="AY163" s="119">
        <f t="shared" si="183"/>
        <v>822</v>
      </c>
      <c r="AZ163" s="120">
        <f>RCF!C$39</f>
        <v>16.54</v>
      </c>
      <c r="BA163" s="119">
        <f t="shared" si="184"/>
        <v>784.2</v>
      </c>
      <c r="BB163" s="120">
        <f>RCF!C$41</f>
        <v>15.779</v>
      </c>
    </row>
    <row r="164" spans="1:54" x14ac:dyDescent="0.2">
      <c r="A164" s="38">
        <v>647</v>
      </c>
      <c r="B164" s="118" t="s">
        <v>261</v>
      </c>
      <c r="C164" s="35">
        <v>41.7</v>
      </c>
      <c r="D164" s="119">
        <f t="shared" si="163"/>
        <v>2481.9</v>
      </c>
      <c r="E164" s="148">
        <f>RCF!C$43</f>
        <v>59.519182319999999</v>
      </c>
      <c r="F164" s="119">
        <f t="shared" si="164"/>
        <v>658.5</v>
      </c>
      <c r="G164" s="149">
        <f>RCF!C$5</f>
        <v>15.792</v>
      </c>
      <c r="H164" s="119">
        <f t="shared" si="165"/>
        <v>658.5</v>
      </c>
      <c r="I164" s="149">
        <f t="shared" si="166"/>
        <v>15.792</v>
      </c>
      <c r="J164" s="121">
        <f t="shared" ref="J164:P174" si="187">ROUND($C164*$I164*J$6,1)</f>
        <v>724.4</v>
      </c>
      <c r="K164" s="121">
        <f t="shared" si="187"/>
        <v>902.2</v>
      </c>
      <c r="L164" s="121">
        <f t="shared" si="187"/>
        <v>968</v>
      </c>
      <c r="M164" s="121">
        <f t="shared" si="187"/>
        <v>1066.8</v>
      </c>
      <c r="N164" s="121">
        <f t="shared" si="187"/>
        <v>1317.1</v>
      </c>
      <c r="O164" s="121">
        <f t="shared" si="187"/>
        <v>1415.8</v>
      </c>
      <c r="P164" s="121">
        <f t="shared" si="187"/>
        <v>1975.6</v>
      </c>
      <c r="Q164" s="119">
        <f t="shared" si="168"/>
        <v>645.9</v>
      </c>
      <c r="R164" s="149">
        <f>RCF!C$7</f>
        <v>15.49</v>
      </c>
      <c r="S164" s="121">
        <f t="shared" si="169"/>
        <v>839.6</v>
      </c>
      <c r="T164" s="121">
        <f t="shared" si="169"/>
        <v>968.8</v>
      </c>
      <c r="U164" s="119">
        <f t="shared" si="170"/>
        <v>638.1</v>
      </c>
      <c r="V164" s="149">
        <f>RCF!C$9</f>
        <v>15.304</v>
      </c>
      <c r="W164" s="119">
        <f t="shared" si="171"/>
        <v>638.1</v>
      </c>
      <c r="X164" s="120">
        <f t="shared" si="172"/>
        <v>15.304</v>
      </c>
      <c r="Y164" s="121">
        <f t="shared" ref="Y164:AD174" si="188">ROUNDDOWN($W164*Y$6,1)</f>
        <v>701.9</v>
      </c>
      <c r="Z164" s="121">
        <f t="shared" si="188"/>
        <v>874.1</v>
      </c>
      <c r="AA164" s="121">
        <f t="shared" si="188"/>
        <v>1033.7</v>
      </c>
      <c r="AB164" s="121">
        <f t="shared" si="188"/>
        <v>938</v>
      </c>
      <c r="AC164" s="121">
        <f t="shared" si="188"/>
        <v>1384.6</v>
      </c>
      <c r="AD164" s="121">
        <f t="shared" si="188"/>
        <v>1914.3</v>
      </c>
      <c r="AE164" s="119">
        <f t="shared" si="174"/>
        <v>647.1</v>
      </c>
      <c r="AF164" s="120">
        <f>RCF!C$13</f>
        <v>15.52</v>
      </c>
      <c r="AG164" s="121">
        <f t="shared" si="175"/>
        <v>1067.7</v>
      </c>
      <c r="AH164" s="121">
        <f t="shared" si="175"/>
        <v>1358.9</v>
      </c>
      <c r="AI164" s="121">
        <f t="shared" si="175"/>
        <v>1941.3</v>
      </c>
      <c r="AJ164" s="119">
        <f t="shared" si="176"/>
        <v>0</v>
      </c>
      <c r="AK164" s="120">
        <f>RCF!C$31</f>
        <v>0</v>
      </c>
      <c r="AL164" s="119">
        <f t="shared" si="177"/>
        <v>863.1</v>
      </c>
      <c r="AM164" s="120">
        <f>RCF!C$59</f>
        <v>20.7</v>
      </c>
      <c r="AN164" s="119">
        <f t="shared" si="178"/>
        <v>690.9</v>
      </c>
      <c r="AO164" s="120">
        <f>RCF!C$33</f>
        <v>16.57</v>
      </c>
      <c r="AP164" s="121">
        <f t="shared" si="179"/>
        <v>1036.3</v>
      </c>
      <c r="AQ164" s="119">
        <f t="shared" si="180"/>
        <v>686.3</v>
      </c>
      <c r="AR164" s="120">
        <f>RCF!C$35</f>
        <v>16.46</v>
      </c>
      <c r="AS164" s="121">
        <f t="shared" si="181"/>
        <v>892.1</v>
      </c>
      <c r="AT164" s="121">
        <f t="shared" si="181"/>
        <v>995.1</v>
      </c>
      <c r="AU164" s="119">
        <f t="shared" si="182"/>
        <v>677.4</v>
      </c>
      <c r="AV164" s="120">
        <f>RCF!C$37</f>
        <v>16.247</v>
      </c>
      <c r="AW164" s="216"/>
      <c r="AX164" s="120"/>
      <c r="AY164" s="119">
        <f t="shared" si="183"/>
        <v>689.7</v>
      </c>
      <c r="AZ164" s="120">
        <f>RCF!C$39</f>
        <v>16.54</v>
      </c>
      <c r="BA164" s="119">
        <f t="shared" si="184"/>
        <v>657.9</v>
      </c>
      <c r="BB164" s="120">
        <f>RCF!C$41</f>
        <v>15.779</v>
      </c>
    </row>
    <row r="165" spans="1:54" x14ac:dyDescent="0.2">
      <c r="A165" s="38">
        <v>648</v>
      </c>
      <c r="B165" s="118" t="s">
        <v>262</v>
      </c>
      <c r="C165" s="35">
        <v>109</v>
      </c>
      <c r="D165" s="119">
        <f t="shared" si="163"/>
        <v>6487.6</v>
      </c>
      <c r="E165" s="148">
        <f>RCF!C$43</f>
        <v>59.519182319999999</v>
      </c>
      <c r="F165" s="119">
        <f t="shared" si="164"/>
        <v>1721.3</v>
      </c>
      <c r="G165" s="149">
        <f>RCF!C$5</f>
        <v>15.792</v>
      </c>
      <c r="H165" s="119">
        <f t="shared" si="165"/>
        <v>1721.3</v>
      </c>
      <c r="I165" s="149">
        <f t="shared" si="166"/>
        <v>15.792</v>
      </c>
      <c r="J165" s="121">
        <f t="shared" si="187"/>
        <v>1893.5</v>
      </c>
      <c r="K165" s="121">
        <f t="shared" si="187"/>
        <v>2358.1999999999998</v>
      </c>
      <c r="L165" s="121">
        <f t="shared" si="187"/>
        <v>2530.4</v>
      </c>
      <c r="M165" s="121">
        <f t="shared" si="187"/>
        <v>2788.6</v>
      </c>
      <c r="N165" s="121">
        <f t="shared" si="187"/>
        <v>3442.7</v>
      </c>
      <c r="O165" s="121">
        <f t="shared" si="187"/>
        <v>3700.9</v>
      </c>
      <c r="P165" s="121">
        <f t="shared" si="187"/>
        <v>5164</v>
      </c>
      <c r="Q165" s="119">
        <f t="shared" si="168"/>
        <v>1688.4</v>
      </c>
      <c r="R165" s="149">
        <f>RCF!C$7</f>
        <v>15.49</v>
      </c>
      <c r="S165" s="121">
        <f t="shared" si="169"/>
        <v>2194.9</v>
      </c>
      <c r="T165" s="121">
        <f t="shared" si="169"/>
        <v>2532.6</v>
      </c>
      <c r="U165" s="119">
        <f t="shared" si="170"/>
        <v>1668.1</v>
      </c>
      <c r="V165" s="149">
        <f>RCF!C$9</f>
        <v>15.304</v>
      </c>
      <c r="W165" s="119">
        <f t="shared" si="171"/>
        <v>1668.1</v>
      </c>
      <c r="X165" s="120">
        <f t="shared" si="172"/>
        <v>15.304</v>
      </c>
      <c r="Y165" s="121">
        <f t="shared" si="188"/>
        <v>1834.9</v>
      </c>
      <c r="Z165" s="121">
        <f t="shared" si="188"/>
        <v>2285.1999999999998</v>
      </c>
      <c r="AA165" s="121">
        <f t="shared" si="188"/>
        <v>2702.3</v>
      </c>
      <c r="AB165" s="121">
        <f t="shared" si="188"/>
        <v>2452.1</v>
      </c>
      <c r="AC165" s="121">
        <f t="shared" si="188"/>
        <v>3619.7</v>
      </c>
      <c r="AD165" s="121">
        <f t="shared" si="188"/>
        <v>5004.3</v>
      </c>
      <c r="AE165" s="119">
        <f t="shared" si="174"/>
        <v>1691.6</v>
      </c>
      <c r="AF165" s="120">
        <f>RCF!C$13</f>
        <v>15.52</v>
      </c>
      <c r="AG165" s="121">
        <f t="shared" si="175"/>
        <v>2791.1</v>
      </c>
      <c r="AH165" s="121">
        <f t="shared" si="175"/>
        <v>3552.4</v>
      </c>
      <c r="AI165" s="121">
        <f t="shared" si="175"/>
        <v>5074.8</v>
      </c>
      <c r="AJ165" s="119">
        <f t="shared" si="176"/>
        <v>0</v>
      </c>
      <c r="AK165" s="120">
        <f>RCF!C$31</f>
        <v>0</v>
      </c>
      <c r="AL165" s="119">
        <f t="shared" si="177"/>
        <v>2256.3000000000002</v>
      </c>
      <c r="AM165" s="120">
        <f>RCF!C$59</f>
        <v>20.7</v>
      </c>
      <c r="AN165" s="119">
        <f t="shared" si="178"/>
        <v>1806.1</v>
      </c>
      <c r="AO165" s="120">
        <f>RCF!C$33</f>
        <v>16.57</v>
      </c>
      <c r="AP165" s="121">
        <f t="shared" si="179"/>
        <v>2709.1</v>
      </c>
      <c r="AQ165" s="119">
        <f t="shared" si="180"/>
        <v>1794.1</v>
      </c>
      <c r="AR165" s="120">
        <f>RCF!C$35</f>
        <v>16.46</v>
      </c>
      <c r="AS165" s="121">
        <f t="shared" si="181"/>
        <v>2332.3000000000002</v>
      </c>
      <c r="AT165" s="121">
        <f t="shared" si="181"/>
        <v>2601.4</v>
      </c>
      <c r="AU165" s="119">
        <f t="shared" si="182"/>
        <v>1770.9</v>
      </c>
      <c r="AV165" s="120">
        <f>RCF!C$37</f>
        <v>16.247</v>
      </c>
      <c r="AW165" s="216"/>
      <c r="AX165" s="120"/>
      <c r="AY165" s="119">
        <f t="shared" si="183"/>
        <v>1802.8</v>
      </c>
      <c r="AZ165" s="120">
        <f>RCF!C$39</f>
        <v>16.54</v>
      </c>
      <c r="BA165" s="119">
        <f t="shared" si="184"/>
        <v>1719.9</v>
      </c>
      <c r="BB165" s="120">
        <f>RCF!C$41</f>
        <v>15.779</v>
      </c>
    </row>
    <row r="166" spans="1:54" x14ac:dyDescent="0.2">
      <c r="A166" s="38">
        <v>651</v>
      </c>
      <c r="B166" s="118" t="s">
        <v>263</v>
      </c>
      <c r="C166" s="35">
        <v>122.8</v>
      </c>
      <c r="D166" s="119">
        <f t="shared" si="163"/>
        <v>7309</v>
      </c>
      <c r="E166" s="148">
        <f>RCF!C$43</f>
        <v>59.519182319999999</v>
      </c>
      <c r="F166" s="119">
        <f t="shared" si="164"/>
        <v>1939.2</v>
      </c>
      <c r="G166" s="149">
        <f>RCF!C$5</f>
        <v>15.792</v>
      </c>
      <c r="H166" s="119">
        <f t="shared" si="165"/>
        <v>1939.3</v>
      </c>
      <c r="I166" s="149">
        <f t="shared" si="166"/>
        <v>15.792</v>
      </c>
      <c r="J166" s="121">
        <f t="shared" si="187"/>
        <v>2133.1999999999998</v>
      </c>
      <c r="K166" s="121">
        <f t="shared" si="187"/>
        <v>2656.8</v>
      </c>
      <c r="L166" s="121">
        <f t="shared" si="187"/>
        <v>2850.7</v>
      </c>
      <c r="M166" s="121">
        <f t="shared" si="187"/>
        <v>3141.6</v>
      </c>
      <c r="N166" s="121">
        <f t="shared" si="187"/>
        <v>3878.5</v>
      </c>
      <c r="O166" s="121">
        <f t="shared" si="187"/>
        <v>4169.3999999999996</v>
      </c>
      <c r="P166" s="121">
        <f t="shared" si="187"/>
        <v>5817.8</v>
      </c>
      <c r="Q166" s="119">
        <f t="shared" si="168"/>
        <v>1902.1</v>
      </c>
      <c r="R166" s="149">
        <f>RCF!C$7</f>
        <v>15.49</v>
      </c>
      <c r="S166" s="121">
        <f t="shared" si="169"/>
        <v>2472.6999999999998</v>
      </c>
      <c r="T166" s="121">
        <f t="shared" si="169"/>
        <v>2853.1</v>
      </c>
      <c r="U166" s="119">
        <f t="shared" si="170"/>
        <v>1879.3</v>
      </c>
      <c r="V166" s="149">
        <f>RCF!C$9</f>
        <v>15.304</v>
      </c>
      <c r="W166" s="119">
        <f t="shared" si="171"/>
        <v>1879.3</v>
      </c>
      <c r="X166" s="120">
        <f t="shared" si="172"/>
        <v>15.304</v>
      </c>
      <c r="Y166" s="121">
        <f t="shared" si="188"/>
        <v>2067.1999999999998</v>
      </c>
      <c r="Z166" s="121">
        <f t="shared" si="188"/>
        <v>2574.6</v>
      </c>
      <c r="AA166" s="121">
        <f t="shared" si="188"/>
        <v>3044.4</v>
      </c>
      <c r="AB166" s="121">
        <f t="shared" si="188"/>
        <v>2762.5</v>
      </c>
      <c r="AC166" s="121">
        <f t="shared" si="188"/>
        <v>4078</v>
      </c>
      <c r="AD166" s="121">
        <f t="shared" si="188"/>
        <v>5637.9</v>
      </c>
      <c r="AE166" s="119">
        <f t="shared" si="174"/>
        <v>1905.8</v>
      </c>
      <c r="AF166" s="120">
        <f>RCF!C$13</f>
        <v>15.52</v>
      </c>
      <c r="AG166" s="121">
        <f t="shared" si="175"/>
        <v>3144.6</v>
      </c>
      <c r="AH166" s="121">
        <f t="shared" si="175"/>
        <v>4002.2</v>
      </c>
      <c r="AI166" s="121">
        <f t="shared" si="175"/>
        <v>5717.4</v>
      </c>
      <c r="AJ166" s="119">
        <f t="shared" si="176"/>
        <v>0</v>
      </c>
      <c r="AK166" s="120">
        <f>RCF!C$31</f>
        <v>0</v>
      </c>
      <c r="AL166" s="119">
        <f t="shared" si="177"/>
        <v>2541.9</v>
      </c>
      <c r="AM166" s="120">
        <f>RCF!C$59</f>
        <v>20.7</v>
      </c>
      <c r="AN166" s="119">
        <f t="shared" si="178"/>
        <v>2034.7</v>
      </c>
      <c r="AO166" s="120">
        <f>RCF!C$33</f>
        <v>16.57</v>
      </c>
      <c r="AP166" s="121">
        <f t="shared" si="179"/>
        <v>3052</v>
      </c>
      <c r="AQ166" s="119">
        <f t="shared" si="180"/>
        <v>2021.2</v>
      </c>
      <c r="AR166" s="120">
        <f>RCF!C$35</f>
        <v>16.46</v>
      </c>
      <c r="AS166" s="121">
        <f t="shared" si="181"/>
        <v>2627.5</v>
      </c>
      <c r="AT166" s="121">
        <f t="shared" si="181"/>
        <v>2930.7</v>
      </c>
      <c r="AU166" s="119">
        <f t="shared" si="182"/>
        <v>1995.1</v>
      </c>
      <c r="AV166" s="120">
        <f>RCF!C$37</f>
        <v>16.247</v>
      </c>
      <c r="AW166" s="216"/>
      <c r="AX166" s="120"/>
      <c r="AY166" s="119">
        <f t="shared" si="183"/>
        <v>2031.1</v>
      </c>
      <c r="AZ166" s="120">
        <f>RCF!C$39</f>
        <v>16.54</v>
      </c>
      <c r="BA166" s="119">
        <f t="shared" si="184"/>
        <v>1937.6</v>
      </c>
      <c r="BB166" s="120">
        <f>RCF!C$41</f>
        <v>15.779</v>
      </c>
    </row>
    <row r="167" spans="1:54" x14ac:dyDescent="0.2">
      <c r="A167" s="38">
        <v>652</v>
      </c>
      <c r="B167" s="118" t="s">
        <v>264</v>
      </c>
      <c r="C167" s="35">
        <v>45.3</v>
      </c>
      <c r="D167" s="119">
        <f t="shared" si="163"/>
        <v>2696.2</v>
      </c>
      <c r="E167" s="148">
        <f>RCF!C$43</f>
        <v>59.519182319999999</v>
      </c>
      <c r="F167" s="119">
        <f t="shared" si="164"/>
        <v>715.3</v>
      </c>
      <c r="G167" s="149">
        <f>RCF!C$5</f>
        <v>15.792</v>
      </c>
      <c r="H167" s="119">
        <f t="shared" si="165"/>
        <v>715.4</v>
      </c>
      <c r="I167" s="149">
        <f t="shared" si="166"/>
        <v>15.792</v>
      </c>
      <c r="J167" s="121">
        <f t="shared" si="187"/>
        <v>786.9</v>
      </c>
      <c r="K167" s="121">
        <f t="shared" si="187"/>
        <v>980.1</v>
      </c>
      <c r="L167" s="121">
        <f t="shared" si="187"/>
        <v>1051.5999999999999</v>
      </c>
      <c r="M167" s="121">
        <f t="shared" si="187"/>
        <v>1158.9000000000001</v>
      </c>
      <c r="N167" s="121">
        <f t="shared" si="187"/>
        <v>1430.8</v>
      </c>
      <c r="O167" s="121">
        <f t="shared" si="187"/>
        <v>1538.1</v>
      </c>
      <c r="P167" s="121">
        <f t="shared" si="187"/>
        <v>2146.1</v>
      </c>
      <c r="Q167" s="119">
        <f t="shared" si="168"/>
        <v>701.6</v>
      </c>
      <c r="R167" s="149">
        <f>RCF!C$7</f>
        <v>15.49</v>
      </c>
      <c r="S167" s="121">
        <f t="shared" si="169"/>
        <v>912</v>
      </c>
      <c r="T167" s="121">
        <f t="shared" si="169"/>
        <v>1052.4000000000001</v>
      </c>
      <c r="U167" s="119">
        <f t="shared" si="170"/>
        <v>693.2</v>
      </c>
      <c r="V167" s="149">
        <f>RCF!C$9</f>
        <v>15.304</v>
      </c>
      <c r="W167" s="119">
        <f t="shared" si="171"/>
        <v>693.2</v>
      </c>
      <c r="X167" s="120">
        <f t="shared" si="172"/>
        <v>15.304</v>
      </c>
      <c r="Y167" s="121">
        <f t="shared" si="188"/>
        <v>762.5</v>
      </c>
      <c r="Z167" s="121">
        <f t="shared" si="188"/>
        <v>949.6</v>
      </c>
      <c r="AA167" s="121">
        <f t="shared" si="188"/>
        <v>1122.9000000000001</v>
      </c>
      <c r="AB167" s="121">
        <f t="shared" si="188"/>
        <v>1019</v>
      </c>
      <c r="AC167" s="121">
        <f t="shared" si="188"/>
        <v>1504.2</v>
      </c>
      <c r="AD167" s="121">
        <f t="shared" si="188"/>
        <v>2079.6</v>
      </c>
      <c r="AE167" s="119">
        <f t="shared" si="174"/>
        <v>703</v>
      </c>
      <c r="AF167" s="120">
        <f>RCF!C$13</f>
        <v>15.52</v>
      </c>
      <c r="AG167" s="121">
        <f t="shared" si="175"/>
        <v>1160</v>
      </c>
      <c r="AH167" s="121">
        <f t="shared" si="175"/>
        <v>1476.3</v>
      </c>
      <c r="AI167" s="121">
        <f t="shared" si="175"/>
        <v>2109</v>
      </c>
      <c r="AJ167" s="119">
        <f t="shared" si="176"/>
        <v>0</v>
      </c>
      <c r="AK167" s="120">
        <f>RCF!C$31</f>
        <v>0</v>
      </c>
      <c r="AL167" s="119">
        <f t="shared" si="177"/>
        <v>937.7</v>
      </c>
      <c r="AM167" s="120">
        <f>RCF!C$59</f>
        <v>20.7</v>
      </c>
      <c r="AN167" s="119">
        <f t="shared" si="178"/>
        <v>750.6</v>
      </c>
      <c r="AO167" s="120">
        <f>RCF!C$33</f>
        <v>16.57</v>
      </c>
      <c r="AP167" s="121">
        <f t="shared" si="179"/>
        <v>1125.9000000000001</v>
      </c>
      <c r="AQ167" s="119">
        <f t="shared" si="180"/>
        <v>745.6</v>
      </c>
      <c r="AR167" s="120">
        <f>RCF!C$35</f>
        <v>16.46</v>
      </c>
      <c r="AS167" s="121">
        <f t="shared" si="181"/>
        <v>969.2</v>
      </c>
      <c r="AT167" s="121">
        <f t="shared" si="181"/>
        <v>1081.0999999999999</v>
      </c>
      <c r="AU167" s="119">
        <f t="shared" si="182"/>
        <v>735.9</v>
      </c>
      <c r="AV167" s="120">
        <f>RCF!C$37</f>
        <v>16.247</v>
      </c>
      <c r="AW167" s="216"/>
      <c r="AX167" s="120"/>
      <c r="AY167" s="119">
        <f t="shared" si="183"/>
        <v>749.2</v>
      </c>
      <c r="AZ167" s="120">
        <f>RCF!C$39</f>
        <v>16.54</v>
      </c>
      <c r="BA167" s="119">
        <f t="shared" si="184"/>
        <v>714.7</v>
      </c>
      <c r="BB167" s="120">
        <f>RCF!C$41</f>
        <v>15.779</v>
      </c>
    </row>
    <row r="168" spans="1:54" x14ac:dyDescent="0.2">
      <c r="A168" s="38">
        <v>653</v>
      </c>
      <c r="B168" s="118" t="s">
        <v>265</v>
      </c>
      <c r="C168" s="35">
        <v>186.9</v>
      </c>
      <c r="D168" s="119">
        <f t="shared" si="163"/>
        <v>11124.1</v>
      </c>
      <c r="E168" s="148">
        <f>RCF!C$43</f>
        <v>59.519182319999999</v>
      </c>
      <c r="F168" s="119">
        <f t="shared" si="164"/>
        <v>2951.5</v>
      </c>
      <c r="G168" s="149">
        <f>RCF!C$5</f>
        <v>15.792</v>
      </c>
      <c r="H168" s="119">
        <f t="shared" si="165"/>
        <v>2951.5</v>
      </c>
      <c r="I168" s="149">
        <f t="shared" si="166"/>
        <v>15.792</v>
      </c>
      <c r="J168" s="121">
        <f t="shared" si="187"/>
        <v>3246.7</v>
      </c>
      <c r="K168" s="121">
        <f t="shared" si="187"/>
        <v>4043.6</v>
      </c>
      <c r="L168" s="121">
        <f t="shared" si="187"/>
        <v>4338.7</v>
      </c>
      <c r="M168" s="121">
        <f t="shared" si="187"/>
        <v>4781.5</v>
      </c>
      <c r="N168" s="121">
        <f t="shared" si="187"/>
        <v>5903</v>
      </c>
      <c r="O168" s="121">
        <f t="shared" si="187"/>
        <v>6345.8</v>
      </c>
      <c r="P168" s="121">
        <f t="shared" si="187"/>
        <v>8854.6</v>
      </c>
      <c r="Q168" s="119">
        <f t="shared" si="168"/>
        <v>2895</v>
      </c>
      <c r="R168" s="149">
        <f>RCF!C$7</f>
        <v>15.49</v>
      </c>
      <c r="S168" s="121">
        <f t="shared" si="169"/>
        <v>3763.5</v>
      </c>
      <c r="T168" s="121">
        <f t="shared" si="169"/>
        <v>4342.5</v>
      </c>
      <c r="U168" s="119">
        <f t="shared" si="170"/>
        <v>2860.3</v>
      </c>
      <c r="V168" s="149">
        <f>RCF!C$9</f>
        <v>15.304</v>
      </c>
      <c r="W168" s="119">
        <f t="shared" si="171"/>
        <v>2860.3</v>
      </c>
      <c r="X168" s="120">
        <f t="shared" si="172"/>
        <v>15.304</v>
      </c>
      <c r="Y168" s="121">
        <f t="shared" si="188"/>
        <v>3146.3</v>
      </c>
      <c r="Z168" s="121">
        <f t="shared" si="188"/>
        <v>3918.6</v>
      </c>
      <c r="AA168" s="121">
        <f t="shared" si="188"/>
        <v>4633.6000000000004</v>
      </c>
      <c r="AB168" s="121">
        <f t="shared" si="188"/>
        <v>4204.6000000000004</v>
      </c>
      <c r="AC168" s="121">
        <f t="shared" si="188"/>
        <v>6206.8</v>
      </c>
      <c r="AD168" s="121">
        <f t="shared" si="188"/>
        <v>8580.9</v>
      </c>
      <c r="AE168" s="119">
        <f t="shared" si="174"/>
        <v>2900.6</v>
      </c>
      <c r="AF168" s="120">
        <f>RCF!C$13</f>
        <v>15.52</v>
      </c>
      <c r="AG168" s="121">
        <f t="shared" si="175"/>
        <v>4786</v>
      </c>
      <c r="AH168" s="121">
        <f t="shared" si="175"/>
        <v>6091.3</v>
      </c>
      <c r="AI168" s="121">
        <f t="shared" si="175"/>
        <v>8701.7999999999993</v>
      </c>
      <c r="AJ168" s="119">
        <f t="shared" si="176"/>
        <v>0</v>
      </c>
      <c r="AK168" s="120">
        <f>RCF!C$31</f>
        <v>0</v>
      </c>
      <c r="AL168" s="119">
        <f t="shared" si="177"/>
        <v>3868.8</v>
      </c>
      <c r="AM168" s="120">
        <f>RCF!C$59</f>
        <v>20.7</v>
      </c>
      <c r="AN168" s="119">
        <f t="shared" si="178"/>
        <v>3096.9</v>
      </c>
      <c r="AO168" s="120">
        <f>RCF!C$33</f>
        <v>16.57</v>
      </c>
      <c r="AP168" s="121">
        <f t="shared" si="179"/>
        <v>4645.3</v>
      </c>
      <c r="AQ168" s="119">
        <f t="shared" si="180"/>
        <v>3076.3</v>
      </c>
      <c r="AR168" s="120">
        <f>RCF!C$35</f>
        <v>16.46</v>
      </c>
      <c r="AS168" s="121">
        <f t="shared" si="181"/>
        <v>3999.1</v>
      </c>
      <c r="AT168" s="121">
        <f t="shared" si="181"/>
        <v>4460.6000000000004</v>
      </c>
      <c r="AU168" s="119">
        <f t="shared" si="182"/>
        <v>3036.5</v>
      </c>
      <c r="AV168" s="120">
        <f>RCF!C$37</f>
        <v>16.247</v>
      </c>
      <c r="AW168" s="216"/>
      <c r="AX168" s="120"/>
      <c r="AY168" s="119">
        <f t="shared" si="183"/>
        <v>3091.3</v>
      </c>
      <c r="AZ168" s="120">
        <f>RCF!C$39</f>
        <v>16.54</v>
      </c>
      <c r="BA168" s="119">
        <f t="shared" si="184"/>
        <v>2949</v>
      </c>
      <c r="BB168" s="120">
        <f>RCF!C$41</f>
        <v>15.779</v>
      </c>
    </row>
    <row r="169" spans="1:54" x14ac:dyDescent="0.2">
      <c r="A169" s="38">
        <v>654</v>
      </c>
      <c r="B169" s="118" t="s">
        <v>266</v>
      </c>
      <c r="C169" s="35">
        <v>120.6</v>
      </c>
      <c r="D169" s="119">
        <f t="shared" si="163"/>
        <v>7178</v>
      </c>
      <c r="E169" s="148">
        <f>RCF!C$43</f>
        <v>59.519182319999999</v>
      </c>
      <c r="F169" s="119">
        <f t="shared" si="164"/>
        <v>1904.5</v>
      </c>
      <c r="G169" s="149">
        <f>RCF!C$5</f>
        <v>15.792</v>
      </c>
      <c r="H169" s="119">
        <f t="shared" si="165"/>
        <v>1904.5</v>
      </c>
      <c r="I169" s="149">
        <f t="shared" si="166"/>
        <v>15.792</v>
      </c>
      <c r="J169" s="121">
        <f t="shared" si="187"/>
        <v>2095</v>
      </c>
      <c r="K169" s="121">
        <f t="shared" si="187"/>
        <v>2609.1999999999998</v>
      </c>
      <c r="L169" s="121">
        <f t="shared" si="187"/>
        <v>2799.6</v>
      </c>
      <c r="M169" s="121">
        <f t="shared" si="187"/>
        <v>3085.3</v>
      </c>
      <c r="N169" s="121">
        <f t="shared" si="187"/>
        <v>3809</v>
      </c>
      <c r="O169" s="121">
        <f t="shared" si="187"/>
        <v>4094.7</v>
      </c>
      <c r="P169" s="121">
        <f t="shared" si="187"/>
        <v>5713.5</v>
      </c>
      <c r="Q169" s="119">
        <f t="shared" si="168"/>
        <v>1868</v>
      </c>
      <c r="R169" s="149">
        <f>RCF!C$7</f>
        <v>15.49</v>
      </c>
      <c r="S169" s="121">
        <f t="shared" si="169"/>
        <v>2428.4</v>
      </c>
      <c r="T169" s="121">
        <f t="shared" si="169"/>
        <v>2802</v>
      </c>
      <c r="U169" s="119">
        <f t="shared" si="170"/>
        <v>1845.6</v>
      </c>
      <c r="V169" s="149">
        <f>RCF!C$9</f>
        <v>15.304</v>
      </c>
      <c r="W169" s="119">
        <f t="shared" si="171"/>
        <v>1845.6</v>
      </c>
      <c r="X169" s="120">
        <f t="shared" si="172"/>
        <v>15.304</v>
      </c>
      <c r="Y169" s="121">
        <f t="shared" si="188"/>
        <v>2030.1</v>
      </c>
      <c r="Z169" s="121">
        <f t="shared" si="188"/>
        <v>2528.4</v>
      </c>
      <c r="AA169" s="121">
        <f t="shared" si="188"/>
        <v>2989.8</v>
      </c>
      <c r="AB169" s="121">
        <f t="shared" si="188"/>
        <v>2713</v>
      </c>
      <c r="AC169" s="121">
        <f t="shared" si="188"/>
        <v>4004.9</v>
      </c>
      <c r="AD169" s="121">
        <f t="shared" si="188"/>
        <v>5536.8</v>
      </c>
      <c r="AE169" s="119">
        <f t="shared" si="174"/>
        <v>1871.7</v>
      </c>
      <c r="AF169" s="120">
        <f>RCF!C$13</f>
        <v>15.52</v>
      </c>
      <c r="AG169" s="121">
        <f t="shared" si="175"/>
        <v>3088.3</v>
      </c>
      <c r="AH169" s="121">
        <f t="shared" si="175"/>
        <v>3930.6</v>
      </c>
      <c r="AI169" s="121">
        <f t="shared" si="175"/>
        <v>5615.1</v>
      </c>
      <c r="AJ169" s="119">
        <f t="shared" si="176"/>
        <v>0</v>
      </c>
      <c r="AK169" s="120">
        <f>RCF!C$31</f>
        <v>0</v>
      </c>
      <c r="AL169" s="119">
        <f t="shared" si="177"/>
        <v>2496.4</v>
      </c>
      <c r="AM169" s="120">
        <f>RCF!C$59</f>
        <v>20.7</v>
      </c>
      <c r="AN169" s="119">
        <f t="shared" si="178"/>
        <v>1998.3</v>
      </c>
      <c r="AO169" s="120">
        <f>RCF!C$33</f>
        <v>16.57</v>
      </c>
      <c r="AP169" s="121">
        <f t="shared" si="179"/>
        <v>2997.4</v>
      </c>
      <c r="AQ169" s="119">
        <f t="shared" si="180"/>
        <v>1985</v>
      </c>
      <c r="AR169" s="120">
        <f>RCF!C$35</f>
        <v>16.46</v>
      </c>
      <c r="AS169" s="121">
        <f t="shared" si="181"/>
        <v>2580.5</v>
      </c>
      <c r="AT169" s="121">
        <f t="shared" si="181"/>
        <v>2878.2</v>
      </c>
      <c r="AU169" s="119">
        <f t="shared" si="182"/>
        <v>1959.3</v>
      </c>
      <c r="AV169" s="120">
        <f>RCF!C$37</f>
        <v>16.247</v>
      </c>
      <c r="AW169" s="216"/>
      <c r="AX169" s="120"/>
      <c r="AY169" s="119">
        <f t="shared" si="183"/>
        <v>1994.7</v>
      </c>
      <c r="AZ169" s="120">
        <f>RCF!C$39</f>
        <v>16.54</v>
      </c>
      <c r="BA169" s="119">
        <f t="shared" si="184"/>
        <v>1902.9</v>
      </c>
      <c r="BB169" s="120">
        <f>RCF!C$41</f>
        <v>15.779</v>
      </c>
    </row>
    <row r="170" spans="1:54" x14ac:dyDescent="0.2">
      <c r="A170" s="38">
        <v>655</v>
      </c>
      <c r="B170" s="118" t="s">
        <v>267</v>
      </c>
      <c r="C170" s="35">
        <v>40</v>
      </c>
      <c r="D170" s="119">
        <f t="shared" si="163"/>
        <v>2380.8000000000002</v>
      </c>
      <c r="E170" s="148">
        <f>RCF!C$43</f>
        <v>59.519182319999999</v>
      </c>
      <c r="F170" s="119">
        <f t="shared" si="164"/>
        <v>631.6</v>
      </c>
      <c r="G170" s="149">
        <f>RCF!C$5</f>
        <v>15.792</v>
      </c>
      <c r="H170" s="119">
        <f t="shared" si="165"/>
        <v>631.70000000000005</v>
      </c>
      <c r="I170" s="149">
        <f t="shared" si="166"/>
        <v>15.792</v>
      </c>
      <c r="J170" s="121">
        <f t="shared" si="187"/>
        <v>694.8</v>
      </c>
      <c r="K170" s="121">
        <f t="shared" si="187"/>
        <v>865.4</v>
      </c>
      <c r="L170" s="121">
        <f t="shared" si="187"/>
        <v>928.6</v>
      </c>
      <c r="M170" s="121">
        <f t="shared" si="187"/>
        <v>1023.3</v>
      </c>
      <c r="N170" s="121">
        <f t="shared" si="187"/>
        <v>1263.4000000000001</v>
      </c>
      <c r="O170" s="121">
        <f t="shared" si="187"/>
        <v>1358.1</v>
      </c>
      <c r="P170" s="121">
        <f t="shared" si="187"/>
        <v>1895</v>
      </c>
      <c r="Q170" s="119">
        <f t="shared" si="168"/>
        <v>619.6</v>
      </c>
      <c r="R170" s="149">
        <f>RCF!C$7</f>
        <v>15.49</v>
      </c>
      <c r="S170" s="121">
        <f t="shared" si="169"/>
        <v>805.4</v>
      </c>
      <c r="T170" s="121">
        <f t="shared" si="169"/>
        <v>929.4</v>
      </c>
      <c r="U170" s="119">
        <f t="shared" si="170"/>
        <v>612.1</v>
      </c>
      <c r="V170" s="149">
        <f>RCF!C$9</f>
        <v>15.304</v>
      </c>
      <c r="W170" s="119">
        <f t="shared" si="171"/>
        <v>612.1</v>
      </c>
      <c r="X170" s="120">
        <f t="shared" si="172"/>
        <v>15.304</v>
      </c>
      <c r="Y170" s="121">
        <f t="shared" si="188"/>
        <v>673.3</v>
      </c>
      <c r="Z170" s="121">
        <f t="shared" si="188"/>
        <v>838.5</v>
      </c>
      <c r="AA170" s="121">
        <f t="shared" si="188"/>
        <v>991.6</v>
      </c>
      <c r="AB170" s="121">
        <f t="shared" si="188"/>
        <v>899.7</v>
      </c>
      <c r="AC170" s="121">
        <f t="shared" si="188"/>
        <v>1328.2</v>
      </c>
      <c r="AD170" s="121">
        <f t="shared" si="188"/>
        <v>1836.3</v>
      </c>
      <c r="AE170" s="119">
        <f t="shared" si="174"/>
        <v>620.79999999999995</v>
      </c>
      <c r="AF170" s="120">
        <f>RCF!C$13</f>
        <v>15.52</v>
      </c>
      <c r="AG170" s="121">
        <f t="shared" si="175"/>
        <v>1024.3</v>
      </c>
      <c r="AH170" s="121">
        <f t="shared" si="175"/>
        <v>1303.7</v>
      </c>
      <c r="AI170" s="121">
        <f t="shared" si="175"/>
        <v>1862.4</v>
      </c>
      <c r="AJ170" s="119">
        <f t="shared" si="176"/>
        <v>0</v>
      </c>
      <c r="AK170" s="120">
        <f>RCF!C$31</f>
        <v>0</v>
      </c>
      <c r="AL170" s="119">
        <f t="shared" si="177"/>
        <v>828</v>
      </c>
      <c r="AM170" s="120">
        <f>RCF!C$59</f>
        <v>20.7</v>
      </c>
      <c r="AN170" s="119">
        <f t="shared" si="178"/>
        <v>662.8</v>
      </c>
      <c r="AO170" s="120">
        <f>RCF!C$33</f>
        <v>16.57</v>
      </c>
      <c r="AP170" s="121">
        <f t="shared" si="179"/>
        <v>994.2</v>
      </c>
      <c r="AQ170" s="119">
        <f t="shared" si="180"/>
        <v>658.4</v>
      </c>
      <c r="AR170" s="120">
        <f>RCF!C$35</f>
        <v>16.46</v>
      </c>
      <c r="AS170" s="121">
        <f t="shared" si="181"/>
        <v>855.9</v>
      </c>
      <c r="AT170" s="121">
        <f t="shared" si="181"/>
        <v>954.6</v>
      </c>
      <c r="AU170" s="119">
        <f t="shared" si="182"/>
        <v>649.79999999999995</v>
      </c>
      <c r="AV170" s="120">
        <f>RCF!C$37</f>
        <v>16.247</v>
      </c>
      <c r="AW170" s="216"/>
      <c r="AX170" s="120"/>
      <c r="AY170" s="119">
        <f t="shared" si="183"/>
        <v>661.6</v>
      </c>
      <c r="AZ170" s="120">
        <f>RCF!C$39</f>
        <v>16.54</v>
      </c>
      <c r="BA170" s="119">
        <f t="shared" si="184"/>
        <v>631.1</v>
      </c>
      <c r="BB170" s="120">
        <f>RCF!C$41</f>
        <v>15.779</v>
      </c>
    </row>
    <row r="171" spans="1:54" x14ac:dyDescent="0.2">
      <c r="A171" s="38">
        <v>656</v>
      </c>
      <c r="B171" s="118" t="s">
        <v>268</v>
      </c>
      <c r="C171" s="35">
        <v>94.2</v>
      </c>
      <c r="D171" s="119">
        <f t="shared" si="163"/>
        <v>5606.7</v>
      </c>
      <c r="E171" s="148">
        <f>RCF!C$43</f>
        <v>59.519182319999999</v>
      </c>
      <c r="F171" s="119">
        <f t="shared" si="164"/>
        <v>1487.6</v>
      </c>
      <c r="G171" s="149">
        <f>RCF!C$5</f>
        <v>15.792</v>
      </c>
      <c r="H171" s="119">
        <f t="shared" si="165"/>
        <v>1487.6</v>
      </c>
      <c r="I171" s="149">
        <f t="shared" si="166"/>
        <v>15.792</v>
      </c>
      <c r="J171" s="121">
        <f t="shared" si="187"/>
        <v>1636.4</v>
      </c>
      <c r="K171" s="121">
        <f t="shared" si="187"/>
        <v>2038</v>
      </c>
      <c r="L171" s="121">
        <f t="shared" si="187"/>
        <v>2186.8000000000002</v>
      </c>
      <c r="M171" s="121">
        <f t="shared" si="187"/>
        <v>2409.9</v>
      </c>
      <c r="N171" s="121">
        <f t="shared" si="187"/>
        <v>2975.2</v>
      </c>
      <c r="O171" s="121">
        <f t="shared" si="187"/>
        <v>3198.4</v>
      </c>
      <c r="P171" s="121">
        <f t="shared" si="187"/>
        <v>4462.8</v>
      </c>
      <c r="Q171" s="119">
        <f t="shared" si="168"/>
        <v>1459.1</v>
      </c>
      <c r="R171" s="149">
        <f>RCF!C$7</f>
        <v>15.49</v>
      </c>
      <c r="S171" s="121">
        <f t="shared" si="169"/>
        <v>1896.8</v>
      </c>
      <c r="T171" s="121">
        <f t="shared" si="169"/>
        <v>2188.6</v>
      </c>
      <c r="U171" s="119">
        <f t="shared" si="170"/>
        <v>1441.6</v>
      </c>
      <c r="V171" s="149">
        <f>RCF!C$9</f>
        <v>15.304</v>
      </c>
      <c r="W171" s="119">
        <f t="shared" si="171"/>
        <v>1441.6</v>
      </c>
      <c r="X171" s="120">
        <f t="shared" si="172"/>
        <v>15.304</v>
      </c>
      <c r="Y171" s="121">
        <f t="shared" si="188"/>
        <v>1585.7</v>
      </c>
      <c r="Z171" s="121">
        <f t="shared" si="188"/>
        <v>1974.9</v>
      </c>
      <c r="AA171" s="121">
        <f t="shared" si="188"/>
        <v>2335.3000000000002</v>
      </c>
      <c r="AB171" s="121">
        <f t="shared" si="188"/>
        <v>2119.1</v>
      </c>
      <c r="AC171" s="121">
        <f t="shared" si="188"/>
        <v>3128.2</v>
      </c>
      <c r="AD171" s="121">
        <f t="shared" si="188"/>
        <v>4324.8</v>
      </c>
      <c r="AE171" s="119">
        <f t="shared" si="174"/>
        <v>1461.9</v>
      </c>
      <c r="AF171" s="120">
        <f>RCF!C$13</f>
        <v>15.52</v>
      </c>
      <c r="AG171" s="121">
        <f t="shared" si="175"/>
        <v>2412.1</v>
      </c>
      <c r="AH171" s="121">
        <f t="shared" si="175"/>
        <v>3070</v>
      </c>
      <c r="AI171" s="121">
        <f t="shared" si="175"/>
        <v>4385.7</v>
      </c>
      <c r="AJ171" s="119">
        <f t="shared" si="176"/>
        <v>0</v>
      </c>
      <c r="AK171" s="120">
        <f>RCF!C$31</f>
        <v>0</v>
      </c>
      <c r="AL171" s="119">
        <f t="shared" si="177"/>
        <v>1949.9</v>
      </c>
      <c r="AM171" s="120">
        <f>RCF!C$59</f>
        <v>20.7</v>
      </c>
      <c r="AN171" s="119">
        <f t="shared" si="178"/>
        <v>1560.8</v>
      </c>
      <c r="AO171" s="120">
        <f>RCF!C$33</f>
        <v>16.57</v>
      </c>
      <c r="AP171" s="121">
        <f t="shared" si="179"/>
        <v>2341.1999999999998</v>
      </c>
      <c r="AQ171" s="119">
        <f t="shared" si="180"/>
        <v>1550.5</v>
      </c>
      <c r="AR171" s="120">
        <f>RCF!C$35</f>
        <v>16.46</v>
      </c>
      <c r="AS171" s="121">
        <f t="shared" si="181"/>
        <v>2015.6</v>
      </c>
      <c r="AT171" s="121">
        <f t="shared" si="181"/>
        <v>2248.1999999999998</v>
      </c>
      <c r="AU171" s="119">
        <f t="shared" si="182"/>
        <v>1530.4</v>
      </c>
      <c r="AV171" s="120">
        <f>RCF!C$37</f>
        <v>16.247</v>
      </c>
      <c r="AW171" s="216"/>
      <c r="AX171" s="120"/>
      <c r="AY171" s="119">
        <f t="shared" si="183"/>
        <v>1558</v>
      </c>
      <c r="AZ171" s="120">
        <f>RCF!C$39</f>
        <v>16.54</v>
      </c>
      <c r="BA171" s="119">
        <f t="shared" si="184"/>
        <v>1486.3</v>
      </c>
      <c r="BB171" s="120">
        <f>RCF!C$41</f>
        <v>15.779</v>
      </c>
    </row>
    <row r="172" spans="1:54" x14ac:dyDescent="0.2">
      <c r="A172" s="38">
        <v>657</v>
      </c>
      <c r="B172" s="118" t="s">
        <v>269</v>
      </c>
      <c r="C172" s="35">
        <v>110.5</v>
      </c>
      <c r="D172" s="119">
        <f t="shared" si="163"/>
        <v>6576.9</v>
      </c>
      <c r="E172" s="148">
        <f>RCF!C$43</f>
        <v>59.519182319999999</v>
      </c>
      <c r="F172" s="119">
        <f t="shared" si="164"/>
        <v>1745</v>
      </c>
      <c r="G172" s="149">
        <f>RCF!C$5</f>
        <v>15.792</v>
      </c>
      <c r="H172" s="119">
        <f t="shared" si="165"/>
        <v>1745</v>
      </c>
      <c r="I172" s="149">
        <f t="shared" si="166"/>
        <v>15.792</v>
      </c>
      <c r="J172" s="121">
        <f t="shared" si="187"/>
        <v>1919.5</v>
      </c>
      <c r="K172" s="121">
        <f t="shared" si="187"/>
        <v>2390.6999999999998</v>
      </c>
      <c r="L172" s="121">
        <f t="shared" si="187"/>
        <v>2565.1999999999998</v>
      </c>
      <c r="M172" s="121">
        <f t="shared" si="187"/>
        <v>2826.9</v>
      </c>
      <c r="N172" s="121">
        <f t="shared" si="187"/>
        <v>3490</v>
      </c>
      <c r="O172" s="121">
        <f t="shared" si="187"/>
        <v>3751.8</v>
      </c>
      <c r="P172" s="121">
        <f t="shared" si="187"/>
        <v>5235</v>
      </c>
      <c r="Q172" s="119">
        <f t="shared" si="168"/>
        <v>1711.6</v>
      </c>
      <c r="R172" s="149">
        <f>RCF!C$7</f>
        <v>15.49</v>
      </c>
      <c r="S172" s="121">
        <f t="shared" si="169"/>
        <v>2225</v>
      </c>
      <c r="T172" s="121">
        <f t="shared" si="169"/>
        <v>2567.4</v>
      </c>
      <c r="U172" s="119">
        <f t="shared" si="170"/>
        <v>1691</v>
      </c>
      <c r="V172" s="149">
        <f>RCF!C$9</f>
        <v>15.304</v>
      </c>
      <c r="W172" s="119">
        <f t="shared" si="171"/>
        <v>1691</v>
      </c>
      <c r="X172" s="120">
        <f t="shared" si="172"/>
        <v>15.304</v>
      </c>
      <c r="Y172" s="121">
        <f t="shared" si="188"/>
        <v>1860.1</v>
      </c>
      <c r="Z172" s="121">
        <f t="shared" si="188"/>
        <v>2316.6</v>
      </c>
      <c r="AA172" s="121">
        <f t="shared" si="188"/>
        <v>2739.4</v>
      </c>
      <c r="AB172" s="121">
        <f t="shared" si="188"/>
        <v>2485.6999999999998</v>
      </c>
      <c r="AC172" s="121">
        <f t="shared" si="188"/>
        <v>3669.4</v>
      </c>
      <c r="AD172" s="121">
        <f t="shared" si="188"/>
        <v>5073</v>
      </c>
      <c r="AE172" s="119">
        <f t="shared" si="174"/>
        <v>1714.9</v>
      </c>
      <c r="AF172" s="120">
        <f>RCF!C$13</f>
        <v>15.52</v>
      </c>
      <c r="AG172" s="121">
        <f t="shared" si="175"/>
        <v>2829.6</v>
      </c>
      <c r="AH172" s="121">
        <f t="shared" si="175"/>
        <v>3601.3</v>
      </c>
      <c r="AI172" s="121">
        <f t="shared" si="175"/>
        <v>5144.7</v>
      </c>
      <c r="AJ172" s="119">
        <f t="shared" si="176"/>
        <v>0</v>
      </c>
      <c r="AK172" s="120">
        <f>RCF!C$31</f>
        <v>0</v>
      </c>
      <c r="AL172" s="119">
        <f t="shared" si="177"/>
        <v>2287.3000000000002</v>
      </c>
      <c r="AM172" s="120">
        <f>RCF!C$59</f>
        <v>20.7</v>
      </c>
      <c r="AN172" s="119">
        <f t="shared" si="178"/>
        <v>1830.9</v>
      </c>
      <c r="AO172" s="120">
        <f>RCF!C$33</f>
        <v>16.57</v>
      </c>
      <c r="AP172" s="121">
        <f t="shared" si="179"/>
        <v>2746.3</v>
      </c>
      <c r="AQ172" s="119">
        <f t="shared" si="180"/>
        <v>1818.8</v>
      </c>
      <c r="AR172" s="120">
        <f>RCF!C$35</f>
        <v>16.46</v>
      </c>
      <c r="AS172" s="121">
        <f t="shared" si="181"/>
        <v>2364.4</v>
      </c>
      <c r="AT172" s="121">
        <f t="shared" si="181"/>
        <v>2637.2</v>
      </c>
      <c r="AU172" s="119">
        <f t="shared" si="182"/>
        <v>1795.2</v>
      </c>
      <c r="AV172" s="120">
        <f>RCF!C$37</f>
        <v>16.247</v>
      </c>
      <c r="AW172" s="216"/>
      <c r="AX172" s="120"/>
      <c r="AY172" s="119">
        <f t="shared" si="183"/>
        <v>1827.6</v>
      </c>
      <c r="AZ172" s="120">
        <f>RCF!C$39</f>
        <v>16.54</v>
      </c>
      <c r="BA172" s="119">
        <f t="shared" si="184"/>
        <v>1743.5</v>
      </c>
      <c r="BB172" s="120">
        <f>RCF!C$41</f>
        <v>15.779</v>
      </c>
    </row>
    <row r="173" spans="1:54" x14ac:dyDescent="0.2">
      <c r="A173" s="38">
        <v>883</v>
      </c>
      <c r="B173" s="118" t="s">
        <v>258</v>
      </c>
      <c r="C173" s="35">
        <v>44.4</v>
      </c>
      <c r="D173" s="119">
        <f t="shared" si="163"/>
        <v>2642.7</v>
      </c>
      <c r="E173" s="148">
        <f>RCF!C$43</f>
        <v>59.519182319999999</v>
      </c>
      <c r="F173" s="119">
        <f t="shared" si="164"/>
        <v>701.1</v>
      </c>
      <c r="G173" s="149">
        <f>RCF!C$5</f>
        <v>15.792</v>
      </c>
      <c r="H173" s="119">
        <f t="shared" si="165"/>
        <v>701.2</v>
      </c>
      <c r="I173" s="149">
        <f t="shared" si="166"/>
        <v>15.792</v>
      </c>
      <c r="J173" s="121">
        <f t="shared" si="187"/>
        <v>771.3</v>
      </c>
      <c r="K173" s="121">
        <f t="shared" si="187"/>
        <v>960.6</v>
      </c>
      <c r="L173" s="121">
        <f t="shared" si="187"/>
        <v>1030.7</v>
      </c>
      <c r="M173" s="121">
        <f t="shared" si="187"/>
        <v>1135.9000000000001</v>
      </c>
      <c r="N173" s="121">
        <f t="shared" si="187"/>
        <v>1402.3</v>
      </c>
      <c r="O173" s="121">
        <f t="shared" si="187"/>
        <v>1507.5</v>
      </c>
      <c r="P173" s="121">
        <f t="shared" si="187"/>
        <v>2103.5</v>
      </c>
      <c r="Q173" s="119">
        <f t="shared" si="168"/>
        <v>687.7</v>
      </c>
      <c r="R173" s="149">
        <f>RCF!C$7</f>
        <v>15.49</v>
      </c>
      <c r="S173" s="121">
        <f t="shared" si="169"/>
        <v>894</v>
      </c>
      <c r="T173" s="121">
        <f t="shared" si="169"/>
        <v>1031.5</v>
      </c>
      <c r="U173" s="119">
        <f t="shared" si="170"/>
        <v>679.4</v>
      </c>
      <c r="V173" s="149">
        <f>RCF!C$9</f>
        <v>15.304</v>
      </c>
      <c r="W173" s="119">
        <f t="shared" si="171"/>
        <v>679.4</v>
      </c>
      <c r="X173" s="120">
        <f t="shared" si="172"/>
        <v>15.304</v>
      </c>
      <c r="Y173" s="121">
        <f t="shared" si="188"/>
        <v>747.3</v>
      </c>
      <c r="Z173" s="121">
        <f t="shared" si="188"/>
        <v>930.7</v>
      </c>
      <c r="AA173" s="121">
        <f t="shared" si="188"/>
        <v>1100.5999999999999</v>
      </c>
      <c r="AB173" s="121">
        <f t="shared" si="188"/>
        <v>998.7</v>
      </c>
      <c r="AC173" s="121">
        <f t="shared" si="188"/>
        <v>1474.2</v>
      </c>
      <c r="AD173" s="121">
        <f t="shared" si="188"/>
        <v>2038.2</v>
      </c>
      <c r="AE173" s="119">
        <f t="shared" si="174"/>
        <v>689</v>
      </c>
      <c r="AF173" s="120">
        <f>RCF!C$13</f>
        <v>15.52</v>
      </c>
      <c r="AG173" s="121">
        <f t="shared" si="175"/>
        <v>1136.9000000000001</v>
      </c>
      <c r="AH173" s="121">
        <f t="shared" si="175"/>
        <v>1446.9</v>
      </c>
      <c r="AI173" s="121">
        <f t="shared" si="175"/>
        <v>2067</v>
      </c>
      <c r="AJ173" s="119">
        <f t="shared" si="176"/>
        <v>0</v>
      </c>
      <c r="AK173" s="120">
        <f>RCF!C$31</f>
        <v>0</v>
      </c>
      <c r="AL173" s="119">
        <f t="shared" si="177"/>
        <v>919</v>
      </c>
      <c r="AM173" s="120">
        <f>RCF!C$59</f>
        <v>20.7</v>
      </c>
      <c r="AN173" s="119">
        <f t="shared" si="178"/>
        <v>735.7</v>
      </c>
      <c r="AO173" s="120">
        <f>RCF!C$33</f>
        <v>16.57</v>
      </c>
      <c r="AP173" s="121">
        <f t="shared" si="179"/>
        <v>1103.5</v>
      </c>
      <c r="AQ173" s="119">
        <f t="shared" si="180"/>
        <v>730.8</v>
      </c>
      <c r="AR173" s="120">
        <f>RCF!C$35</f>
        <v>16.46</v>
      </c>
      <c r="AS173" s="121">
        <f t="shared" si="181"/>
        <v>950</v>
      </c>
      <c r="AT173" s="121">
        <f t="shared" si="181"/>
        <v>1059.5999999999999</v>
      </c>
      <c r="AU173" s="119">
        <f t="shared" si="182"/>
        <v>721.3</v>
      </c>
      <c r="AV173" s="120">
        <f>RCF!C$37</f>
        <v>16.247</v>
      </c>
      <c r="AW173" s="216"/>
      <c r="AX173" s="120"/>
      <c r="AY173" s="119">
        <f t="shared" si="183"/>
        <v>734.3</v>
      </c>
      <c r="AZ173" s="120">
        <f>RCF!C$39</f>
        <v>16.54</v>
      </c>
      <c r="BA173" s="119">
        <f t="shared" si="184"/>
        <v>700.5</v>
      </c>
      <c r="BB173" s="120">
        <f>RCF!C$41</f>
        <v>15.779</v>
      </c>
    </row>
    <row r="174" spans="1:54" x14ac:dyDescent="0.2">
      <c r="A174" s="38">
        <v>884</v>
      </c>
      <c r="B174" s="118" t="s">
        <v>259</v>
      </c>
      <c r="C174" s="35">
        <v>127</v>
      </c>
      <c r="D174" s="119">
        <f t="shared" si="163"/>
        <v>7558.9</v>
      </c>
      <c r="E174" s="148">
        <f>RCF!C$43</f>
        <v>59.519182319999999</v>
      </c>
      <c r="F174" s="119">
        <f t="shared" si="164"/>
        <v>2005.5</v>
      </c>
      <c r="G174" s="149">
        <f>RCF!C$5</f>
        <v>15.792</v>
      </c>
      <c r="H174" s="119">
        <f t="shared" si="165"/>
        <v>2005.6</v>
      </c>
      <c r="I174" s="149">
        <f t="shared" si="166"/>
        <v>15.792</v>
      </c>
      <c r="J174" s="121">
        <f t="shared" si="187"/>
        <v>2206.1</v>
      </c>
      <c r="K174" s="121">
        <f t="shared" si="187"/>
        <v>2747.7</v>
      </c>
      <c r="L174" s="121">
        <f t="shared" si="187"/>
        <v>2948.2</v>
      </c>
      <c r="M174" s="121">
        <f t="shared" si="187"/>
        <v>3249</v>
      </c>
      <c r="N174" s="121">
        <f t="shared" si="187"/>
        <v>4011.2</v>
      </c>
      <c r="O174" s="121">
        <f t="shared" si="187"/>
        <v>4312</v>
      </c>
      <c r="P174" s="121">
        <f t="shared" si="187"/>
        <v>6016.8</v>
      </c>
      <c r="Q174" s="119">
        <f t="shared" si="168"/>
        <v>1967.2</v>
      </c>
      <c r="R174" s="149">
        <f>RCF!C$7</f>
        <v>15.49</v>
      </c>
      <c r="S174" s="121">
        <f t="shared" si="169"/>
        <v>2557.3000000000002</v>
      </c>
      <c r="T174" s="121">
        <f t="shared" si="169"/>
        <v>2950.8</v>
      </c>
      <c r="U174" s="119">
        <f t="shared" si="170"/>
        <v>1943.6</v>
      </c>
      <c r="V174" s="149">
        <f>RCF!C$9</f>
        <v>15.304</v>
      </c>
      <c r="W174" s="119">
        <f t="shared" si="171"/>
        <v>1943.6</v>
      </c>
      <c r="X174" s="120">
        <f t="shared" si="172"/>
        <v>15.304</v>
      </c>
      <c r="Y174" s="121">
        <f t="shared" si="188"/>
        <v>2137.9</v>
      </c>
      <c r="Z174" s="121">
        <f t="shared" si="188"/>
        <v>2662.7</v>
      </c>
      <c r="AA174" s="121">
        <f t="shared" si="188"/>
        <v>3148.6</v>
      </c>
      <c r="AB174" s="121">
        <f t="shared" si="188"/>
        <v>2857</v>
      </c>
      <c r="AC174" s="121">
        <f t="shared" si="188"/>
        <v>4217.6000000000004</v>
      </c>
      <c r="AD174" s="121">
        <f t="shared" si="188"/>
        <v>5830.8</v>
      </c>
      <c r="AE174" s="119">
        <f t="shared" si="174"/>
        <v>1971</v>
      </c>
      <c r="AF174" s="120">
        <f>RCF!C$13</f>
        <v>15.52</v>
      </c>
      <c r="AG174" s="121">
        <f t="shared" si="175"/>
        <v>3252.2</v>
      </c>
      <c r="AH174" s="121">
        <f t="shared" si="175"/>
        <v>4139.1000000000004</v>
      </c>
      <c r="AI174" s="121">
        <f t="shared" si="175"/>
        <v>5913</v>
      </c>
      <c r="AJ174" s="119">
        <f t="shared" si="176"/>
        <v>0</v>
      </c>
      <c r="AK174" s="120">
        <f>RCF!C$31</f>
        <v>0</v>
      </c>
      <c r="AL174" s="119">
        <f t="shared" si="177"/>
        <v>2628.9</v>
      </c>
      <c r="AM174" s="120">
        <f>RCF!C$59</f>
        <v>20.7</v>
      </c>
      <c r="AN174" s="119">
        <f t="shared" si="178"/>
        <v>2104.3000000000002</v>
      </c>
      <c r="AO174" s="120">
        <f>RCF!C$33</f>
        <v>16.57</v>
      </c>
      <c r="AP174" s="121">
        <f t="shared" si="179"/>
        <v>3156.4</v>
      </c>
      <c r="AQ174" s="119">
        <f t="shared" si="180"/>
        <v>2090.4</v>
      </c>
      <c r="AR174" s="120">
        <f>RCF!C$35</f>
        <v>16.46</v>
      </c>
      <c r="AS174" s="121">
        <f t="shared" si="181"/>
        <v>2717.5</v>
      </c>
      <c r="AT174" s="121">
        <f t="shared" si="181"/>
        <v>3031</v>
      </c>
      <c r="AU174" s="119">
        <f t="shared" si="182"/>
        <v>2063.3000000000002</v>
      </c>
      <c r="AV174" s="120">
        <f>RCF!C$37</f>
        <v>16.247</v>
      </c>
      <c r="AW174" s="216"/>
      <c r="AX174" s="120"/>
      <c r="AY174" s="119">
        <f t="shared" si="183"/>
        <v>2100.5</v>
      </c>
      <c r="AZ174" s="120">
        <f>RCF!C$39</f>
        <v>16.54</v>
      </c>
      <c r="BA174" s="119">
        <f t="shared" si="184"/>
        <v>2003.9</v>
      </c>
      <c r="BB174" s="120">
        <f>RCF!C$41</f>
        <v>15.779</v>
      </c>
    </row>
    <row r="175" spans="1:54" s="53" customFormat="1" x14ac:dyDescent="0.2">
      <c r="A175" s="122"/>
      <c r="B175" s="123"/>
      <c r="C175" s="124"/>
      <c r="D175" s="124"/>
      <c r="E175" s="125"/>
      <c r="F175" s="126"/>
      <c r="G175" s="125"/>
      <c r="H175" s="127"/>
      <c r="I175" s="128"/>
      <c r="J175" s="129"/>
      <c r="K175" s="129"/>
      <c r="L175" s="129"/>
      <c r="M175" s="129"/>
      <c r="N175" s="129"/>
      <c r="O175" s="129"/>
      <c r="P175" s="129"/>
      <c r="Q175" s="127"/>
      <c r="R175" s="128"/>
      <c r="S175" s="129"/>
      <c r="T175" s="129"/>
      <c r="U175" s="127"/>
      <c r="V175" s="128"/>
      <c r="W175" s="127"/>
      <c r="X175" s="128"/>
      <c r="Y175" s="129"/>
      <c r="Z175" s="129"/>
      <c r="AA175" s="129"/>
      <c r="AB175" s="129"/>
      <c r="AC175" s="129"/>
      <c r="AD175" s="129"/>
      <c r="AE175" s="127"/>
      <c r="AF175" s="128"/>
      <c r="AG175" s="129"/>
      <c r="AH175" s="129"/>
      <c r="AI175" s="129"/>
      <c r="AJ175" s="127"/>
      <c r="AK175" s="128"/>
      <c r="AL175" s="127"/>
      <c r="AM175" s="128"/>
      <c r="AN175" s="127"/>
      <c r="AO175" s="128"/>
      <c r="AP175" s="129"/>
      <c r="AQ175" s="127"/>
      <c r="AR175" s="128"/>
      <c r="AS175" s="129"/>
      <c r="AT175" s="129"/>
      <c r="AU175" s="124"/>
      <c r="AV175" s="130"/>
      <c r="AW175" s="130"/>
      <c r="AX175" s="130"/>
      <c r="AY175" s="127"/>
      <c r="AZ175" s="128"/>
      <c r="BA175" s="127"/>
      <c r="BB175" s="128"/>
    </row>
    <row r="176" spans="1:54" s="242" customFormat="1" x14ac:dyDescent="0.2">
      <c r="A176" s="259" t="s">
        <v>380</v>
      </c>
      <c r="B176" s="260"/>
      <c r="C176" s="260"/>
      <c r="D176" s="260"/>
      <c r="E176" s="261"/>
      <c r="F176" s="261"/>
      <c r="G176" s="261"/>
      <c r="H176" s="262"/>
      <c r="I176" s="261"/>
      <c r="J176" s="263"/>
      <c r="K176" s="263"/>
      <c r="L176" s="263"/>
      <c r="M176" s="263"/>
      <c r="N176" s="263"/>
      <c r="O176" s="263"/>
      <c r="P176" s="263"/>
      <c r="Q176" s="262"/>
      <c r="R176" s="261"/>
      <c r="S176" s="263"/>
      <c r="T176" s="263"/>
      <c r="U176" s="264"/>
      <c r="V176" s="265"/>
      <c r="W176" s="264"/>
      <c r="X176" s="265"/>
      <c r="Y176" s="260"/>
      <c r="Z176" s="260"/>
      <c r="AA176" s="260"/>
      <c r="AB176" s="260"/>
      <c r="AC176" s="260"/>
      <c r="AD176" s="260"/>
      <c r="AE176" s="262"/>
      <c r="AF176" s="262"/>
      <c r="AG176" s="262"/>
      <c r="AH176" s="262"/>
      <c r="AI176" s="262"/>
      <c r="AJ176" s="260"/>
      <c r="AK176" s="265"/>
      <c r="AL176" s="260"/>
      <c r="AM176" s="265"/>
      <c r="AN176" s="266"/>
      <c r="AO176" s="263"/>
      <c r="AP176" s="262"/>
      <c r="AQ176" s="262"/>
      <c r="AR176" s="262"/>
      <c r="AS176" s="262"/>
      <c r="AT176" s="262"/>
      <c r="AU176" s="262"/>
      <c r="AV176" s="262"/>
      <c r="AW176" s="262"/>
      <c r="AX176" s="262"/>
      <c r="AY176" s="262"/>
      <c r="AZ176" s="262"/>
      <c r="BA176" s="266"/>
      <c r="BB176" s="267"/>
    </row>
    <row r="177" spans="1:54" s="242" customFormat="1" x14ac:dyDescent="0.2">
      <c r="A177" s="219" t="s">
        <v>191</v>
      </c>
      <c r="B177" s="63"/>
      <c r="C177" s="64"/>
      <c r="D177" s="65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5"/>
      <c r="V177" s="66"/>
      <c r="W177" s="65"/>
      <c r="X177" s="66"/>
      <c r="Y177" s="63"/>
      <c r="Z177" s="63"/>
      <c r="AA177" s="63"/>
      <c r="AB177" s="63"/>
      <c r="AC177" s="63"/>
      <c r="AD177" s="63"/>
      <c r="AE177" s="65"/>
      <c r="AF177" s="66"/>
      <c r="AG177" s="66"/>
      <c r="AH177" s="66"/>
      <c r="AI177" s="66"/>
      <c r="AJ177" s="65"/>
      <c r="AK177" s="66"/>
      <c r="AL177" s="65"/>
      <c r="AM177" s="66"/>
      <c r="AN177" s="65"/>
      <c r="AO177" s="66"/>
      <c r="AP177" s="66"/>
      <c r="AQ177" s="65"/>
      <c r="AR177" s="66"/>
      <c r="AS177" s="66"/>
      <c r="AT177" s="66"/>
      <c r="AU177" s="65"/>
      <c r="AV177" s="66"/>
      <c r="AW177" s="65"/>
      <c r="AX177" s="66"/>
      <c r="AY177" s="65"/>
      <c r="AZ177" s="66"/>
      <c r="BA177" s="66"/>
      <c r="BB177" s="67"/>
    </row>
    <row r="178" spans="1:54" s="242" customFormat="1" x14ac:dyDescent="0.2">
      <c r="A178" s="243" t="s">
        <v>270</v>
      </c>
      <c r="B178" s="221"/>
      <c r="C178" s="221"/>
      <c r="D178" s="221"/>
      <c r="E178" s="221"/>
      <c r="F178" s="222"/>
      <c r="G178" s="222"/>
      <c r="H178" s="222"/>
      <c r="I178" s="222"/>
      <c r="J178" s="223"/>
      <c r="K178" s="223"/>
      <c r="L178" s="223"/>
      <c r="M178" s="223"/>
      <c r="N178" s="223"/>
      <c r="O178" s="223"/>
      <c r="P178" s="223"/>
      <c r="Q178" s="222"/>
      <c r="R178" s="222"/>
      <c r="S178" s="223"/>
      <c r="T178" s="223"/>
      <c r="U178" s="222"/>
      <c r="V178" s="222"/>
      <c r="W178" s="222"/>
      <c r="X178" s="222"/>
      <c r="Y178" s="224"/>
      <c r="Z178" s="224"/>
      <c r="AA178" s="224"/>
      <c r="AB178" s="224"/>
      <c r="AC178" s="224"/>
      <c r="AD178" s="224"/>
      <c r="AE178" s="222"/>
      <c r="AF178" s="222"/>
      <c r="AG178" s="70"/>
      <c r="AH178" s="70"/>
      <c r="AI178" s="70"/>
      <c r="AJ178" s="222"/>
      <c r="AK178" s="222"/>
      <c r="AL178" s="222"/>
      <c r="AM178" s="222"/>
      <c r="AN178" s="131"/>
      <c r="AO178" s="222"/>
      <c r="AP178" s="70"/>
      <c r="AQ178" s="131"/>
      <c r="AR178" s="222"/>
      <c r="AS178" s="70"/>
      <c r="AT178" s="70"/>
      <c r="AU178" s="131"/>
      <c r="AV178" s="222"/>
      <c r="AW178" s="279"/>
      <c r="AX178" s="222"/>
      <c r="AY178" s="131"/>
      <c r="AZ178" s="132"/>
      <c r="BA178" s="222"/>
      <c r="BB178" s="133"/>
    </row>
    <row r="179" spans="1:54" s="242" customFormat="1" x14ac:dyDescent="0.2">
      <c r="A179" s="134" t="s">
        <v>381</v>
      </c>
      <c r="B179" s="221"/>
      <c r="C179" s="221"/>
      <c r="D179" s="221"/>
      <c r="E179" s="221"/>
      <c r="F179" s="222"/>
      <c r="G179" s="222"/>
      <c r="H179" s="222"/>
      <c r="I179" s="222"/>
      <c r="J179" s="223"/>
      <c r="K179" s="223"/>
      <c r="L179" s="223"/>
      <c r="M179" s="223"/>
      <c r="N179" s="223"/>
      <c r="O179" s="223"/>
      <c r="P179" s="223"/>
      <c r="Q179" s="222"/>
      <c r="R179" s="222"/>
      <c r="S179" s="223"/>
      <c r="T179" s="223"/>
      <c r="U179" s="222"/>
      <c r="V179" s="222"/>
      <c r="W179" s="222"/>
      <c r="X179" s="222"/>
      <c r="Y179" s="224"/>
      <c r="Z179" s="224"/>
      <c r="AA179" s="224"/>
      <c r="AB179" s="224"/>
      <c r="AC179" s="224"/>
      <c r="AD179" s="224"/>
      <c r="AE179" s="222"/>
      <c r="AF179" s="222"/>
      <c r="AG179" s="70"/>
      <c r="AH179" s="70"/>
      <c r="AI179" s="70"/>
      <c r="AJ179" s="222"/>
      <c r="AK179" s="222"/>
      <c r="AL179" s="222"/>
      <c r="AM179" s="222"/>
      <c r="AN179" s="131"/>
      <c r="AO179" s="222"/>
      <c r="AP179" s="70"/>
      <c r="AQ179" s="131"/>
      <c r="AR179" s="222"/>
      <c r="AS179" s="70"/>
      <c r="AT179" s="70"/>
      <c r="AU179" s="131"/>
      <c r="AV179" s="222"/>
      <c r="AW179" s="279"/>
      <c r="AX179" s="222"/>
      <c r="AY179" s="131"/>
      <c r="AZ179" s="132"/>
      <c r="BA179" s="222"/>
      <c r="BB179" s="133"/>
    </row>
    <row r="180" spans="1:54" s="242" customFormat="1" x14ac:dyDescent="0.2">
      <c r="A180" s="244" t="s">
        <v>365</v>
      </c>
      <c r="B180" s="222"/>
      <c r="C180" s="224"/>
      <c r="D180" s="69"/>
      <c r="E180" s="70"/>
      <c r="F180" s="70"/>
      <c r="G180" s="70"/>
      <c r="H180" s="70"/>
      <c r="I180" s="70"/>
      <c r="J180" s="223"/>
      <c r="K180" s="223"/>
      <c r="L180" s="223"/>
      <c r="M180" s="223"/>
      <c r="N180" s="223"/>
      <c r="O180" s="223"/>
      <c r="P180" s="223"/>
      <c r="Q180" s="70"/>
      <c r="R180" s="70"/>
      <c r="S180" s="223"/>
      <c r="T180" s="223"/>
      <c r="U180" s="69"/>
      <c r="V180" s="70"/>
      <c r="W180" s="69"/>
      <c r="X180" s="70"/>
      <c r="Y180" s="224"/>
      <c r="Z180" s="224"/>
      <c r="AA180" s="224"/>
      <c r="AB180" s="224"/>
      <c r="AC180" s="224"/>
      <c r="AD180" s="224"/>
      <c r="AE180" s="69"/>
      <c r="AF180" s="70"/>
      <c r="AG180" s="70"/>
      <c r="AH180" s="70"/>
      <c r="AI180" s="70"/>
      <c r="AJ180" s="69"/>
      <c r="AK180" s="70"/>
      <c r="AL180" s="69"/>
      <c r="AM180" s="70"/>
      <c r="AN180" s="69"/>
      <c r="AO180" s="70"/>
      <c r="AP180" s="70"/>
      <c r="AQ180" s="69"/>
      <c r="AR180" s="70"/>
      <c r="AS180" s="70"/>
      <c r="AT180" s="70"/>
      <c r="AU180" s="69"/>
      <c r="AV180" s="70"/>
      <c r="AW180" s="69"/>
      <c r="AX180" s="70"/>
      <c r="AY180" s="69"/>
      <c r="AZ180" s="70"/>
      <c r="BA180" s="70"/>
      <c r="BB180" s="71"/>
    </row>
    <row r="181" spans="1:54" s="242" customFormat="1" x14ac:dyDescent="0.2">
      <c r="A181" s="220" t="s">
        <v>366</v>
      </c>
      <c r="B181" s="222"/>
      <c r="C181" s="224"/>
      <c r="D181" s="69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69"/>
      <c r="V181" s="70"/>
      <c r="W181" s="69"/>
      <c r="X181" s="70"/>
      <c r="Y181" s="224"/>
      <c r="Z181" s="224"/>
      <c r="AA181" s="224"/>
      <c r="AB181" s="224"/>
      <c r="AC181" s="224"/>
      <c r="AD181" s="224"/>
      <c r="AE181" s="69"/>
      <c r="AF181" s="70"/>
      <c r="AG181" s="70"/>
      <c r="AH181" s="70"/>
      <c r="AI181" s="70"/>
      <c r="AJ181" s="69"/>
      <c r="AK181" s="70"/>
      <c r="AL181" s="69"/>
      <c r="AM181" s="70"/>
      <c r="AN181" s="69"/>
      <c r="AO181" s="70"/>
      <c r="AP181" s="70"/>
      <c r="AQ181" s="69"/>
      <c r="AR181" s="70"/>
      <c r="AS181" s="70"/>
      <c r="AT181" s="70"/>
      <c r="AU181" s="69"/>
      <c r="AV181" s="70"/>
      <c r="AW181" s="69"/>
      <c r="AX181" s="70"/>
      <c r="AY181" s="69"/>
      <c r="AZ181" s="70"/>
      <c r="BA181" s="70"/>
      <c r="BB181" s="71"/>
    </row>
    <row r="182" spans="1:54" s="242" customFormat="1" x14ac:dyDescent="0.2">
      <c r="A182" s="243" t="s">
        <v>382</v>
      </c>
      <c r="B182" s="222"/>
      <c r="C182" s="224"/>
      <c r="D182" s="69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69"/>
      <c r="V182" s="70"/>
      <c r="W182" s="69"/>
      <c r="X182" s="70"/>
      <c r="Y182" s="224"/>
      <c r="Z182" s="224"/>
      <c r="AA182" s="224"/>
      <c r="AB182" s="224"/>
      <c r="AC182" s="224"/>
      <c r="AD182" s="224"/>
      <c r="AE182" s="69"/>
      <c r="AF182" s="70"/>
      <c r="AG182" s="70"/>
      <c r="AH182" s="70"/>
      <c r="AI182" s="70"/>
      <c r="AJ182" s="69"/>
      <c r="AK182" s="70"/>
      <c r="AL182" s="69"/>
      <c r="AM182" s="70"/>
      <c r="AN182" s="69"/>
      <c r="AO182" s="70"/>
      <c r="AP182" s="70"/>
      <c r="AQ182" s="69"/>
      <c r="AR182" s="70"/>
      <c r="AS182" s="70"/>
      <c r="AT182" s="70"/>
      <c r="AU182" s="69"/>
      <c r="AV182" s="70"/>
      <c r="AW182" s="69"/>
      <c r="AX182" s="70"/>
      <c r="AY182" s="69"/>
      <c r="AZ182" s="70"/>
      <c r="BA182" s="70"/>
      <c r="BB182" s="71"/>
    </row>
    <row r="183" spans="1:54" s="242" customFormat="1" x14ac:dyDescent="0.2">
      <c r="A183" s="245" t="s">
        <v>383</v>
      </c>
      <c r="B183" s="222"/>
      <c r="C183" s="224"/>
      <c r="D183" s="69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69"/>
      <c r="V183" s="70"/>
      <c r="W183" s="69"/>
      <c r="X183" s="70"/>
      <c r="Y183" s="224"/>
      <c r="Z183" s="224"/>
      <c r="AA183" s="224"/>
      <c r="AB183" s="224"/>
      <c r="AC183" s="224"/>
      <c r="AD183" s="224"/>
      <c r="AE183" s="69"/>
      <c r="AF183" s="70"/>
      <c r="AG183" s="70"/>
      <c r="AH183" s="70"/>
      <c r="AI183" s="70"/>
      <c r="AJ183" s="69"/>
      <c r="AK183" s="70"/>
      <c r="AL183" s="69"/>
      <c r="AM183" s="70"/>
      <c r="AN183" s="69"/>
      <c r="AO183" s="70"/>
      <c r="AP183" s="70"/>
      <c r="AQ183" s="69"/>
      <c r="AR183" s="70"/>
      <c r="AS183" s="70"/>
      <c r="AT183" s="70"/>
      <c r="AU183" s="69"/>
      <c r="AV183" s="70"/>
      <c r="AW183" s="69"/>
      <c r="AX183" s="70"/>
      <c r="AY183" s="69"/>
      <c r="AZ183" s="70"/>
      <c r="BA183" s="70"/>
      <c r="BB183" s="71"/>
    </row>
    <row r="184" spans="1:54" s="242" customFormat="1" x14ac:dyDescent="0.2">
      <c r="A184" s="246" t="s">
        <v>384</v>
      </c>
      <c r="B184" s="222"/>
      <c r="C184" s="224"/>
      <c r="D184" s="69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69"/>
      <c r="V184" s="70"/>
      <c r="W184" s="69"/>
      <c r="X184" s="70"/>
      <c r="Y184" s="224"/>
      <c r="Z184" s="224"/>
      <c r="AA184" s="224"/>
      <c r="AB184" s="224"/>
      <c r="AC184" s="224"/>
      <c r="AD184" s="224"/>
      <c r="AE184" s="69"/>
      <c r="AF184" s="70"/>
      <c r="AG184" s="70"/>
      <c r="AH184" s="70"/>
      <c r="AI184" s="70"/>
      <c r="AJ184" s="69"/>
      <c r="AK184" s="70"/>
      <c r="AL184" s="69"/>
      <c r="AM184" s="70"/>
      <c r="AN184" s="69"/>
      <c r="AO184" s="70"/>
      <c r="AP184" s="70"/>
      <c r="AQ184" s="69"/>
      <c r="AR184" s="70"/>
      <c r="AS184" s="70"/>
      <c r="AT184" s="70"/>
      <c r="AU184" s="69"/>
      <c r="AV184" s="70"/>
      <c r="AW184" s="69"/>
      <c r="AX184" s="70"/>
      <c r="AY184" s="69"/>
      <c r="AZ184" s="70"/>
      <c r="BA184" s="70"/>
      <c r="BB184" s="71"/>
    </row>
    <row r="185" spans="1:54" s="242" customFormat="1" x14ac:dyDescent="0.2">
      <c r="A185" s="245" t="s">
        <v>385</v>
      </c>
      <c r="B185" s="222"/>
      <c r="C185" s="224"/>
      <c r="D185" s="69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69"/>
      <c r="V185" s="70"/>
      <c r="W185" s="69"/>
      <c r="X185" s="70"/>
      <c r="Y185" s="224"/>
      <c r="Z185" s="224"/>
      <c r="AA185" s="224"/>
      <c r="AB185" s="224"/>
      <c r="AC185" s="224"/>
      <c r="AD185" s="224"/>
      <c r="AE185" s="69"/>
      <c r="AF185" s="70"/>
      <c r="AG185" s="70"/>
      <c r="AH185" s="70"/>
      <c r="AI185" s="70"/>
      <c r="AJ185" s="69"/>
      <c r="AK185" s="70"/>
      <c r="AL185" s="69"/>
      <c r="AM185" s="70"/>
      <c r="AN185" s="69"/>
      <c r="AO185" s="70"/>
      <c r="AP185" s="70"/>
      <c r="AQ185" s="69"/>
      <c r="AR185" s="70"/>
      <c r="AS185" s="70"/>
      <c r="AT185" s="70"/>
      <c r="AU185" s="69"/>
      <c r="AV185" s="70"/>
      <c r="AW185" s="69"/>
      <c r="AX185" s="70"/>
      <c r="AY185" s="69"/>
      <c r="AZ185" s="70"/>
      <c r="BA185" s="70"/>
      <c r="BB185" s="71"/>
    </row>
    <row r="186" spans="1:54" s="242" customFormat="1" x14ac:dyDescent="0.2">
      <c r="A186" s="247" t="s">
        <v>386</v>
      </c>
      <c r="B186" s="222"/>
      <c r="C186" s="224"/>
      <c r="D186" s="69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69"/>
      <c r="V186" s="70"/>
      <c r="W186" s="69"/>
      <c r="X186" s="70"/>
      <c r="Y186" s="224"/>
      <c r="Z186" s="224"/>
      <c r="AA186" s="224"/>
      <c r="AB186" s="224"/>
      <c r="AC186" s="224"/>
      <c r="AD186" s="224"/>
      <c r="AE186" s="69"/>
      <c r="AF186" s="70"/>
      <c r="AG186" s="70"/>
      <c r="AH186" s="70"/>
      <c r="AI186" s="70"/>
      <c r="AJ186" s="69"/>
      <c r="AK186" s="70"/>
      <c r="AL186" s="69"/>
      <c r="AM186" s="70"/>
      <c r="AN186" s="69"/>
      <c r="AO186" s="70"/>
      <c r="AP186" s="70"/>
      <c r="AQ186" s="69"/>
      <c r="AR186" s="70"/>
      <c r="AS186" s="70"/>
      <c r="AT186" s="70"/>
      <c r="AU186" s="69"/>
      <c r="AV186" s="70"/>
      <c r="AW186" s="69"/>
      <c r="AX186" s="70"/>
      <c r="AY186" s="69"/>
      <c r="AZ186" s="70"/>
      <c r="BA186" s="70"/>
      <c r="BB186" s="71"/>
    </row>
    <row r="187" spans="1:54" s="242" customFormat="1" x14ac:dyDescent="0.2">
      <c r="A187" s="243" t="s">
        <v>367</v>
      </c>
      <c r="B187" s="222"/>
      <c r="C187" s="224"/>
      <c r="D187" s="69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69"/>
      <c r="V187" s="70"/>
      <c r="W187" s="69"/>
      <c r="X187" s="70"/>
      <c r="Y187" s="224"/>
      <c r="Z187" s="224"/>
      <c r="AA187" s="224"/>
      <c r="AB187" s="224"/>
      <c r="AC187" s="224"/>
      <c r="AD187" s="224"/>
      <c r="AE187" s="69"/>
      <c r="AF187" s="70"/>
      <c r="AG187" s="70"/>
      <c r="AH187" s="70"/>
      <c r="AI187" s="70"/>
      <c r="AJ187" s="69"/>
      <c r="AK187" s="70"/>
      <c r="AL187" s="69"/>
      <c r="AM187" s="70"/>
      <c r="AN187" s="69"/>
      <c r="AO187" s="70"/>
      <c r="AP187" s="70"/>
      <c r="AQ187" s="69"/>
      <c r="AR187" s="70"/>
      <c r="AS187" s="70"/>
      <c r="AT187" s="70"/>
      <c r="AU187" s="69"/>
      <c r="AV187" s="70"/>
      <c r="AW187" s="69"/>
      <c r="AX187" s="70"/>
      <c r="AY187" s="69"/>
      <c r="AZ187" s="70"/>
      <c r="BA187" s="70"/>
      <c r="BB187" s="71"/>
    </row>
    <row r="188" spans="1:54" s="242" customFormat="1" x14ac:dyDescent="0.2">
      <c r="A188" s="220" t="s">
        <v>368</v>
      </c>
      <c r="B188" s="222"/>
      <c r="C188" s="224"/>
      <c r="D188" s="69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69"/>
      <c r="V188" s="70"/>
      <c r="W188" s="69"/>
      <c r="X188" s="70"/>
      <c r="Y188" s="224"/>
      <c r="Z188" s="224"/>
      <c r="AA188" s="224"/>
      <c r="AB188" s="224"/>
      <c r="AC188" s="224"/>
      <c r="AD188" s="224"/>
      <c r="AE188" s="69"/>
      <c r="AF188" s="70"/>
      <c r="AG188" s="70"/>
      <c r="AH188" s="70"/>
      <c r="AI188" s="70"/>
      <c r="AJ188" s="69"/>
      <c r="AK188" s="70"/>
      <c r="AL188" s="69"/>
      <c r="AM188" s="70"/>
      <c r="AN188" s="69"/>
      <c r="AO188" s="70"/>
      <c r="AP188" s="70"/>
      <c r="AQ188" s="69"/>
      <c r="AR188" s="70"/>
      <c r="AS188" s="70"/>
      <c r="AT188" s="70"/>
      <c r="AU188" s="69"/>
      <c r="AV188" s="70"/>
      <c r="AW188" s="69"/>
      <c r="AX188" s="70"/>
      <c r="AY188" s="69"/>
      <c r="AZ188" s="70"/>
      <c r="BA188" s="70"/>
      <c r="BB188" s="71"/>
    </row>
    <row r="189" spans="1:54" s="242" customFormat="1" x14ac:dyDescent="0.2">
      <c r="A189" s="220" t="s">
        <v>369</v>
      </c>
      <c r="B189" s="222"/>
      <c r="C189" s="224"/>
      <c r="D189" s="69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69"/>
      <c r="V189" s="70"/>
      <c r="W189" s="69"/>
      <c r="X189" s="70"/>
      <c r="Y189" s="224"/>
      <c r="Z189" s="224"/>
      <c r="AA189" s="224"/>
      <c r="AB189" s="224"/>
      <c r="AC189" s="224"/>
      <c r="AD189" s="224"/>
      <c r="AE189" s="69"/>
      <c r="AF189" s="70"/>
      <c r="AG189" s="70"/>
      <c r="AH189" s="70"/>
      <c r="AI189" s="70"/>
      <c r="AJ189" s="69"/>
      <c r="AK189" s="70"/>
      <c r="AL189" s="69"/>
      <c r="AM189" s="70"/>
      <c r="AN189" s="69"/>
      <c r="AO189" s="70"/>
      <c r="AP189" s="70"/>
      <c r="AQ189" s="69"/>
      <c r="AR189" s="70"/>
      <c r="AS189" s="70"/>
      <c r="AT189" s="70"/>
      <c r="AU189" s="69"/>
      <c r="AV189" s="70"/>
      <c r="AW189" s="69"/>
      <c r="AX189" s="70"/>
      <c r="AY189" s="69"/>
      <c r="AZ189" s="70"/>
      <c r="BA189" s="70"/>
      <c r="BB189" s="71"/>
    </row>
    <row r="190" spans="1:54" s="242" customFormat="1" x14ac:dyDescent="0.2">
      <c r="A190" s="225" t="s">
        <v>370</v>
      </c>
      <c r="B190" s="222"/>
      <c r="C190" s="224"/>
      <c r="D190" s="69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69"/>
      <c r="V190" s="70"/>
      <c r="W190" s="69"/>
      <c r="X190" s="70"/>
      <c r="Y190" s="224"/>
      <c r="Z190" s="224"/>
      <c r="AA190" s="224"/>
      <c r="AB190" s="224"/>
      <c r="AC190" s="224"/>
      <c r="AD190" s="224"/>
      <c r="AE190" s="69"/>
      <c r="AF190" s="70"/>
      <c r="AG190" s="70"/>
      <c r="AH190" s="70"/>
      <c r="AI190" s="70"/>
      <c r="AJ190" s="69"/>
      <c r="AK190" s="70"/>
      <c r="AL190" s="69"/>
      <c r="AM190" s="70"/>
      <c r="AN190" s="69"/>
      <c r="AO190" s="70"/>
      <c r="AP190" s="70"/>
      <c r="AQ190" s="69"/>
      <c r="AR190" s="70"/>
      <c r="AS190" s="70"/>
      <c r="AT190" s="70"/>
      <c r="AU190" s="69"/>
      <c r="AV190" s="70"/>
      <c r="AW190" s="69"/>
      <c r="AX190" s="70"/>
      <c r="AY190" s="69"/>
      <c r="AZ190" s="70"/>
      <c r="BA190" s="70"/>
      <c r="BB190" s="71"/>
    </row>
    <row r="191" spans="1:54" s="242" customFormat="1" x14ac:dyDescent="0.2">
      <c r="A191" s="220" t="s">
        <v>371</v>
      </c>
      <c r="B191" s="222"/>
      <c r="C191" s="224"/>
      <c r="D191" s="69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69"/>
      <c r="V191" s="70"/>
      <c r="W191" s="69"/>
      <c r="X191" s="70"/>
      <c r="Y191" s="224"/>
      <c r="Z191" s="224"/>
      <c r="AA191" s="224"/>
      <c r="AB191" s="224"/>
      <c r="AC191" s="224"/>
      <c r="AD191" s="224"/>
      <c r="AE191" s="69"/>
      <c r="AF191" s="70"/>
      <c r="AG191" s="70"/>
      <c r="AH191" s="70"/>
      <c r="AI191" s="70"/>
      <c r="AJ191" s="69"/>
      <c r="AK191" s="70"/>
      <c r="AL191" s="69"/>
      <c r="AM191" s="70"/>
      <c r="AN191" s="69"/>
      <c r="AO191" s="70"/>
      <c r="AP191" s="70"/>
      <c r="AQ191" s="69"/>
      <c r="AR191" s="70"/>
      <c r="AS191" s="70"/>
      <c r="AT191" s="70"/>
      <c r="AU191" s="69"/>
      <c r="AV191" s="70"/>
      <c r="AW191" s="69"/>
      <c r="AX191" s="70"/>
      <c r="AY191" s="69"/>
      <c r="AZ191" s="70"/>
      <c r="BA191" s="70"/>
      <c r="BB191" s="71"/>
    </row>
    <row r="192" spans="1:54" s="242" customFormat="1" ht="15" x14ac:dyDescent="0.25">
      <c r="A192" s="248" t="s">
        <v>387</v>
      </c>
      <c r="B192" s="222"/>
      <c r="C192" s="224"/>
      <c r="D192" s="69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69"/>
      <c r="V192" s="70"/>
      <c r="W192" s="69"/>
      <c r="X192" s="70"/>
      <c r="Y192" s="224"/>
      <c r="Z192" s="224"/>
      <c r="AA192" s="224"/>
      <c r="AB192" s="224"/>
      <c r="AC192" s="224"/>
      <c r="AD192" s="224"/>
      <c r="AE192" s="69"/>
      <c r="AF192" s="70"/>
      <c r="AG192" s="70"/>
      <c r="AH192" s="70"/>
      <c r="AI192" s="70"/>
      <c r="AJ192" s="69"/>
      <c r="AK192" s="70"/>
      <c r="AL192" s="69"/>
      <c r="AM192" s="70"/>
      <c r="AN192" s="69"/>
      <c r="AO192" s="70"/>
      <c r="AP192" s="70"/>
      <c r="AQ192" s="69"/>
      <c r="AR192" s="70"/>
      <c r="AS192" s="70"/>
      <c r="AT192" s="70"/>
      <c r="AU192" s="69"/>
      <c r="AV192" s="70"/>
      <c r="AW192" s="69"/>
      <c r="AX192" s="70"/>
      <c r="AY192" s="69"/>
      <c r="AZ192" s="70"/>
      <c r="BA192" s="70"/>
      <c r="BB192" s="71"/>
    </row>
    <row r="193" spans="1:54" s="242" customFormat="1" x14ac:dyDescent="0.2">
      <c r="A193" s="226" t="s">
        <v>271</v>
      </c>
      <c r="B193" s="227"/>
      <c r="C193" s="227"/>
      <c r="D193" s="72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2"/>
      <c r="V193" s="73"/>
      <c r="W193" s="72"/>
      <c r="X193" s="73"/>
      <c r="Y193" s="227"/>
      <c r="Z193" s="227"/>
      <c r="AA193" s="227"/>
      <c r="AB193" s="227"/>
      <c r="AC193" s="227"/>
      <c r="AD193" s="227"/>
      <c r="AE193" s="72"/>
      <c r="AF193" s="73"/>
      <c r="AG193" s="73"/>
      <c r="AH193" s="73"/>
      <c r="AI193" s="73"/>
      <c r="AJ193" s="72"/>
      <c r="AK193" s="73"/>
      <c r="AL193" s="72"/>
      <c r="AM193" s="73"/>
      <c r="AN193" s="72"/>
      <c r="AO193" s="73"/>
      <c r="AP193" s="73"/>
      <c r="AQ193" s="72"/>
      <c r="AR193" s="73"/>
      <c r="AS193" s="73"/>
      <c r="AT193" s="73"/>
      <c r="AU193" s="72"/>
      <c r="AV193" s="73"/>
      <c r="AW193" s="72"/>
      <c r="AX193" s="73"/>
      <c r="AY193" s="72"/>
      <c r="AZ193" s="73"/>
      <c r="BA193" s="73"/>
      <c r="BB193" s="74"/>
    </row>
    <row r="194" spans="1:54" s="242" customFormat="1" x14ac:dyDescent="0.2">
      <c r="A194" s="220" t="s">
        <v>310</v>
      </c>
      <c r="B194" s="224"/>
      <c r="C194" s="224"/>
      <c r="D194" s="69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69"/>
      <c r="V194" s="70"/>
      <c r="W194" s="69"/>
      <c r="X194" s="70"/>
      <c r="Y194" s="224"/>
      <c r="Z194" s="224"/>
      <c r="AA194" s="224"/>
      <c r="AB194" s="224"/>
      <c r="AC194" s="224"/>
      <c r="AD194" s="224"/>
      <c r="AE194" s="69"/>
      <c r="AF194" s="70"/>
      <c r="AG194" s="70"/>
      <c r="AH194" s="70"/>
      <c r="AI194" s="70"/>
      <c r="AJ194" s="69"/>
      <c r="AK194" s="70"/>
      <c r="AL194" s="69"/>
      <c r="AM194" s="70"/>
      <c r="AN194" s="69"/>
      <c r="AO194" s="70"/>
      <c r="AP194" s="70"/>
      <c r="AQ194" s="69"/>
      <c r="AR194" s="70"/>
      <c r="AS194" s="70"/>
      <c r="AT194" s="70"/>
      <c r="AU194" s="69"/>
      <c r="AV194" s="70"/>
      <c r="AW194" s="69"/>
      <c r="AX194" s="70"/>
      <c r="AY194" s="69"/>
      <c r="AZ194" s="70"/>
      <c r="BA194" s="70"/>
      <c r="BB194" s="71"/>
    </row>
    <row r="195" spans="1:54" s="242" customFormat="1" x14ac:dyDescent="0.2">
      <c r="A195" s="228" t="s">
        <v>272</v>
      </c>
      <c r="B195" s="227"/>
      <c r="C195" s="227"/>
      <c r="D195" s="72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2"/>
      <c r="V195" s="73"/>
      <c r="W195" s="72"/>
      <c r="X195" s="73"/>
      <c r="Y195" s="227"/>
      <c r="Z195" s="227"/>
      <c r="AA195" s="227"/>
      <c r="AB195" s="227"/>
      <c r="AC195" s="227"/>
      <c r="AD195" s="227"/>
      <c r="AE195" s="72"/>
      <c r="AF195" s="73"/>
      <c r="AG195" s="73"/>
      <c r="AH195" s="73"/>
      <c r="AI195" s="73"/>
      <c r="AJ195" s="72"/>
      <c r="AK195" s="73"/>
      <c r="AL195" s="72"/>
      <c r="AM195" s="73"/>
      <c r="AN195" s="72"/>
      <c r="AO195" s="73"/>
      <c r="AP195" s="73"/>
      <c r="AQ195" s="72"/>
      <c r="AR195" s="73"/>
      <c r="AS195" s="73"/>
      <c r="AT195" s="73"/>
      <c r="AU195" s="72"/>
      <c r="AV195" s="73"/>
      <c r="AW195" s="72"/>
      <c r="AX195" s="73"/>
      <c r="AY195" s="72"/>
      <c r="AZ195" s="73"/>
      <c r="BA195" s="73"/>
      <c r="BB195" s="74"/>
    </row>
    <row r="196" spans="1:54" s="249" customFormat="1" x14ac:dyDescent="0.2">
      <c r="A196" s="229" t="s">
        <v>313</v>
      </c>
      <c r="B196" s="230"/>
      <c r="C196" s="230"/>
      <c r="D196" s="135"/>
      <c r="E196" s="136"/>
      <c r="F196" s="135"/>
      <c r="G196" s="136"/>
      <c r="H196" s="135"/>
      <c r="I196" s="136"/>
      <c r="J196" s="136"/>
      <c r="K196" s="136"/>
      <c r="L196" s="136"/>
      <c r="M196" s="136"/>
      <c r="N196" s="136"/>
      <c r="O196" s="136"/>
      <c r="P196" s="136"/>
      <c r="Q196" s="135"/>
      <c r="R196" s="136"/>
      <c r="S196" s="136"/>
      <c r="T196" s="136"/>
      <c r="U196" s="135"/>
      <c r="V196" s="136"/>
      <c r="W196" s="135"/>
      <c r="X196" s="136"/>
      <c r="Y196" s="230"/>
      <c r="Z196" s="230"/>
      <c r="AA196" s="230"/>
      <c r="AB196" s="230"/>
      <c r="AC196" s="230"/>
      <c r="AD196" s="230"/>
      <c r="AE196" s="135"/>
      <c r="AF196" s="136"/>
      <c r="AG196" s="136"/>
      <c r="AH196" s="136"/>
      <c r="AI196" s="136"/>
      <c r="AJ196" s="135"/>
      <c r="AK196" s="136"/>
      <c r="AL196" s="135"/>
      <c r="AM196" s="136"/>
      <c r="AN196" s="135"/>
      <c r="AO196" s="136"/>
      <c r="AP196" s="136"/>
      <c r="AQ196" s="135"/>
      <c r="AR196" s="136"/>
      <c r="AS196" s="136"/>
      <c r="AT196" s="136"/>
      <c r="AU196" s="135"/>
      <c r="AV196" s="136"/>
      <c r="AW196" s="135"/>
      <c r="AX196" s="136"/>
      <c r="AY196" s="135"/>
      <c r="AZ196" s="136"/>
      <c r="BA196" s="136"/>
      <c r="BB196" s="137"/>
    </row>
    <row r="197" spans="1:54" s="249" customFormat="1" x14ac:dyDescent="0.2">
      <c r="A197" s="231" t="s">
        <v>314</v>
      </c>
      <c r="B197" s="230"/>
      <c r="C197" s="230"/>
      <c r="D197" s="135"/>
      <c r="E197" s="136"/>
      <c r="F197" s="135"/>
      <c r="G197" s="136"/>
      <c r="H197" s="135"/>
      <c r="I197" s="136"/>
      <c r="J197" s="136"/>
      <c r="K197" s="136"/>
      <c r="L197" s="136"/>
      <c r="M197" s="136"/>
      <c r="N197" s="136"/>
      <c r="O197" s="136"/>
      <c r="P197" s="136"/>
      <c r="Q197" s="135"/>
      <c r="R197" s="136"/>
      <c r="S197" s="136"/>
      <c r="T197" s="136"/>
      <c r="U197" s="135"/>
      <c r="V197" s="136"/>
      <c r="W197" s="135"/>
      <c r="X197" s="136"/>
      <c r="Y197" s="230"/>
      <c r="Z197" s="230"/>
      <c r="AA197" s="230"/>
      <c r="AB197" s="230"/>
      <c r="AC197" s="230"/>
      <c r="AD197" s="230"/>
      <c r="AE197" s="135"/>
      <c r="AF197" s="136"/>
      <c r="AG197" s="136"/>
      <c r="AH197" s="136"/>
      <c r="AI197" s="136"/>
      <c r="AJ197" s="135"/>
      <c r="AK197" s="136"/>
      <c r="AL197" s="135"/>
      <c r="AM197" s="136"/>
      <c r="AN197" s="135"/>
      <c r="AO197" s="136"/>
      <c r="AP197" s="136"/>
      <c r="AQ197" s="135"/>
      <c r="AR197" s="136"/>
      <c r="AS197" s="136"/>
      <c r="AT197" s="136"/>
      <c r="AU197" s="135"/>
      <c r="AV197" s="136"/>
      <c r="AW197" s="135"/>
      <c r="AX197" s="136"/>
      <c r="AY197" s="135"/>
      <c r="AZ197" s="136"/>
      <c r="BA197" s="136"/>
      <c r="BB197" s="137"/>
    </row>
    <row r="198" spans="1:54" s="249" customFormat="1" x14ac:dyDescent="0.2">
      <c r="A198" s="250" t="s">
        <v>389</v>
      </c>
      <c r="B198" s="230"/>
      <c r="C198" s="230"/>
      <c r="D198" s="135"/>
      <c r="E198" s="136"/>
      <c r="F198" s="135"/>
      <c r="G198" s="136"/>
      <c r="H198" s="135"/>
      <c r="I198" s="136"/>
      <c r="J198" s="136"/>
      <c r="K198" s="136"/>
      <c r="L198" s="136"/>
      <c r="M198" s="136"/>
      <c r="N198" s="136"/>
      <c r="O198" s="136"/>
      <c r="P198" s="136"/>
      <c r="Q198" s="135"/>
      <c r="R198" s="136"/>
      <c r="S198" s="136"/>
      <c r="T198" s="136"/>
      <c r="U198" s="135"/>
      <c r="V198" s="136"/>
      <c r="W198" s="135"/>
      <c r="X198" s="136"/>
      <c r="Y198" s="230"/>
      <c r="Z198" s="230"/>
      <c r="AA198" s="230"/>
      <c r="AB198" s="230"/>
      <c r="AC198" s="230"/>
      <c r="AD198" s="230"/>
      <c r="AE198" s="135"/>
      <c r="AF198" s="136"/>
      <c r="AG198" s="136"/>
      <c r="AH198" s="136"/>
      <c r="AI198" s="136"/>
      <c r="AJ198" s="135"/>
      <c r="AK198" s="136"/>
      <c r="AL198" s="135"/>
      <c r="AM198" s="136"/>
      <c r="AN198" s="135"/>
      <c r="AO198" s="136"/>
      <c r="AP198" s="136"/>
      <c r="AQ198" s="135"/>
      <c r="AR198" s="136"/>
      <c r="AS198" s="136"/>
      <c r="AT198" s="136"/>
      <c r="AU198" s="135"/>
      <c r="AV198" s="136"/>
      <c r="AW198" s="135"/>
      <c r="AX198" s="136"/>
      <c r="AY198" s="135"/>
      <c r="AZ198" s="136"/>
      <c r="BA198" s="136"/>
      <c r="BB198" s="137"/>
    </row>
    <row r="199" spans="1:54" s="256" customFormat="1" x14ac:dyDescent="0.2">
      <c r="A199" s="251" t="s">
        <v>388</v>
      </c>
      <c r="B199" s="252"/>
      <c r="C199" s="252"/>
      <c r="D199" s="253"/>
      <c r="E199" s="254"/>
      <c r="F199" s="253"/>
      <c r="G199" s="254"/>
      <c r="H199" s="253"/>
      <c r="I199" s="254"/>
      <c r="J199" s="254"/>
      <c r="K199" s="254"/>
      <c r="L199" s="254"/>
      <c r="M199" s="254"/>
      <c r="N199" s="254"/>
      <c r="O199" s="254"/>
      <c r="P199" s="254"/>
      <c r="Q199" s="253"/>
      <c r="R199" s="254"/>
      <c r="S199" s="254"/>
      <c r="T199" s="254"/>
      <c r="U199" s="253"/>
      <c r="V199" s="254"/>
      <c r="W199" s="253"/>
      <c r="X199" s="254"/>
      <c r="Y199" s="252"/>
      <c r="Z199" s="252"/>
      <c r="AA199" s="252"/>
      <c r="AB199" s="252"/>
      <c r="AC199" s="252"/>
      <c r="AD199" s="252"/>
      <c r="AE199" s="253"/>
      <c r="AF199" s="254"/>
      <c r="AG199" s="254"/>
      <c r="AH199" s="254"/>
      <c r="AI199" s="254"/>
      <c r="AJ199" s="253"/>
      <c r="AK199" s="254"/>
      <c r="AL199" s="253"/>
      <c r="AM199" s="254"/>
      <c r="AN199" s="253"/>
      <c r="AO199" s="254"/>
      <c r="AP199" s="254"/>
      <c r="AQ199" s="253"/>
      <c r="AR199" s="254"/>
      <c r="AS199" s="254"/>
      <c r="AT199" s="254"/>
      <c r="AU199" s="253"/>
      <c r="AV199" s="254"/>
      <c r="AW199" s="253"/>
      <c r="AX199" s="254"/>
      <c r="AY199" s="253"/>
      <c r="AZ199" s="254"/>
      <c r="BA199" s="254"/>
      <c r="BB199" s="255"/>
    </row>
    <row r="200" spans="1:54" s="249" customFormat="1" x14ac:dyDescent="0.2">
      <c r="A200" s="257" t="s">
        <v>372</v>
      </c>
      <c r="B200" s="230"/>
      <c r="C200" s="230"/>
      <c r="D200" s="135"/>
      <c r="E200" s="136"/>
      <c r="F200" s="135"/>
      <c r="G200" s="136"/>
      <c r="H200" s="135"/>
      <c r="I200" s="136"/>
      <c r="J200" s="136"/>
      <c r="K200" s="136"/>
      <c r="L200" s="136"/>
      <c r="M200" s="136"/>
      <c r="N200" s="136"/>
      <c r="O200" s="136"/>
      <c r="P200" s="136"/>
      <c r="Q200" s="135"/>
      <c r="R200" s="136"/>
      <c r="S200" s="136"/>
      <c r="T200" s="136"/>
      <c r="U200" s="135"/>
      <c r="V200" s="136"/>
      <c r="W200" s="135"/>
      <c r="X200" s="136"/>
      <c r="Y200" s="230"/>
      <c r="Z200" s="230"/>
      <c r="AA200" s="230"/>
      <c r="AB200" s="230"/>
      <c r="AC200" s="230"/>
      <c r="AD200" s="230"/>
      <c r="AE200" s="135"/>
      <c r="AF200" s="136"/>
      <c r="AG200" s="136"/>
      <c r="AH200" s="136"/>
      <c r="AI200" s="136"/>
      <c r="AJ200" s="135"/>
      <c r="AK200" s="136"/>
      <c r="AL200" s="135"/>
      <c r="AM200" s="136"/>
      <c r="AN200" s="135"/>
      <c r="AO200" s="136"/>
      <c r="AP200" s="136"/>
      <c r="AQ200" s="135"/>
      <c r="AR200" s="136"/>
      <c r="AS200" s="136"/>
      <c r="AT200" s="136"/>
      <c r="AU200" s="135"/>
      <c r="AV200" s="136"/>
      <c r="AW200" s="135"/>
      <c r="AX200" s="136"/>
      <c r="AY200" s="135"/>
      <c r="AZ200" s="136"/>
      <c r="BA200" s="136"/>
      <c r="BB200" s="137"/>
    </row>
    <row r="201" spans="1:54" s="258" customFormat="1" x14ac:dyDescent="0.2">
      <c r="A201" s="226"/>
      <c r="B201" s="227"/>
      <c r="C201" s="227"/>
      <c r="D201" s="72"/>
      <c r="E201" s="73"/>
      <c r="F201" s="72"/>
      <c r="G201" s="73"/>
      <c r="H201" s="72"/>
      <c r="I201" s="73"/>
      <c r="J201" s="73"/>
      <c r="K201" s="73"/>
      <c r="L201" s="73"/>
      <c r="M201" s="73"/>
      <c r="N201" s="73"/>
      <c r="O201" s="73"/>
      <c r="P201" s="73"/>
      <c r="Q201" s="72"/>
      <c r="R201" s="73"/>
      <c r="S201" s="73"/>
      <c r="T201" s="73"/>
      <c r="U201" s="72"/>
      <c r="V201" s="73"/>
      <c r="W201" s="72"/>
      <c r="X201" s="73"/>
      <c r="Y201" s="227"/>
      <c r="Z201" s="227"/>
      <c r="AA201" s="227"/>
      <c r="AB201" s="227"/>
      <c r="AC201" s="227"/>
      <c r="AD201" s="227"/>
      <c r="AE201" s="72"/>
      <c r="AF201" s="73"/>
      <c r="AG201" s="73"/>
      <c r="AH201" s="73"/>
      <c r="AI201" s="73"/>
      <c r="AJ201" s="72"/>
      <c r="AK201" s="73"/>
      <c r="AL201" s="72"/>
      <c r="AM201" s="73"/>
      <c r="AN201" s="72"/>
      <c r="AO201" s="73"/>
      <c r="AP201" s="73"/>
      <c r="AQ201" s="72"/>
      <c r="AR201" s="73"/>
      <c r="AS201" s="73"/>
      <c r="AT201" s="73"/>
      <c r="AU201" s="72"/>
      <c r="AV201" s="73"/>
      <c r="AW201" s="72"/>
      <c r="AX201" s="73"/>
      <c r="AY201" s="72"/>
      <c r="AZ201" s="73"/>
      <c r="BA201" s="73"/>
      <c r="BB201" s="74"/>
    </row>
    <row r="202" spans="1:54" s="258" customFormat="1" x14ac:dyDescent="0.2">
      <c r="A202" s="280" t="s">
        <v>189</v>
      </c>
      <c r="B202" s="281"/>
      <c r="C202" s="282"/>
      <c r="D202" s="283"/>
      <c r="E202" s="284"/>
      <c r="F202" s="283"/>
      <c r="G202" s="284"/>
      <c r="H202" s="283"/>
      <c r="I202" s="284"/>
      <c r="J202" s="284"/>
      <c r="K202" s="284"/>
      <c r="L202" s="284"/>
      <c r="M202" s="284"/>
      <c r="N202" s="284"/>
      <c r="O202" s="284"/>
      <c r="P202" s="284"/>
      <c r="Q202" s="283"/>
      <c r="R202" s="284"/>
      <c r="S202" s="284"/>
      <c r="T202" s="284"/>
      <c r="U202" s="283"/>
      <c r="V202" s="284"/>
      <c r="W202" s="283"/>
      <c r="X202" s="284"/>
      <c r="Y202" s="281"/>
      <c r="Z202" s="281"/>
      <c r="AA202" s="281"/>
      <c r="AB202" s="281"/>
      <c r="AC202" s="281"/>
      <c r="AD202" s="281"/>
      <c r="AE202" s="283"/>
      <c r="AF202" s="284"/>
      <c r="AG202" s="284"/>
      <c r="AH202" s="284"/>
      <c r="AI202" s="284"/>
      <c r="AJ202" s="283"/>
      <c r="AK202" s="284"/>
      <c r="AL202" s="283"/>
      <c r="AM202" s="284"/>
      <c r="AN202" s="283"/>
      <c r="AO202" s="284"/>
      <c r="AP202" s="284"/>
      <c r="AQ202" s="283"/>
      <c r="AR202" s="284"/>
      <c r="AS202" s="284"/>
      <c r="AT202" s="284"/>
      <c r="AU202" s="283"/>
      <c r="AV202" s="284"/>
      <c r="AW202" s="283"/>
      <c r="AX202" s="284"/>
      <c r="AY202" s="283"/>
      <c r="AZ202" s="284"/>
      <c r="BA202" s="284"/>
      <c r="BB202" s="285"/>
    </row>
    <row r="203" spans="1:54" s="242" customFormat="1" x14ac:dyDescent="0.2">
      <c r="A203" s="286" t="s">
        <v>193</v>
      </c>
      <c r="B203" s="287"/>
      <c r="C203" s="287"/>
      <c r="D203" s="287"/>
      <c r="E203" s="287"/>
      <c r="F203" s="288"/>
      <c r="G203" s="287"/>
      <c r="H203" s="288"/>
      <c r="I203" s="287"/>
      <c r="J203" s="287"/>
      <c r="K203" s="287"/>
      <c r="L203" s="287"/>
      <c r="M203" s="287"/>
      <c r="N203" s="287"/>
      <c r="O203" s="287"/>
      <c r="P203" s="287"/>
      <c r="Q203" s="288"/>
      <c r="R203" s="287"/>
      <c r="S203" s="287"/>
      <c r="T203" s="287"/>
      <c r="U203" s="287"/>
      <c r="V203" s="287"/>
      <c r="W203" s="287"/>
      <c r="X203" s="287"/>
      <c r="Y203" s="287"/>
      <c r="Z203" s="287"/>
      <c r="AA203" s="287"/>
      <c r="AB203" s="287"/>
      <c r="AC203" s="287"/>
      <c r="AD203" s="287"/>
      <c r="AE203" s="287"/>
      <c r="AF203" s="287"/>
      <c r="AG203" s="287"/>
      <c r="AH203" s="287"/>
      <c r="AI203" s="287"/>
      <c r="AJ203" s="289"/>
      <c r="AK203" s="287"/>
      <c r="AL203" s="289"/>
      <c r="AM203" s="287"/>
      <c r="AN203" s="288"/>
      <c r="AO203" s="287"/>
      <c r="AP203" s="287"/>
      <c r="AQ203" s="288"/>
      <c r="AR203" s="287"/>
      <c r="AS203" s="287"/>
      <c r="AT203" s="287"/>
      <c r="AU203" s="288"/>
      <c r="AV203" s="287"/>
      <c r="AW203" s="290"/>
      <c r="AX203" s="287"/>
      <c r="AY203" s="288"/>
      <c r="AZ203" s="291"/>
      <c r="BA203" s="287"/>
      <c r="BB203" s="292"/>
    </row>
    <row r="204" spans="1:54" s="242" customFormat="1" x14ac:dyDescent="0.2">
      <c r="A204" s="293"/>
      <c r="B204" s="294"/>
      <c r="C204" s="295"/>
      <c r="D204" s="296"/>
      <c r="E204" s="297"/>
      <c r="F204" s="296"/>
      <c r="G204" s="297"/>
      <c r="H204" s="296"/>
      <c r="I204" s="297"/>
      <c r="J204" s="297"/>
      <c r="K204" s="297"/>
      <c r="L204" s="297"/>
      <c r="M204" s="297"/>
      <c r="N204" s="297"/>
      <c r="O204" s="297"/>
      <c r="P204" s="297"/>
      <c r="Q204" s="296"/>
      <c r="R204" s="297"/>
      <c r="S204" s="297"/>
      <c r="T204" s="297"/>
      <c r="U204" s="296"/>
      <c r="V204" s="297"/>
      <c r="W204" s="296"/>
      <c r="X204" s="297"/>
      <c r="Y204" s="294"/>
      <c r="Z204" s="294"/>
      <c r="AA204" s="294"/>
      <c r="AB204" s="294"/>
      <c r="AC204" s="294"/>
      <c r="AD204" s="294"/>
      <c r="AE204" s="296"/>
      <c r="AF204" s="297"/>
      <c r="AG204" s="297"/>
      <c r="AH204" s="297"/>
      <c r="AI204" s="297"/>
      <c r="AJ204" s="296"/>
      <c r="AK204" s="297"/>
      <c r="AL204" s="296"/>
      <c r="AM204" s="297"/>
      <c r="AN204" s="296"/>
      <c r="AO204" s="297"/>
      <c r="AP204" s="297"/>
      <c r="AQ204" s="296"/>
      <c r="AR204" s="297"/>
      <c r="AS204" s="297"/>
      <c r="AT204" s="297"/>
      <c r="AU204" s="296"/>
      <c r="AV204" s="297"/>
      <c r="AW204" s="296"/>
      <c r="AX204" s="297"/>
      <c r="AY204" s="296"/>
      <c r="AZ204" s="297"/>
      <c r="BA204" s="297"/>
      <c r="BB204" s="298"/>
    </row>
    <row r="205" spans="1:54" s="242" customFormat="1" x14ac:dyDescent="0.2">
      <c r="A205" s="75" t="s">
        <v>195</v>
      </c>
      <c r="B205" s="76"/>
      <c r="C205" s="77"/>
      <c r="D205" s="78"/>
      <c r="E205" s="79"/>
      <c r="F205" s="78"/>
      <c r="G205" s="79"/>
      <c r="H205" s="78"/>
      <c r="I205" s="79"/>
      <c r="J205" s="79"/>
      <c r="K205" s="79"/>
      <c r="L205" s="79"/>
      <c r="M205" s="79"/>
      <c r="N205" s="79"/>
      <c r="O205" s="79"/>
      <c r="P205" s="79"/>
      <c r="Q205" s="78"/>
      <c r="R205" s="79"/>
      <c r="S205" s="79"/>
      <c r="T205" s="79"/>
      <c r="U205" s="78"/>
      <c r="V205" s="79"/>
      <c r="W205" s="78"/>
      <c r="X205" s="79"/>
      <c r="Y205" s="76"/>
      <c r="Z205" s="76"/>
      <c r="AA205" s="76"/>
      <c r="AB205" s="76"/>
      <c r="AC205" s="76"/>
      <c r="AD205" s="76"/>
      <c r="AE205" s="78"/>
      <c r="AF205" s="79"/>
      <c r="AG205" s="79"/>
      <c r="AH205" s="79"/>
      <c r="AI205" s="79"/>
      <c r="AJ205" s="78"/>
      <c r="AK205" s="79"/>
      <c r="AL205" s="78"/>
      <c r="AM205" s="79"/>
      <c r="AN205" s="78"/>
      <c r="AO205" s="79"/>
      <c r="AP205" s="79"/>
      <c r="AQ205" s="78"/>
      <c r="AR205" s="79"/>
      <c r="AS205" s="79"/>
      <c r="AT205" s="79"/>
      <c r="AU205" s="78"/>
      <c r="AV205" s="79"/>
      <c r="AW205" s="78"/>
      <c r="AX205" s="79"/>
      <c r="AY205" s="78"/>
      <c r="AZ205" s="79"/>
      <c r="BA205" s="79"/>
      <c r="BB205" s="80"/>
    </row>
    <row r="206" spans="1:54" s="242" customFormat="1" x14ac:dyDescent="0.2">
      <c r="A206" s="232" t="s">
        <v>196</v>
      </c>
      <c r="B206" s="233"/>
      <c r="C206" s="233"/>
      <c r="D206" s="233"/>
      <c r="E206" s="233"/>
      <c r="F206" s="92"/>
      <c r="G206" s="233"/>
      <c r="H206" s="92"/>
      <c r="I206" s="233"/>
      <c r="J206" s="233"/>
      <c r="K206" s="233"/>
      <c r="L206" s="233"/>
      <c r="M206" s="233"/>
      <c r="N206" s="233"/>
      <c r="O206" s="233"/>
      <c r="P206" s="233"/>
      <c r="Q206" s="92"/>
      <c r="R206" s="233"/>
      <c r="S206" s="233"/>
      <c r="T206" s="233"/>
      <c r="U206" s="233"/>
      <c r="V206" s="233"/>
      <c r="W206" s="233"/>
      <c r="X206" s="233"/>
      <c r="Y206" s="233"/>
      <c r="Z206" s="233"/>
      <c r="AA206" s="233"/>
      <c r="AB206" s="233"/>
      <c r="AC206" s="233"/>
      <c r="AD206" s="233"/>
      <c r="AE206" s="233"/>
      <c r="AF206" s="233"/>
      <c r="AG206" s="233"/>
      <c r="AH206" s="233"/>
      <c r="AI206" s="233"/>
      <c r="AJ206" s="234"/>
      <c r="AK206" s="233"/>
      <c r="AL206" s="234"/>
      <c r="AM206" s="233"/>
      <c r="AN206" s="92"/>
      <c r="AO206" s="233"/>
      <c r="AP206" s="233"/>
      <c r="AQ206" s="92"/>
      <c r="AR206" s="233"/>
      <c r="AS206" s="233"/>
      <c r="AT206" s="233"/>
      <c r="AU206" s="92"/>
      <c r="AV206" s="233"/>
      <c r="AW206" s="299"/>
      <c r="AX206" s="233"/>
      <c r="AY206" s="92"/>
      <c r="AZ206" s="138"/>
      <c r="BA206" s="233"/>
      <c r="BB206" s="81"/>
    </row>
    <row r="207" spans="1:54" s="242" customFormat="1" x14ac:dyDescent="0.2">
      <c r="A207" s="232" t="s">
        <v>197</v>
      </c>
      <c r="B207" s="233"/>
      <c r="C207" s="233"/>
      <c r="D207" s="233"/>
      <c r="E207" s="233"/>
      <c r="F207" s="92"/>
      <c r="G207" s="233"/>
      <c r="H207" s="92"/>
      <c r="I207" s="233"/>
      <c r="J207" s="233"/>
      <c r="K207" s="233"/>
      <c r="L207" s="233"/>
      <c r="M207" s="233"/>
      <c r="N207" s="233"/>
      <c r="O207" s="233"/>
      <c r="P207" s="233"/>
      <c r="Q207" s="92"/>
      <c r="R207" s="233"/>
      <c r="S207" s="233"/>
      <c r="T207" s="233"/>
      <c r="U207" s="233"/>
      <c r="V207" s="233"/>
      <c r="W207" s="233"/>
      <c r="X207" s="233"/>
      <c r="Y207" s="233"/>
      <c r="Z207" s="233"/>
      <c r="AA207" s="233"/>
      <c r="AB207" s="233"/>
      <c r="AC207" s="233"/>
      <c r="AD207" s="233"/>
      <c r="AE207" s="233"/>
      <c r="AF207" s="233"/>
      <c r="AG207" s="233"/>
      <c r="AH207" s="233"/>
      <c r="AI207" s="233"/>
      <c r="AJ207" s="234"/>
      <c r="AK207" s="233"/>
      <c r="AL207" s="234"/>
      <c r="AM207" s="233"/>
      <c r="AN207" s="92"/>
      <c r="AO207" s="233"/>
      <c r="AP207" s="233"/>
      <c r="AQ207" s="92"/>
      <c r="AR207" s="233"/>
      <c r="AS207" s="233"/>
      <c r="AT207" s="233"/>
      <c r="AU207" s="92"/>
      <c r="AV207" s="233"/>
      <c r="AW207" s="299"/>
      <c r="AX207" s="233"/>
      <c r="AY207" s="92"/>
      <c r="AZ207" s="138"/>
      <c r="BA207" s="233"/>
      <c r="BB207" s="81"/>
    </row>
    <row r="208" spans="1:54" s="242" customFormat="1" x14ac:dyDescent="0.2">
      <c r="A208" s="232" t="s">
        <v>198</v>
      </c>
      <c r="B208" s="233"/>
      <c r="C208" s="233"/>
      <c r="D208" s="233"/>
      <c r="E208" s="233"/>
      <c r="F208" s="92"/>
      <c r="G208" s="233"/>
      <c r="H208" s="92"/>
      <c r="I208" s="233"/>
      <c r="J208" s="233"/>
      <c r="K208" s="233"/>
      <c r="L208" s="233"/>
      <c r="M208" s="233"/>
      <c r="N208" s="233"/>
      <c r="O208" s="233"/>
      <c r="P208" s="233"/>
      <c r="Q208" s="92"/>
      <c r="R208" s="233"/>
      <c r="S208" s="233"/>
      <c r="T208" s="233"/>
      <c r="U208" s="233"/>
      <c r="V208" s="233"/>
      <c r="W208" s="233"/>
      <c r="X208" s="233"/>
      <c r="Y208" s="233"/>
      <c r="Z208" s="233"/>
      <c r="AA208" s="233"/>
      <c r="AB208" s="233"/>
      <c r="AC208" s="233"/>
      <c r="AD208" s="233"/>
      <c r="AE208" s="233"/>
      <c r="AF208" s="233"/>
      <c r="AG208" s="233"/>
      <c r="AH208" s="233"/>
      <c r="AI208" s="233"/>
      <c r="AJ208" s="234"/>
      <c r="AK208" s="233"/>
      <c r="AL208" s="234"/>
      <c r="AM208" s="233"/>
      <c r="AN208" s="92"/>
      <c r="AO208" s="233"/>
      <c r="AP208" s="233"/>
      <c r="AQ208" s="92"/>
      <c r="AR208" s="233"/>
      <c r="AS208" s="233"/>
      <c r="AT208" s="233"/>
      <c r="AU208" s="92"/>
      <c r="AV208" s="233"/>
      <c r="AW208" s="299"/>
      <c r="AX208" s="233"/>
      <c r="AY208" s="92"/>
      <c r="AZ208" s="138"/>
      <c r="BA208" s="233"/>
      <c r="BB208" s="81"/>
    </row>
    <row r="209" spans="1:54" s="242" customFormat="1" x14ac:dyDescent="0.2">
      <c r="A209" s="232" t="s">
        <v>199</v>
      </c>
      <c r="B209" s="233"/>
      <c r="C209" s="233"/>
      <c r="D209" s="233"/>
      <c r="E209" s="233"/>
      <c r="F209" s="92"/>
      <c r="G209" s="233"/>
      <c r="H209" s="92"/>
      <c r="I209" s="233"/>
      <c r="J209" s="233"/>
      <c r="K209" s="233"/>
      <c r="L209" s="233"/>
      <c r="M209" s="233"/>
      <c r="N209" s="233"/>
      <c r="O209" s="233"/>
      <c r="P209" s="233"/>
      <c r="Q209" s="92"/>
      <c r="R209" s="233"/>
      <c r="S209" s="233"/>
      <c r="T209" s="233"/>
      <c r="U209" s="233"/>
      <c r="V209" s="233"/>
      <c r="W209" s="233"/>
      <c r="X209" s="233"/>
      <c r="Y209" s="233"/>
      <c r="Z209" s="233"/>
      <c r="AA209" s="233"/>
      <c r="AB209" s="233"/>
      <c r="AC209" s="233"/>
      <c r="AD209" s="233"/>
      <c r="AE209" s="233"/>
      <c r="AF209" s="233"/>
      <c r="AG209" s="233"/>
      <c r="AH209" s="233"/>
      <c r="AI209" s="233"/>
      <c r="AJ209" s="234"/>
      <c r="AK209" s="233"/>
      <c r="AL209" s="234"/>
      <c r="AM209" s="233"/>
      <c r="AN209" s="92"/>
      <c r="AO209" s="233"/>
      <c r="AP209" s="233"/>
      <c r="AQ209" s="92"/>
      <c r="AR209" s="233"/>
      <c r="AS209" s="233"/>
      <c r="AT209" s="233"/>
      <c r="AU209" s="92"/>
      <c r="AV209" s="233"/>
      <c r="AW209" s="299"/>
      <c r="AX209" s="233"/>
      <c r="AY209" s="92"/>
      <c r="AZ209" s="138"/>
      <c r="BA209" s="233"/>
      <c r="BB209" s="81"/>
    </row>
    <row r="210" spans="1:54" s="242" customFormat="1" x14ac:dyDescent="0.2">
      <c r="A210" s="232" t="s">
        <v>200</v>
      </c>
      <c r="B210" s="233"/>
      <c r="C210" s="233"/>
      <c r="D210" s="233"/>
      <c r="E210" s="233"/>
      <c r="F210" s="92"/>
      <c r="G210" s="233"/>
      <c r="H210" s="92"/>
      <c r="I210" s="233"/>
      <c r="J210" s="233"/>
      <c r="K210" s="233"/>
      <c r="L210" s="233"/>
      <c r="M210" s="233"/>
      <c r="N210" s="233"/>
      <c r="O210" s="233"/>
      <c r="P210" s="233"/>
      <c r="Q210" s="92"/>
      <c r="R210" s="233"/>
      <c r="S210" s="233"/>
      <c r="T210" s="233"/>
      <c r="U210" s="233"/>
      <c r="V210" s="233"/>
      <c r="W210" s="233"/>
      <c r="X210" s="233"/>
      <c r="Y210" s="233"/>
      <c r="Z210" s="233"/>
      <c r="AA210" s="233"/>
      <c r="AB210" s="233"/>
      <c r="AC210" s="233"/>
      <c r="AD210" s="233"/>
      <c r="AE210" s="233"/>
      <c r="AF210" s="233"/>
      <c r="AG210" s="233"/>
      <c r="AH210" s="233"/>
      <c r="AI210" s="233"/>
      <c r="AJ210" s="234"/>
      <c r="AK210" s="233"/>
      <c r="AL210" s="234"/>
      <c r="AM210" s="233"/>
      <c r="AN210" s="92"/>
      <c r="AO210" s="233"/>
      <c r="AP210" s="233"/>
      <c r="AQ210" s="92"/>
      <c r="AR210" s="233"/>
      <c r="AS210" s="233"/>
      <c r="AT210" s="233"/>
      <c r="AU210" s="92"/>
      <c r="AV210" s="233"/>
      <c r="AW210" s="299"/>
      <c r="AX210" s="233"/>
      <c r="AY210" s="92"/>
      <c r="AZ210" s="138"/>
      <c r="BA210" s="233"/>
      <c r="BB210" s="81"/>
    </row>
    <row r="211" spans="1:54" s="242" customFormat="1" x14ac:dyDescent="0.2">
      <c r="A211" s="82"/>
      <c r="B211" s="83"/>
      <c r="C211" s="84"/>
      <c r="D211" s="85"/>
      <c r="E211" s="86"/>
      <c r="F211" s="85"/>
      <c r="G211" s="86"/>
      <c r="H211" s="85"/>
      <c r="I211" s="86"/>
      <c r="J211" s="86"/>
      <c r="K211" s="86"/>
      <c r="L211" s="86"/>
      <c r="M211" s="86"/>
      <c r="N211" s="86"/>
      <c r="O211" s="86"/>
      <c r="P211" s="86"/>
      <c r="Q211" s="85"/>
      <c r="R211" s="86"/>
      <c r="S211" s="86"/>
      <c r="T211" s="86"/>
      <c r="U211" s="85"/>
      <c r="V211" s="86"/>
      <c r="W211" s="85"/>
      <c r="X211" s="86"/>
      <c r="Y211" s="83"/>
      <c r="Z211" s="83"/>
      <c r="AA211" s="83"/>
      <c r="AB211" s="83"/>
      <c r="AC211" s="83"/>
      <c r="AD211" s="83"/>
      <c r="AE211" s="85"/>
      <c r="AF211" s="86"/>
      <c r="AG211" s="86"/>
      <c r="AH211" s="86"/>
      <c r="AI211" s="86"/>
      <c r="AJ211" s="85"/>
      <c r="AK211" s="86"/>
      <c r="AL211" s="85"/>
      <c r="AM211" s="86"/>
      <c r="AN211" s="85"/>
      <c r="AO211" s="86"/>
      <c r="AP211" s="86"/>
      <c r="AQ211" s="85"/>
      <c r="AR211" s="86"/>
      <c r="AS211" s="86"/>
      <c r="AT211" s="86"/>
      <c r="AU211" s="85"/>
      <c r="AV211" s="86"/>
      <c r="AW211" s="85"/>
      <c r="AX211" s="86"/>
      <c r="AY211" s="85"/>
      <c r="AZ211" s="86"/>
      <c r="BA211" s="86"/>
      <c r="BB211" s="87"/>
    </row>
    <row r="212" spans="1:54" x14ac:dyDescent="0.2">
      <c r="C212" s="89"/>
    </row>
    <row r="213" spans="1:54" x14ac:dyDescent="0.2">
      <c r="C213" s="89"/>
    </row>
    <row r="214" spans="1:54" x14ac:dyDescent="0.2">
      <c r="C214" s="89"/>
    </row>
    <row r="215" spans="1:54" x14ac:dyDescent="0.2">
      <c r="C215" s="89"/>
    </row>
    <row r="216" spans="1:54" x14ac:dyDescent="0.2">
      <c r="C216" s="89"/>
    </row>
    <row r="217" spans="1:54" x14ac:dyDescent="0.2">
      <c r="C217" s="89"/>
    </row>
    <row r="218" spans="1:54" x14ac:dyDescent="0.2">
      <c r="C218" s="89"/>
    </row>
    <row r="219" spans="1:54" x14ac:dyDescent="0.2">
      <c r="C219" s="89"/>
    </row>
    <row r="220" spans="1:54" x14ac:dyDescent="0.2">
      <c r="C220" s="89"/>
    </row>
    <row r="221" spans="1:54" x14ac:dyDescent="0.2">
      <c r="C221" s="89"/>
    </row>
    <row r="222" spans="1:54" x14ac:dyDescent="0.2">
      <c r="C222" s="89"/>
    </row>
    <row r="223" spans="1:54" x14ac:dyDescent="0.2">
      <c r="C223" s="89"/>
    </row>
    <row r="224" spans="1:54" x14ac:dyDescent="0.2">
      <c r="C224" s="89"/>
    </row>
    <row r="225" spans="3:3" x14ac:dyDescent="0.2">
      <c r="C225" s="89"/>
    </row>
    <row r="226" spans="3:3" x14ac:dyDescent="0.2">
      <c r="C226" s="89"/>
    </row>
    <row r="227" spans="3:3" x14ac:dyDescent="0.2">
      <c r="C227" s="89"/>
    </row>
    <row r="228" spans="3:3" x14ac:dyDescent="0.2">
      <c r="C228" s="89"/>
    </row>
    <row r="229" spans="3:3" x14ac:dyDescent="0.2">
      <c r="C229" s="89"/>
    </row>
    <row r="230" spans="3:3" x14ac:dyDescent="0.2">
      <c r="C230" s="89"/>
    </row>
    <row r="231" spans="3:3" x14ac:dyDescent="0.2">
      <c r="C231" s="89"/>
    </row>
    <row r="232" spans="3:3" x14ac:dyDescent="0.2">
      <c r="C232" s="89"/>
    </row>
    <row r="233" spans="3:3" x14ac:dyDescent="0.2">
      <c r="C233" s="89"/>
    </row>
    <row r="234" spans="3:3" x14ac:dyDescent="0.2">
      <c r="C234" s="89"/>
    </row>
    <row r="235" spans="3:3" x14ac:dyDescent="0.2">
      <c r="C235" s="89"/>
    </row>
    <row r="236" spans="3:3" x14ac:dyDescent="0.2">
      <c r="C236" s="89"/>
    </row>
    <row r="237" spans="3:3" x14ac:dyDescent="0.2">
      <c r="C237" s="89"/>
    </row>
    <row r="238" spans="3:3" x14ac:dyDescent="0.2">
      <c r="C238" s="89"/>
    </row>
    <row r="239" spans="3:3" x14ac:dyDescent="0.2">
      <c r="C239" s="89"/>
    </row>
    <row r="240" spans="3:3" x14ac:dyDescent="0.2">
      <c r="C240" s="89"/>
    </row>
    <row r="241" spans="3:3" x14ac:dyDescent="0.2">
      <c r="C241" s="89"/>
    </row>
    <row r="242" spans="3:3" x14ac:dyDescent="0.2">
      <c r="C242" s="89"/>
    </row>
    <row r="243" spans="3:3" x14ac:dyDescent="0.2">
      <c r="C243" s="89"/>
    </row>
    <row r="244" spans="3:3" x14ac:dyDescent="0.2">
      <c r="C244" s="89"/>
    </row>
    <row r="245" spans="3:3" x14ac:dyDescent="0.2">
      <c r="C245" s="89"/>
    </row>
    <row r="246" spans="3:3" x14ac:dyDescent="0.2">
      <c r="C246" s="89"/>
    </row>
    <row r="247" spans="3:3" x14ac:dyDescent="0.2">
      <c r="C247" s="89"/>
    </row>
    <row r="248" spans="3:3" x14ac:dyDescent="0.2">
      <c r="C248" s="89"/>
    </row>
    <row r="249" spans="3:3" x14ac:dyDescent="0.2">
      <c r="C249" s="89"/>
    </row>
    <row r="250" spans="3:3" x14ac:dyDescent="0.2">
      <c r="C250" s="89"/>
    </row>
    <row r="251" spans="3:3" x14ac:dyDescent="0.2">
      <c r="C251" s="89"/>
    </row>
    <row r="252" spans="3:3" x14ac:dyDescent="0.2">
      <c r="C252" s="89"/>
    </row>
    <row r="253" spans="3:3" x14ac:dyDescent="0.2">
      <c r="C253" s="89"/>
    </row>
    <row r="254" spans="3:3" x14ac:dyDescent="0.2">
      <c r="C254" s="89"/>
    </row>
    <row r="255" spans="3:3" x14ac:dyDescent="0.2">
      <c r="C255" s="89"/>
    </row>
    <row r="256" spans="3:3" x14ac:dyDescent="0.2">
      <c r="C256" s="89"/>
    </row>
    <row r="257" spans="3:3" x14ac:dyDescent="0.2">
      <c r="C257" s="89"/>
    </row>
    <row r="258" spans="3:3" x14ac:dyDescent="0.2">
      <c r="C258" s="89"/>
    </row>
    <row r="259" spans="3:3" x14ac:dyDescent="0.2">
      <c r="C259" s="89"/>
    </row>
    <row r="260" spans="3:3" x14ac:dyDescent="0.2">
      <c r="C260" s="89"/>
    </row>
    <row r="261" spans="3:3" x14ac:dyDescent="0.2">
      <c r="C261" s="89"/>
    </row>
    <row r="262" spans="3:3" x14ac:dyDescent="0.2">
      <c r="C262" s="89"/>
    </row>
    <row r="263" spans="3:3" x14ac:dyDescent="0.2">
      <c r="C263" s="89"/>
    </row>
    <row r="264" spans="3:3" x14ac:dyDescent="0.2">
      <c r="C264" s="89"/>
    </row>
    <row r="265" spans="3:3" x14ac:dyDescent="0.2">
      <c r="C265" s="89"/>
    </row>
    <row r="266" spans="3:3" x14ac:dyDescent="0.2">
      <c r="C266" s="89"/>
    </row>
    <row r="267" spans="3:3" x14ac:dyDescent="0.2">
      <c r="C267" s="89"/>
    </row>
    <row r="268" spans="3:3" x14ac:dyDescent="0.2">
      <c r="C268" s="89"/>
    </row>
    <row r="269" spans="3:3" x14ac:dyDescent="0.2">
      <c r="C269" s="89"/>
    </row>
    <row r="270" spans="3:3" x14ac:dyDescent="0.2">
      <c r="C270" s="89"/>
    </row>
    <row r="271" spans="3:3" x14ac:dyDescent="0.2">
      <c r="C271" s="89"/>
    </row>
    <row r="272" spans="3:3" x14ac:dyDescent="0.2">
      <c r="C272" s="89"/>
    </row>
    <row r="273" spans="3:3" x14ac:dyDescent="0.2">
      <c r="C273" s="89"/>
    </row>
    <row r="274" spans="3:3" x14ac:dyDescent="0.2">
      <c r="C274" s="89"/>
    </row>
    <row r="275" spans="3:3" x14ac:dyDescent="0.2">
      <c r="C275" s="89"/>
    </row>
    <row r="276" spans="3:3" x14ac:dyDescent="0.2">
      <c r="C276" s="89"/>
    </row>
    <row r="277" spans="3:3" x14ac:dyDescent="0.2">
      <c r="C277" s="89"/>
    </row>
    <row r="278" spans="3:3" x14ac:dyDescent="0.2">
      <c r="C278" s="89"/>
    </row>
    <row r="279" spans="3:3" x14ac:dyDescent="0.2">
      <c r="C279" s="89"/>
    </row>
    <row r="280" spans="3:3" x14ac:dyDescent="0.2">
      <c r="C280" s="89"/>
    </row>
    <row r="281" spans="3:3" x14ac:dyDescent="0.2">
      <c r="C281" s="89"/>
    </row>
    <row r="282" spans="3:3" x14ac:dyDescent="0.2">
      <c r="C282" s="89"/>
    </row>
    <row r="283" spans="3:3" x14ac:dyDescent="0.2">
      <c r="C283" s="89"/>
    </row>
    <row r="284" spans="3:3" x14ac:dyDescent="0.2">
      <c r="C284" s="89"/>
    </row>
    <row r="285" spans="3:3" x14ac:dyDescent="0.2">
      <c r="C285" s="89"/>
    </row>
    <row r="286" spans="3:3" x14ac:dyDescent="0.2">
      <c r="C286" s="89"/>
    </row>
    <row r="287" spans="3:3" x14ac:dyDescent="0.2">
      <c r="C287" s="89"/>
    </row>
    <row r="288" spans="3:3" x14ac:dyDescent="0.2">
      <c r="C288" s="89"/>
    </row>
    <row r="289" spans="3:3" x14ac:dyDescent="0.2">
      <c r="C289" s="89"/>
    </row>
    <row r="290" spans="3:3" x14ac:dyDescent="0.2">
      <c r="C290" s="89"/>
    </row>
    <row r="291" spans="3:3" x14ac:dyDescent="0.2">
      <c r="C291" s="89"/>
    </row>
    <row r="292" spans="3:3" x14ac:dyDescent="0.2">
      <c r="C292" s="89"/>
    </row>
    <row r="293" spans="3:3" x14ac:dyDescent="0.2">
      <c r="C293" s="89"/>
    </row>
    <row r="294" spans="3:3" x14ac:dyDescent="0.2">
      <c r="C294" s="89"/>
    </row>
    <row r="295" spans="3:3" x14ac:dyDescent="0.2">
      <c r="C295" s="89"/>
    </row>
    <row r="296" spans="3:3" x14ac:dyDescent="0.2">
      <c r="C296" s="89"/>
    </row>
    <row r="297" spans="3:3" x14ac:dyDescent="0.2">
      <c r="C297" s="89"/>
    </row>
    <row r="298" spans="3:3" x14ac:dyDescent="0.2">
      <c r="C298" s="89"/>
    </row>
    <row r="299" spans="3:3" x14ac:dyDescent="0.2">
      <c r="C299" s="89"/>
    </row>
    <row r="300" spans="3:3" x14ac:dyDescent="0.2">
      <c r="C300" s="89"/>
    </row>
    <row r="301" spans="3:3" x14ac:dyDescent="0.2">
      <c r="C301" s="89"/>
    </row>
    <row r="302" spans="3:3" x14ac:dyDescent="0.2">
      <c r="C302" s="89"/>
    </row>
    <row r="303" spans="3:3" x14ac:dyDescent="0.2">
      <c r="C303" s="89"/>
    </row>
    <row r="304" spans="3:3" x14ac:dyDescent="0.2">
      <c r="C304" s="89"/>
    </row>
    <row r="305" spans="3:3" x14ac:dyDescent="0.2">
      <c r="C305" s="89"/>
    </row>
    <row r="306" spans="3:3" x14ac:dyDescent="0.2">
      <c r="C306" s="89"/>
    </row>
    <row r="307" spans="3:3" x14ac:dyDescent="0.2">
      <c r="C307" s="89"/>
    </row>
    <row r="308" spans="3:3" x14ac:dyDescent="0.2">
      <c r="C308" s="89"/>
    </row>
    <row r="309" spans="3:3" x14ac:dyDescent="0.2">
      <c r="C309" s="89"/>
    </row>
    <row r="310" spans="3:3" x14ac:dyDescent="0.2">
      <c r="C310" s="89"/>
    </row>
    <row r="311" spans="3:3" x14ac:dyDescent="0.2">
      <c r="C311" s="89"/>
    </row>
    <row r="312" spans="3:3" x14ac:dyDescent="0.2">
      <c r="C312" s="89"/>
    </row>
    <row r="313" spans="3:3" x14ac:dyDescent="0.2">
      <c r="C313" s="89"/>
    </row>
    <row r="314" spans="3:3" x14ac:dyDescent="0.2">
      <c r="C314" s="89"/>
    </row>
    <row r="315" spans="3:3" x14ac:dyDescent="0.2">
      <c r="C315" s="89"/>
    </row>
    <row r="316" spans="3:3" x14ac:dyDescent="0.2">
      <c r="C316" s="89"/>
    </row>
    <row r="317" spans="3:3" x14ac:dyDescent="0.2">
      <c r="C317" s="89"/>
    </row>
    <row r="318" spans="3:3" x14ac:dyDescent="0.2">
      <c r="C318" s="89"/>
    </row>
    <row r="319" spans="3:3" x14ac:dyDescent="0.2">
      <c r="C319" s="89"/>
    </row>
    <row r="320" spans="3:3" x14ac:dyDescent="0.2">
      <c r="C320" s="89"/>
    </row>
  </sheetData>
  <sheetProtection algorithmName="SHA-512" hashValue="KaH7E1igOqPQfm9dRrEM32Ux6kvSHClmvrk443TUWyvVjYNtmP+8iBBNbpFUeD3yMtGmRek/YGVzYevOJdttYQ==" saltValue="gvarKS8+1LBvQ14gT36OxQ==" spinCount="100000" sheet="1" formatCells="0" formatColumns="0" formatRows="0"/>
  <sortState xmlns:xlrd2="http://schemas.microsoft.com/office/spreadsheetml/2017/richdata2" ref="A32:BB140">
    <sortCondition ref="A32:A140"/>
  </sortState>
  <mergeCells count="9">
    <mergeCell ref="AJ4:AM4"/>
    <mergeCell ref="AN4:AP4"/>
    <mergeCell ref="AQ4:AT4"/>
    <mergeCell ref="AU4:BB4"/>
    <mergeCell ref="D4:E4"/>
    <mergeCell ref="F4:P4"/>
    <mergeCell ref="Q4:T4"/>
    <mergeCell ref="U4:AD4"/>
    <mergeCell ref="AE4:AI4"/>
  </mergeCells>
  <phoneticPr fontId="0" type="noConversion"/>
  <printOptions horizontalCentered="1" gridLines="1"/>
  <pageMargins left="0.25" right="0.25" top="0.21" bottom="0.28000000000000003" header="0.12" footer="0.17"/>
  <pageSetup paperSize="9" scale="52" fitToWidth="4" fitToHeight="6" orientation="landscape" r:id="rId1"/>
  <headerFooter alignWithMargins="0">
    <oddFooter>Page &amp;P of &amp;N</oddFooter>
  </headerFooter>
  <rowBreaks count="1" manualBreakCount="1">
    <brk id="125" max="51" man="1"/>
  </rowBreaks>
  <colBreaks count="3" manualBreakCount="3">
    <brk id="16" max="175" man="1"/>
    <brk id="30" max="175" man="1"/>
    <brk id="42" max="1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2"/>
  <sheetViews>
    <sheetView zoomScale="80" zoomScaleNormal="80" workbookViewId="0">
      <pane ySplit="3" topLeftCell="A4" activePane="bottomLeft" state="frozen"/>
      <selection pane="bottomLeft" activeCell="A4" sqref="A4"/>
    </sheetView>
  </sheetViews>
  <sheetFormatPr defaultColWidth="11.42578125" defaultRowHeight="15" x14ac:dyDescent="0.25"/>
  <cols>
    <col min="1" max="1" width="33.28515625" style="194" customWidth="1"/>
    <col min="2" max="2" width="5.5703125" style="208" bestFit="1" customWidth="1"/>
    <col min="3" max="3" width="9.85546875" style="209" customWidth="1"/>
    <col min="4" max="4" width="10.28515625" style="209" customWidth="1"/>
    <col min="5" max="5" width="9.42578125" style="209" bestFit="1" customWidth="1"/>
    <col min="6" max="6" width="12.42578125" style="209" customWidth="1"/>
    <col min="7" max="7" width="9.28515625" style="209" customWidth="1"/>
    <col min="8" max="8" width="12.28515625" style="209" customWidth="1"/>
    <col min="9" max="9" width="8.140625" style="209" bestFit="1" customWidth="1"/>
    <col min="10" max="10" width="9.5703125" style="210" customWidth="1"/>
    <col min="11" max="12" width="11.42578125" style="162"/>
    <col min="13" max="13" width="14.85546875" style="211" bestFit="1" customWidth="1"/>
    <col min="14" max="14" width="9.85546875" style="211" bestFit="1" customWidth="1"/>
    <col min="15" max="16" width="9.28515625" style="211" bestFit="1" customWidth="1"/>
    <col min="17" max="19" width="10.7109375" style="211" bestFit="1" customWidth="1"/>
    <col min="20" max="16384" width="11.42578125" style="196"/>
  </cols>
  <sheetData>
    <row r="1" spans="1:19" s="194" customFormat="1" ht="45" x14ac:dyDescent="0.25">
      <c r="A1" s="268" t="s">
        <v>305</v>
      </c>
      <c r="B1" s="269"/>
      <c r="C1" s="270">
        <v>1204</v>
      </c>
      <c r="D1" s="269">
        <v>3604</v>
      </c>
      <c r="E1" s="269">
        <v>4076</v>
      </c>
      <c r="F1" s="269">
        <v>3620</v>
      </c>
      <c r="G1" s="270" t="s">
        <v>201</v>
      </c>
      <c r="H1" s="269">
        <v>4561</v>
      </c>
      <c r="I1" s="269" t="s">
        <v>202</v>
      </c>
      <c r="J1" s="271" t="s">
        <v>203</v>
      </c>
      <c r="K1" s="272" t="s">
        <v>204</v>
      </c>
      <c r="L1" s="272" t="s">
        <v>205</v>
      </c>
      <c r="M1" s="271" t="s">
        <v>206</v>
      </c>
      <c r="N1" s="271" t="s">
        <v>207</v>
      </c>
      <c r="O1" s="271" t="s">
        <v>208</v>
      </c>
      <c r="P1" s="271" t="s">
        <v>209</v>
      </c>
      <c r="Q1" s="271" t="s">
        <v>210</v>
      </c>
      <c r="R1" s="271" t="s">
        <v>211</v>
      </c>
      <c r="S1" s="271" t="s">
        <v>299</v>
      </c>
    </row>
    <row r="2" spans="1:19" s="195" customFormat="1" ht="30" x14ac:dyDescent="0.25">
      <c r="A2" s="273" t="s">
        <v>306</v>
      </c>
      <c r="B2" s="274"/>
      <c r="C2" s="275">
        <v>30</v>
      </c>
      <c r="D2" s="274">
        <v>77</v>
      </c>
      <c r="E2" s="274">
        <v>19.100000000000001</v>
      </c>
      <c r="F2" s="274">
        <v>50</v>
      </c>
      <c r="G2" s="275">
        <v>7.5</v>
      </c>
      <c r="H2" s="274" t="s">
        <v>307</v>
      </c>
      <c r="I2" s="274"/>
      <c r="J2" s="202"/>
      <c r="K2" s="271"/>
      <c r="L2" s="271"/>
      <c r="M2" s="271"/>
      <c r="N2" s="271"/>
      <c r="O2" s="271"/>
      <c r="P2" s="271"/>
      <c r="Q2" s="271"/>
      <c r="R2" s="271"/>
      <c r="S2" s="271"/>
    </row>
    <row r="3" spans="1:19" s="194" customFormat="1" x14ac:dyDescent="0.25">
      <c r="A3" s="268"/>
      <c r="B3" s="269"/>
      <c r="C3" s="270" t="s">
        <v>212</v>
      </c>
      <c r="D3" s="269" t="s">
        <v>213</v>
      </c>
      <c r="E3" s="269" t="s">
        <v>214</v>
      </c>
      <c r="F3" s="269" t="s">
        <v>215</v>
      </c>
      <c r="G3" s="270"/>
      <c r="H3" s="269" t="s">
        <v>216</v>
      </c>
      <c r="I3" s="269"/>
      <c r="J3" s="276"/>
      <c r="K3" s="272"/>
      <c r="L3" s="272"/>
      <c r="M3" s="271"/>
      <c r="N3" s="271"/>
      <c r="O3" s="271"/>
      <c r="P3" s="271"/>
      <c r="Q3" s="271"/>
      <c r="R3" s="271"/>
      <c r="S3" s="271"/>
    </row>
    <row r="4" spans="1:19" x14ac:dyDescent="0.25">
      <c r="A4" s="150" t="s">
        <v>217</v>
      </c>
      <c r="B4" s="151">
        <v>2021</v>
      </c>
      <c r="C4" s="152">
        <v>15.154999999999999</v>
      </c>
      <c r="D4" s="152">
        <v>21.47</v>
      </c>
      <c r="E4" s="152">
        <v>17.52</v>
      </c>
      <c r="F4" s="152">
        <v>14.445</v>
      </c>
      <c r="G4" s="152"/>
      <c r="H4" s="152">
        <v>20.202000000000002</v>
      </c>
      <c r="I4" s="152"/>
      <c r="J4" s="153"/>
      <c r="K4" s="152"/>
      <c r="L4" s="152"/>
      <c r="M4" s="154"/>
      <c r="N4" s="154"/>
      <c r="O4" s="154"/>
      <c r="P4" s="154"/>
      <c r="Q4" s="154"/>
      <c r="R4" s="154"/>
      <c r="S4" s="154"/>
    </row>
    <row r="5" spans="1:19" x14ac:dyDescent="0.25">
      <c r="A5" s="197" t="s">
        <v>217</v>
      </c>
      <c r="B5" s="198">
        <v>2022</v>
      </c>
      <c r="C5" s="155">
        <v>15.792</v>
      </c>
      <c r="D5" s="155">
        <v>22.372</v>
      </c>
      <c r="E5" s="155">
        <v>18.256</v>
      </c>
      <c r="F5" s="155">
        <v>15.052</v>
      </c>
      <c r="G5" s="155"/>
      <c r="H5" s="155">
        <v>21.05</v>
      </c>
      <c r="I5" s="155"/>
      <c r="J5" s="156"/>
      <c r="K5" s="155"/>
      <c r="L5" s="155"/>
      <c r="M5" s="157"/>
      <c r="N5" s="157"/>
      <c r="O5" s="157"/>
      <c r="P5" s="157"/>
      <c r="Q5" s="157"/>
      <c r="R5" s="157"/>
      <c r="S5" s="157"/>
    </row>
    <row r="6" spans="1:19" x14ac:dyDescent="0.25">
      <c r="A6" s="150" t="s">
        <v>300</v>
      </c>
      <c r="B6" s="151">
        <v>2021</v>
      </c>
      <c r="C6" s="152">
        <v>14.91</v>
      </c>
      <c r="D6" s="152">
        <v>21.2</v>
      </c>
      <c r="E6" s="152">
        <v>17.170000000000002</v>
      </c>
      <c r="F6" s="152">
        <v>14.26</v>
      </c>
      <c r="G6" s="152">
        <v>24.27</v>
      </c>
      <c r="H6" s="152">
        <v>19.98</v>
      </c>
      <c r="I6" s="152"/>
      <c r="J6" s="153"/>
      <c r="K6" s="152"/>
      <c r="L6" s="152"/>
      <c r="M6" s="154"/>
      <c r="N6" s="154"/>
      <c r="O6" s="154"/>
      <c r="P6" s="154"/>
      <c r="Q6" s="154"/>
      <c r="R6" s="154"/>
      <c r="S6" s="154"/>
    </row>
    <row r="7" spans="1:19" x14ac:dyDescent="0.25">
      <c r="A7" s="197" t="s">
        <v>300</v>
      </c>
      <c r="B7" s="198">
        <v>2022</v>
      </c>
      <c r="C7" s="155">
        <v>15.49</v>
      </c>
      <c r="D7" s="155">
        <v>22.02</v>
      </c>
      <c r="E7" s="155">
        <v>17.829999999999998</v>
      </c>
      <c r="F7" s="155">
        <v>14.81</v>
      </c>
      <c r="G7" s="155">
        <v>25.227</v>
      </c>
      <c r="H7" s="155">
        <v>20.75</v>
      </c>
      <c r="I7" s="155"/>
      <c r="J7" s="156"/>
      <c r="K7" s="155"/>
      <c r="L7" s="155"/>
      <c r="M7" s="157"/>
      <c r="N7" s="157"/>
      <c r="O7" s="157"/>
      <c r="P7" s="157"/>
      <c r="Q7" s="157"/>
      <c r="R7" s="157"/>
      <c r="S7" s="157"/>
    </row>
    <row r="8" spans="1:19" x14ac:dyDescent="0.25">
      <c r="A8" s="150" t="s">
        <v>219</v>
      </c>
      <c r="B8" s="151">
        <v>2021</v>
      </c>
      <c r="C8" s="152">
        <v>14.686999999999999</v>
      </c>
      <c r="D8" s="152">
        <v>20.806999999999999</v>
      </c>
      <c r="E8" s="152">
        <v>13.471</v>
      </c>
      <c r="F8" s="152">
        <v>14.000999999999999</v>
      </c>
      <c r="G8" s="152">
        <v>0</v>
      </c>
      <c r="H8" s="152">
        <v>19.033000000000001</v>
      </c>
      <c r="I8" s="152"/>
      <c r="J8" s="153"/>
      <c r="K8" s="152"/>
      <c r="L8" s="152"/>
      <c r="M8" s="154"/>
      <c r="N8" s="154"/>
      <c r="O8" s="154"/>
      <c r="P8" s="154"/>
      <c r="Q8" s="154"/>
      <c r="R8" s="154"/>
      <c r="S8" s="154"/>
    </row>
    <row r="9" spans="1:19" x14ac:dyDescent="0.25">
      <c r="A9" s="197" t="s">
        <v>219</v>
      </c>
      <c r="B9" s="198">
        <v>2022</v>
      </c>
      <c r="C9" s="155">
        <v>15.304</v>
      </c>
      <c r="D9" s="155">
        <v>21.681000000000001</v>
      </c>
      <c r="E9" s="155">
        <v>13.983000000000001</v>
      </c>
      <c r="F9" s="155">
        <v>14.589</v>
      </c>
      <c r="G9" s="155">
        <v>0</v>
      </c>
      <c r="H9" s="155">
        <v>19.832000000000001</v>
      </c>
      <c r="I9" s="155"/>
      <c r="J9" s="156"/>
      <c r="K9" s="155"/>
      <c r="L9" s="155"/>
      <c r="M9" s="155"/>
      <c r="N9" s="155"/>
      <c r="O9" s="155"/>
      <c r="P9" s="155"/>
      <c r="Q9" s="157"/>
      <c r="R9" s="157"/>
      <c r="S9" s="157"/>
    </row>
    <row r="10" spans="1:19" x14ac:dyDescent="0.25">
      <c r="A10" s="150" t="s">
        <v>220</v>
      </c>
      <c r="B10" s="151">
        <v>2021</v>
      </c>
      <c r="C10" s="152">
        <v>14.896000000000001</v>
      </c>
      <c r="D10" s="152">
        <v>21.102</v>
      </c>
      <c r="E10" s="152">
        <v>16.739000000000001</v>
      </c>
      <c r="F10" s="152">
        <v>14.202999999999999</v>
      </c>
      <c r="G10" s="152">
        <v>0</v>
      </c>
      <c r="H10" s="152">
        <v>19.305</v>
      </c>
      <c r="I10" s="152"/>
      <c r="J10" s="153"/>
      <c r="K10" s="152"/>
      <c r="L10" s="152"/>
      <c r="M10" s="154"/>
      <c r="N10" s="154"/>
      <c r="O10" s="154"/>
      <c r="P10" s="154"/>
      <c r="Q10" s="154"/>
      <c r="R10" s="154"/>
      <c r="S10" s="154"/>
    </row>
    <row r="11" spans="1:19" x14ac:dyDescent="0.25">
      <c r="A11" s="197" t="s">
        <v>220</v>
      </c>
      <c r="B11" s="198">
        <v>2022</v>
      </c>
      <c r="C11" s="155">
        <v>15.52</v>
      </c>
      <c r="D11" s="155">
        <v>21.998000000000001</v>
      </c>
      <c r="E11" s="155">
        <v>17.442</v>
      </c>
      <c r="F11" s="155">
        <v>14.8</v>
      </c>
      <c r="G11" s="155">
        <v>0</v>
      </c>
      <c r="H11" s="155">
        <v>20.116</v>
      </c>
      <c r="I11" s="155"/>
      <c r="J11" s="156"/>
      <c r="K11" s="155"/>
      <c r="L11" s="155"/>
      <c r="M11" s="157"/>
      <c r="N11" s="157"/>
      <c r="O11" s="157"/>
      <c r="P11" s="157"/>
      <c r="Q11" s="157"/>
      <c r="R11" s="157"/>
      <c r="S11" s="157"/>
    </row>
    <row r="12" spans="1:19" x14ac:dyDescent="0.25">
      <c r="A12" s="150" t="s">
        <v>221</v>
      </c>
      <c r="B12" s="151">
        <v>2021</v>
      </c>
      <c r="C12" s="152">
        <v>14.94</v>
      </c>
      <c r="D12" s="152">
        <v>21.17</v>
      </c>
      <c r="E12" s="152">
        <v>17.149999999999999</v>
      </c>
      <c r="F12" s="152">
        <v>14.26</v>
      </c>
      <c r="G12" s="152">
        <v>24.25</v>
      </c>
      <c r="H12" s="152">
        <v>19.96</v>
      </c>
      <c r="I12" s="152"/>
      <c r="J12" s="153"/>
      <c r="K12" s="152"/>
      <c r="L12" s="152"/>
      <c r="M12" s="154"/>
      <c r="N12" s="154"/>
      <c r="O12" s="154"/>
      <c r="P12" s="154"/>
      <c r="Q12" s="154"/>
      <c r="R12" s="154"/>
      <c r="S12" s="154"/>
    </row>
    <row r="13" spans="1:19" x14ac:dyDescent="0.25">
      <c r="A13" s="197" t="s">
        <v>221</v>
      </c>
      <c r="B13" s="198">
        <v>2022</v>
      </c>
      <c r="C13" s="155">
        <v>15.52</v>
      </c>
      <c r="D13" s="155">
        <v>21.99</v>
      </c>
      <c r="E13" s="155">
        <v>17.809999999999999</v>
      </c>
      <c r="F13" s="155">
        <v>14.81</v>
      </c>
      <c r="G13" s="155">
        <v>25.2</v>
      </c>
      <c r="H13" s="155">
        <v>20.73</v>
      </c>
      <c r="I13" s="155"/>
      <c r="J13" s="156"/>
      <c r="K13" s="155"/>
      <c r="L13" s="155"/>
      <c r="M13" s="157"/>
      <c r="N13" s="157"/>
      <c r="O13" s="157"/>
      <c r="P13" s="157"/>
      <c r="Q13" s="157"/>
      <c r="R13" s="157"/>
      <c r="S13" s="157"/>
    </row>
    <row r="14" spans="1:19" x14ac:dyDescent="0.25">
      <c r="A14" s="150" t="s">
        <v>222</v>
      </c>
      <c r="B14" s="151">
        <v>2021</v>
      </c>
      <c r="C14" s="152">
        <v>14.214285714285714</v>
      </c>
      <c r="D14" s="152">
        <v>20.12857142857143</v>
      </c>
      <c r="E14" s="152">
        <v>10.94764397905759</v>
      </c>
      <c r="F14" s="152">
        <v>13.54</v>
      </c>
      <c r="G14" s="152">
        <v>22.959999999999997</v>
      </c>
      <c r="H14" s="152">
        <v>18.95505617977528</v>
      </c>
      <c r="I14" s="152"/>
      <c r="J14" s="153"/>
      <c r="K14" s="152"/>
      <c r="L14" s="152"/>
      <c r="M14" s="154"/>
      <c r="N14" s="154"/>
      <c r="O14" s="154"/>
      <c r="P14" s="154"/>
      <c r="Q14" s="154"/>
      <c r="R14" s="154"/>
      <c r="S14" s="154"/>
    </row>
    <row r="15" spans="1:19" x14ac:dyDescent="0.25">
      <c r="A15" s="150" t="s">
        <v>223</v>
      </c>
      <c r="B15" s="151">
        <v>2021</v>
      </c>
      <c r="C15" s="152">
        <v>14.585714285714285</v>
      </c>
      <c r="D15" s="152">
        <v>20.693506493506494</v>
      </c>
      <c r="E15" s="152">
        <v>10.94764397905759</v>
      </c>
      <c r="F15" s="152">
        <v>13.924000000000001</v>
      </c>
      <c r="G15" s="152">
        <v>23.6</v>
      </c>
      <c r="H15" s="152">
        <v>19.477611940298505</v>
      </c>
      <c r="I15" s="152"/>
      <c r="J15" s="153"/>
      <c r="K15" s="152"/>
      <c r="L15" s="152"/>
      <c r="M15" s="154"/>
      <c r="N15" s="154"/>
      <c r="O15" s="154"/>
      <c r="P15" s="154"/>
      <c r="Q15" s="154"/>
      <c r="R15" s="154"/>
      <c r="S15" s="154"/>
    </row>
    <row r="16" spans="1:19" x14ac:dyDescent="0.25">
      <c r="A16" s="150" t="s">
        <v>224</v>
      </c>
      <c r="B16" s="151">
        <v>2021</v>
      </c>
      <c r="C16" s="152">
        <v>14.585714285714285</v>
      </c>
      <c r="D16" s="152">
        <v>20.693506493506494</v>
      </c>
      <c r="E16" s="152">
        <v>10.94764397905759</v>
      </c>
      <c r="F16" s="152">
        <v>13.924000000000001</v>
      </c>
      <c r="G16" s="152">
        <v>23.6</v>
      </c>
      <c r="H16" s="152">
        <v>19.477611940298505</v>
      </c>
      <c r="I16" s="152"/>
      <c r="J16" s="153"/>
      <c r="K16" s="152"/>
      <c r="L16" s="152"/>
      <c r="M16" s="154"/>
      <c r="N16" s="154"/>
      <c r="O16" s="154"/>
      <c r="P16" s="154"/>
      <c r="Q16" s="154"/>
      <c r="R16" s="154"/>
      <c r="S16" s="154"/>
    </row>
    <row r="17" spans="1:19" ht="90" x14ac:dyDescent="0.25">
      <c r="A17" s="158" t="s">
        <v>308</v>
      </c>
      <c r="B17" s="151">
        <v>2021</v>
      </c>
      <c r="C17" s="152">
        <v>14.907142857142857</v>
      </c>
      <c r="D17" s="152">
        <v>21.131168831168829</v>
      </c>
      <c r="E17" s="152">
        <v>12.534031413612565</v>
      </c>
      <c r="F17" s="152">
        <v>14.218</v>
      </c>
      <c r="G17" s="152">
        <v>24.133333333333333</v>
      </c>
      <c r="H17" s="152">
        <v>19.888059701492537</v>
      </c>
      <c r="I17" s="152"/>
      <c r="J17" s="153"/>
      <c r="K17" s="152">
        <v>0</v>
      </c>
      <c r="L17" s="152">
        <v>0</v>
      </c>
      <c r="M17" s="154">
        <v>0</v>
      </c>
      <c r="N17" s="154">
        <v>0</v>
      </c>
      <c r="O17" s="154">
        <v>0</v>
      </c>
      <c r="P17" s="154">
        <v>0</v>
      </c>
      <c r="Q17" s="154">
        <v>0</v>
      </c>
      <c r="R17" s="154">
        <v>0</v>
      </c>
      <c r="S17" s="154">
        <v>0</v>
      </c>
    </row>
    <row r="18" spans="1:19" x14ac:dyDescent="0.25">
      <c r="A18" s="150" t="s">
        <v>225</v>
      </c>
      <c r="B18" s="151">
        <v>2021</v>
      </c>
      <c r="C18" s="152">
        <v>15.549999999999999</v>
      </c>
      <c r="D18" s="152">
        <v>22.031168831168831</v>
      </c>
      <c r="E18" s="152">
        <v>11.989528795811518</v>
      </c>
      <c r="F18" s="152">
        <v>14.827999999999999</v>
      </c>
      <c r="G18" s="152">
        <v>25.12</v>
      </c>
      <c r="H18" s="152">
        <v>20.764044943820224</v>
      </c>
      <c r="I18" s="152"/>
      <c r="J18" s="153"/>
      <c r="K18" s="152"/>
      <c r="L18" s="152"/>
      <c r="M18" s="154"/>
      <c r="N18" s="154"/>
      <c r="O18" s="154"/>
      <c r="P18" s="154"/>
      <c r="Q18" s="154"/>
      <c r="R18" s="154"/>
      <c r="S18" s="154"/>
    </row>
    <row r="19" spans="1:19" x14ac:dyDescent="0.25">
      <c r="A19" s="150" t="s">
        <v>226</v>
      </c>
      <c r="B19" s="151">
        <v>2021</v>
      </c>
      <c r="C19" s="152">
        <v>19.87142857142857</v>
      </c>
      <c r="D19" s="152">
        <v>28.161038961038962</v>
      </c>
      <c r="E19" s="152">
        <v>22.979057591623032</v>
      </c>
      <c r="F19" s="152">
        <v>18.948</v>
      </c>
      <c r="G19" s="152">
        <v>32.146666666666668</v>
      </c>
      <c r="H19" s="152">
        <v>26.507462686567163</v>
      </c>
      <c r="I19" s="152"/>
      <c r="J19" s="153"/>
      <c r="K19" s="152"/>
      <c r="L19" s="152"/>
      <c r="M19" s="154"/>
      <c r="N19" s="154"/>
      <c r="O19" s="154"/>
      <c r="P19" s="154"/>
      <c r="Q19" s="154"/>
      <c r="R19" s="154"/>
      <c r="S19" s="154"/>
    </row>
    <row r="20" spans="1:19" x14ac:dyDescent="0.25">
      <c r="A20" s="150" t="s">
        <v>227</v>
      </c>
      <c r="B20" s="151">
        <v>2021</v>
      </c>
      <c r="C20" s="152">
        <v>19.87142857142857</v>
      </c>
      <c r="D20" s="152">
        <v>28.161038961038962</v>
      </c>
      <c r="E20" s="152">
        <v>22.979057591623032</v>
      </c>
      <c r="F20" s="152">
        <v>18.948</v>
      </c>
      <c r="G20" s="152">
        <v>32.146666666666668</v>
      </c>
      <c r="H20" s="152">
        <v>26.507462686567163</v>
      </c>
      <c r="I20" s="152"/>
      <c r="J20" s="153"/>
      <c r="K20" s="152"/>
      <c r="L20" s="152"/>
      <c r="M20" s="154"/>
      <c r="N20" s="154"/>
      <c r="O20" s="154"/>
      <c r="P20" s="154"/>
      <c r="Q20" s="154"/>
      <c r="R20" s="154"/>
      <c r="S20" s="154"/>
    </row>
    <row r="21" spans="1:19" ht="105" x14ac:dyDescent="0.25">
      <c r="A21" s="158" t="s">
        <v>228</v>
      </c>
      <c r="B21" s="151">
        <v>2021</v>
      </c>
      <c r="C21" s="152">
        <v>15.285714285714286</v>
      </c>
      <c r="D21" s="152">
        <v>28.161038961038962</v>
      </c>
      <c r="E21" s="152">
        <v>17.675392670157066</v>
      </c>
      <c r="F21" s="152">
        <v>18.95</v>
      </c>
      <c r="G21" s="152">
        <v>32.159999999999997</v>
      </c>
      <c r="H21" s="152">
        <v>20.388059701492537</v>
      </c>
      <c r="I21" s="152"/>
      <c r="J21" s="153"/>
      <c r="K21" s="152"/>
      <c r="L21" s="152"/>
      <c r="M21" s="154"/>
      <c r="N21" s="154"/>
      <c r="O21" s="154"/>
      <c r="P21" s="154"/>
      <c r="Q21" s="154"/>
      <c r="R21" s="154"/>
      <c r="S21" s="154"/>
    </row>
    <row r="22" spans="1:19" x14ac:dyDescent="0.25">
      <c r="A22" s="197" t="s">
        <v>222</v>
      </c>
      <c r="B22" s="198">
        <v>2022</v>
      </c>
      <c r="C22" s="155">
        <f>442.8/30</f>
        <v>14.76</v>
      </c>
      <c r="D22" s="155">
        <f>1610.3/77</f>
        <v>20.912987012987013</v>
      </c>
      <c r="E22" s="155">
        <v>0</v>
      </c>
      <c r="F22" s="155">
        <f>703.4/50</f>
        <v>14.068</v>
      </c>
      <c r="G22" s="155">
        <f>178.9/7.5</f>
        <v>23.853333333333335</v>
      </c>
      <c r="H22" s="155">
        <f>175.3/8.9</f>
        <v>19.696629213483146</v>
      </c>
      <c r="I22" s="155"/>
      <c r="J22" s="156"/>
      <c r="K22" s="155"/>
      <c r="L22" s="155"/>
      <c r="M22" s="157"/>
      <c r="N22" s="157"/>
      <c r="O22" s="157"/>
      <c r="P22" s="157"/>
      <c r="Q22" s="157"/>
      <c r="R22" s="157"/>
      <c r="S22" s="157"/>
    </row>
    <row r="23" spans="1:19" x14ac:dyDescent="0.25">
      <c r="A23" s="197" t="s">
        <v>223</v>
      </c>
      <c r="B23" s="198">
        <v>2022</v>
      </c>
      <c r="C23" s="155">
        <f>455.3/30</f>
        <v>15.176666666666668</v>
      </c>
      <c r="D23" s="155">
        <f>1655.5/77</f>
        <v>21.5</v>
      </c>
      <c r="E23" s="155">
        <v>0</v>
      </c>
      <c r="F23" s="155">
        <f>723.4/50</f>
        <v>14.468</v>
      </c>
      <c r="G23" s="155">
        <f>183.9/7.5</f>
        <v>24.52</v>
      </c>
      <c r="H23" s="155">
        <f>271.2/13.4</f>
        <v>20.238805970149251</v>
      </c>
      <c r="I23" s="155"/>
      <c r="J23" s="156"/>
      <c r="K23" s="155"/>
      <c r="L23" s="155"/>
      <c r="M23" s="157"/>
      <c r="N23" s="157"/>
      <c r="O23" s="157"/>
      <c r="P23" s="157"/>
      <c r="Q23" s="157"/>
      <c r="R23" s="157"/>
      <c r="S23" s="157"/>
    </row>
    <row r="24" spans="1:19" x14ac:dyDescent="0.25">
      <c r="A24" s="197" t="s">
        <v>224</v>
      </c>
      <c r="B24" s="198">
        <v>2022</v>
      </c>
      <c r="C24" s="237">
        <f t="shared" ref="C24:H24" si="0">C23</f>
        <v>15.176666666666668</v>
      </c>
      <c r="D24" s="237">
        <f t="shared" si="0"/>
        <v>21.5</v>
      </c>
      <c r="E24" s="237">
        <f t="shared" si="0"/>
        <v>0</v>
      </c>
      <c r="F24" s="237">
        <f t="shared" si="0"/>
        <v>14.468</v>
      </c>
      <c r="G24" s="237">
        <f t="shared" si="0"/>
        <v>24.52</v>
      </c>
      <c r="H24" s="237">
        <f t="shared" si="0"/>
        <v>20.238805970149251</v>
      </c>
      <c r="I24" s="155"/>
      <c r="J24" s="156"/>
      <c r="K24" s="155"/>
      <c r="L24" s="155"/>
      <c r="M24" s="157"/>
      <c r="N24" s="157"/>
      <c r="O24" s="157"/>
      <c r="P24" s="157"/>
      <c r="Q24" s="157"/>
      <c r="R24" s="157"/>
      <c r="S24" s="157"/>
    </row>
    <row r="25" spans="1:19" ht="90" x14ac:dyDescent="0.25">
      <c r="A25" s="199" t="s">
        <v>308</v>
      </c>
      <c r="B25" s="198">
        <v>2022</v>
      </c>
      <c r="C25" s="155">
        <f>470.9/30</f>
        <v>15.696666666666665</v>
      </c>
      <c r="D25" s="155">
        <f>1711.6/77</f>
        <v>22.228571428571428</v>
      </c>
      <c r="E25" s="155">
        <f>346.5/19.1</f>
        <v>18.141361256544503</v>
      </c>
      <c r="F25" s="155">
        <f>748/50</f>
        <v>14.96</v>
      </c>
      <c r="G25" s="155">
        <f>190.3/7.5</f>
        <v>25.373333333333335</v>
      </c>
      <c r="H25" s="155">
        <f>280.3/13.4</f>
        <v>20.917910447761194</v>
      </c>
      <c r="I25" s="155"/>
      <c r="J25" s="155"/>
      <c r="K25" s="155">
        <f t="shared" ref="K25:S25" si="1">K31:Z31</f>
        <v>0</v>
      </c>
      <c r="L25" s="155">
        <f t="shared" si="1"/>
        <v>0</v>
      </c>
      <c r="M25" s="155">
        <f t="shared" si="1"/>
        <v>0</v>
      </c>
      <c r="N25" s="155">
        <f t="shared" si="1"/>
        <v>0</v>
      </c>
      <c r="O25" s="155">
        <f t="shared" si="1"/>
        <v>0</v>
      </c>
      <c r="P25" s="155">
        <f t="shared" si="1"/>
        <v>0</v>
      </c>
      <c r="Q25" s="155">
        <f t="shared" si="1"/>
        <v>0</v>
      </c>
      <c r="R25" s="155">
        <f t="shared" si="1"/>
        <v>0</v>
      </c>
      <c r="S25" s="155">
        <f t="shared" si="1"/>
        <v>0</v>
      </c>
    </row>
    <row r="26" spans="1:19" x14ac:dyDescent="0.25">
      <c r="A26" s="197" t="s">
        <v>225</v>
      </c>
      <c r="B26" s="198">
        <v>2022</v>
      </c>
      <c r="C26" s="155">
        <f>486/30</f>
        <v>16.2</v>
      </c>
      <c r="D26" s="155">
        <f>1776.8/77</f>
        <v>23.075324675324676</v>
      </c>
      <c r="E26" s="155">
        <f>238.5/19.1</f>
        <v>12.486910994764397</v>
      </c>
      <c r="F26" s="155">
        <f>772.2/50</f>
        <v>15.444000000000001</v>
      </c>
      <c r="G26" s="155">
        <f>196.2/7.5</f>
        <v>26.16</v>
      </c>
      <c r="H26" s="155">
        <f>192.5/13.4</f>
        <v>14.365671641791044</v>
      </c>
      <c r="I26" s="155"/>
      <c r="J26" s="156"/>
      <c r="K26" s="155"/>
      <c r="L26" s="155"/>
      <c r="M26" s="157"/>
      <c r="N26" s="157"/>
      <c r="O26" s="157"/>
      <c r="P26" s="157"/>
      <c r="Q26" s="157"/>
      <c r="R26" s="157"/>
      <c r="S26" s="157"/>
    </row>
    <row r="27" spans="1:19" x14ac:dyDescent="0.25">
      <c r="A27" s="197" t="s">
        <v>226</v>
      </c>
      <c r="B27" s="198">
        <v>2022</v>
      </c>
      <c r="C27" s="237">
        <f>C28</f>
        <v>20.69</v>
      </c>
      <c r="D27" s="237">
        <f t="shared" ref="D27:H27" si="2">D28</f>
        <v>29.32987012987013</v>
      </c>
      <c r="E27" s="237">
        <f t="shared" si="2"/>
        <v>23.95287958115183</v>
      </c>
      <c r="F27" s="237">
        <f t="shared" si="2"/>
        <v>19.734000000000002</v>
      </c>
      <c r="G27" s="237">
        <f t="shared" si="2"/>
        <v>33.479999999999997</v>
      </c>
      <c r="H27" s="237">
        <f t="shared" si="2"/>
        <v>27.604477611940297</v>
      </c>
      <c r="I27" s="155"/>
      <c r="J27" s="156"/>
      <c r="K27" s="155"/>
      <c r="L27" s="155"/>
      <c r="M27" s="157"/>
      <c r="N27" s="157"/>
      <c r="O27" s="157"/>
      <c r="P27" s="157"/>
      <c r="Q27" s="157"/>
      <c r="R27" s="157"/>
      <c r="S27" s="157"/>
    </row>
    <row r="28" spans="1:19" x14ac:dyDescent="0.25">
      <c r="A28" s="197" t="s">
        <v>227</v>
      </c>
      <c r="B28" s="198">
        <v>2022</v>
      </c>
      <c r="C28" s="155">
        <f>620.7/30</f>
        <v>20.69</v>
      </c>
      <c r="D28" s="155">
        <f>2258.4/77</f>
        <v>29.32987012987013</v>
      </c>
      <c r="E28" s="155">
        <f>457.5/19.1</f>
        <v>23.95287958115183</v>
      </c>
      <c r="F28" s="155">
        <f>986.7/50</f>
        <v>19.734000000000002</v>
      </c>
      <c r="G28" s="155">
        <f>251.1/7.5</f>
        <v>33.479999999999997</v>
      </c>
      <c r="H28" s="155">
        <f>369.9/13.4</f>
        <v>27.604477611940297</v>
      </c>
      <c r="I28" s="155"/>
      <c r="J28" s="156"/>
      <c r="K28" s="155"/>
      <c r="L28" s="155"/>
      <c r="M28" s="157"/>
      <c r="N28" s="157"/>
      <c r="O28" s="157"/>
      <c r="P28" s="157"/>
      <c r="Q28" s="157"/>
      <c r="R28" s="157"/>
      <c r="S28" s="157"/>
    </row>
    <row r="29" spans="1:19" ht="105" x14ac:dyDescent="0.25">
      <c r="A29" s="199" t="s">
        <v>228</v>
      </c>
      <c r="B29" s="198">
        <v>2022</v>
      </c>
      <c r="C29" s="155">
        <f>621/30</f>
        <v>20.7</v>
      </c>
      <c r="D29" s="155">
        <f>2258.4/77</f>
        <v>29.32987012987013</v>
      </c>
      <c r="E29" s="155">
        <f>351.6/19.1</f>
        <v>18.408376963350786</v>
      </c>
      <c r="F29" s="155">
        <f>986.8/50</f>
        <v>19.736000000000001</v>
      </c>
      <c r="G29" s="155">
        <f>251.1/7.5</f>
        <v>33.479999999999997</v>
      </c>
      <c r="H29" s="155">
        <f>284.5/13.4</f>
        <v>21.231343283582088</v>
      </c>
      <c r="I29" s="155"/>
      <c r="J29" s="156"/>
      <c r="K29" s="155"/>
      <c r="L29" s="155"/>
      <c r="M29" s="157"/>
      <c r="N29" s="157"/>
      <c r="O29" s="157"/>
      <c r="P29" s="157"/>
      <c r="Q29" s="157"/>
      <c r="R29" s="157"/>
      <c r="S29" s="157"/>
    </row>
    <row r="30" spans="1:19" x14ac:dyDescent="0.25">
      <c r="A30" s="150" t="s">
        <v>229</v>
      </c>
      <c r="B30" s="151">
        <v>2021</v>
      </c>
      <c r="C30" s="152"/>
      <c r="D30" s="152"/>
      <c r="E30" s="152"/>
      <c r="F30" s="152"/>
      <c r="G30" s="152"/>
      <c r="H30" s="152"/>
      <c r="I30" s="152"/>
      <c r="J30" s="153"/>
      <c r="K30" s="152"/>
      <c r="L30" s="152"/>
      <c r="M30" s="154"/>
      <c r="N30" s="154"/>
      <c r="O30" s="154"/>
      <c r="P30" s="154"/>
      <c r="Q30" s="154"/>
      <c r="R30" s="154"/>
      <c r="S30" s="154"/>
    </row>
    <row r="31" spans="1:19" x14ac:dyDescent="0.25">
      <c r="A31" s="197" t="s">
        <v>229</v>
      </c>
      <c r="B31" s="198">
        <v>2022</v>
      </c>
      <c r="C31" s="155"/>
      <c r="D31" s="155"/>
      <c r="E31" s="155"/>
      <c r="F31" s="155"/>
      <c r="G31" s="155"/>
      <c r="H31" s="155"/>
      <c r="I31" s="155"/>
      <c r="J31" s="156"/>
      <c r="K31" s="155"/>
      <c r="L31" s="155"/>
      <c r="M31" s="157"/>
      <c r="N31" s="157"/>
      <c r="O31" s="157"/>
      <c r="P31" s="157"/>
      <c r="Q31" s="157"/>
      <c r="R31" s="157"/>
      <c r="S31" s="157"/>
    </row>
    <row r="32" spans="1:19" x14ac:dyDescent="0.25">
      <c r="A32" s="150" t="s">
        <v>230</v>
      </c>
      <c r="B32" s="151">
        <v>2021</v>
      </c>
      <c r="C32" s="152">
        <v>15.827999999999999</v>
      </c>
      <c r="D32" s="152">
        <v>22.422000000000001</v>
      </c>
      <c r="E32" s="152">
        <v>18.742000000000001</v>
      </c>
      <c r="F32" s="152">
        <v>15.087999999999999</v>
      </c>
      <c r="G32" s="152">
        <v>0</v>
      </c>
      <c r="H32" s="152">
        <v>21.103999999999999</v>
      </c>
      <c r="I32" s="152">
        <v>25.559000000000001</v>
      </c>
      <c r="J32" s="153">
        <v>28.654</v>
      </c>
      <c r="K32" s="152"/>
      <c r="L32" s="152"/>
      <c r="M32" s="154"/>
      <c r="N32" s="154"/>
      <c r="O32" s="154"/>
      <c r="P32" s="154"/>
      <c r="Q32" s="154"/>
      <c r="R32" s="154"/>
      <c r="S32" s="154"/>
    </row>
    <row r="33" spans="1:19" x14ac:dyDescent="0.25">
      <c r="A33" s="197" t="s">
        <v>230</v>
      </c>
      <c r="B33" s="198">
        <v>2022</v>
      </c>
      <c r="C33" s="155">
        <f>497.1/30</f>
        <v>16.57</v>
      </c>
      <c r="D33" s="155">
        <f>1805.9/77</f>
        <v>23.453246753246756</v>
      </c>
      <c r="E33" s="155">
        <f>243.8/19.1</f>
        <v>12.764397905759163</v>
      </c>
      <c r="F33" s="155">
        <f>789.4/50</f>
        <v>15.788</v>
      </c>
      <c r="G33" s="155">
        <f>224.9/7.5</f>
        <v>29.986666666666668</v>
      </c>
      <c r="H33" s="155">
        <f>196.5/13.4</f>
        <v>14.664179104477611</v>
      </c>
      <c r="I33" s="155">
        <v>26.713000000000001</v>
      </c>
      <c r="J33" s="156">
        <v>29.986999999999998</v>
      </c>
      <c r="K33" s="155"/>
      <c r="L33" s="155"/>
      <c r="M33" s="157"/>
      <c r="N33" s="157"/>
      <c r="O33" s="157"/>
      <c r="P33" s="157"/>
      <c r="Q33" s="157"/>
      <c r="R33" s="157"/>
      <c r="S33" s="157"/>
    </row>
    <row r="34" spans="1:19" x14ac:dyDescent="0.25">
      <c r="A34" s="150" t="s">
        <v>363</v>
      </c>
      <c r="B34" s="151">
        <v>2021</v>
      </c>
      <c r="C34" s="152">
        <v>15.77</v>
      </c>
      <c r="D34" s="152">
        <v>22.42</v>
      </c>
      <c r="E34" s="152">
        <v>18.16</v>
      </c>
      <c r="F34" s="152">
        <v>15.11</v>
      </c>
      <c r="G34" s="152">
        <v>0</v>
      </c>
      <c r="H34" s="152">
        <v>21.14</v>
      </c>
      <c r="I34" s="152"/>
      <c r="J34" s="153"/>
      <c r="K34" s="152"/>
      <c r="L34" s="152"/>
      <c r="M34" s="154"/>
      <c r="N34" s="154"/>
      <c r="O34" s="154"/>
      <c r="P34" s="154"/>
      <c r="Q34" s="154"/>
      <c r="R34" s="154"/>
      <c r="S34" s="154"/>
    </row>
    <row r="35" spans="1:19" x14ac:dyDescent="0.25">
      <c r="A35" s="197" t="s">
        <v>363</v>
      </c>
      <c r="B35" s="198">
        <v>2022</v>
      </c>
      <c r="C35" s="155">
        <v>16.46</v>
      </c>
      <c r="D35" s="155">
        <v>23.4</v>
      </c>
      <c r="E35" s="155">
        <v>18.95</v>
      </c>
      <c r="F35" s="155">
        <v>15.77</v>
      </c>
      <c r="G35" s="155">
        <v>0</v>
      </c>
      <c r="H35" s="155">
        <v>22.07</v>
      </c>
      <c r="I35" s="155"/>
      <c r="J35" s="156"/>
      <c r="K35" s="155"/>
      <c r="L35" s="155"/>
      <c r="M35" s="157"/>
      <c r="N35" s="157"/>
      <c r="O35" s="157"/>
      <c r="P35" s="157"/>
      <c r="Q35" s="157"/>
      <c r="R35" s="157"/>
      <c r="S35" s="157"/>
    </row>
    <row r="36" spans="1:19" x14ac:dyDescent="0.25">
      <c r="A36" s="150" t="s">
        <v>231</v>
      </c>
      <c r="B36" s="151">
        <v>2021</v>
      </c>
      <c r="C36" s="277">
        <v>15.607142857142858</v>
      </c>
      <c r="D36" s="152">
        <v>22.093506493506496</v>
      </c>
      <c r="E36" s="152">
        <v>12.026178010471202</v>
      </c>
      <c r="F36" s="152">
        <v>14.868</v>
      </c>
      <c r="G36" s="152">
        <v>25.186666666666667</v>
      </c>
      <c r="H36" s="152">
        <v>13.656716417910447</v>
      </c>
      <c r="I36" s="152"/>
      <c r="J36" s="153"/>
      <c r="K36" s="152"/>
      <c r="L36" s="152"/>
      <c r="M36" s="154"/>
      <c r="N36" s="154"/>
      <c r="O36" s="154"/>
      <c r="P36" s="154"/>
      <c r="Q36" s="154"/>
      <c r="R36" s="154"/>
      <c r="S36" s="154"/>
    </row>
    <row r="37" spans="1:19" x14ac:dyDescent="0.25">
      <c r="A37" s="197" t="s">
        <v>231</v>
      </c>
      <c r="B37" s="198">
        <v>2022</v>
      </c>
      <c r="C37" s="278">
        <v>16.247</v>
      </c>
      <c r="D37" s="155">
        <v>23.021999999999998</v>
      </c>
      <c r="E37" s="155">
        <v>12.529</v>
      </c>
      <c r="F37" s="155">
        <v>15.492000000000001</v>
      </c>
      <c r="G37" s="155">
        <v>26.24</v>
      </c>
      <c r="H37" s="155">
        <v>14.231</v>
      </c>
      <c r="I37" s="155"/>
      <c r="J37" s="156"/>
      <c r="K37" s="155"/>
      <c r="L37" s="155"/>
      <c r="M37" s="157"/>
      <c r="N37" s="157"/>
      <c r="O37" s="157"/>
      <c r="P37" s="157"/>
      <c r="Q37" s="157"/>
      <c r="R37" s="157"/>
      <c r="S37" s="157"/>
    </row>
    <row r="38" spans="1:19" x14ac:dyDescent="0.25">
      <c r="A38" s="150" t="s">
        <v>232</v>
      </c>
      <c r="B38" s="151">
        <v>2021</v>
      </c>
      <c r="C38" s="277">
        <v>15.872999999999999</v>
      </c>
      <c r="D38" s="152"/>
      <c r="E38" s="152">
        <v>18.05</v>
      </c>
      <c r="F38" s="152">
        <v>15.038</v>
      </c>
      <c r="G38" s="152">
        <v>25.634666666666664</v>
      </c>
      <c r="H38" s="152">
        <v>20.812000000000001</v>
      </c>
      <c r="I38" s="152"/>
      <c r="J38" s="153"/>
      <c r="K38" s="152"/>
      <c r="L38" s="152"/>
      <c r="M38" s="154"/>
      <c r="N38" s="154"/>
      <c r="O38" s="154"/>
      <c r="P38" s="154"/>
      <c r="Q38" s="154"/>
      <c r="R38" s="154"/>
      <c r="S38" s="154"/>
    </row>
    <row r="39" spans="1:19" x14ac:dyDescent="0.25">
      <c r="A39" s="197" t="s">
        <v>232</v>
      </c>
      <c r="B39" s="198">
        <v>2022</v>
      </c>
      <c r="C39" s="278">
        <f>496.2/30</f>
        <v>16.54</v>
      </c>
      <c r="D39" s="155">
        <f>1793.1/77</f>
        <v>23.287012987012986</v>
      </c>
      <c r="E39" s="155">
        <f>359.2/19.1</f>
        <v>18.806282722513085</v>
      </c>
      <c r="F39" s="155">
        <f>783.5/50</f>
        <v>15.67</v>
      </c>
      <c r="G39" s="155">
        <f>200.34/7.5</f>
        <v>26.712</v>
      </c>
      <c r="H39" s="155">
        <f>290.6/13.4</f>
        <v>21.686567164179106</v>
      </c>
      <c r="I39" s="155"/>
      <c r="J39" s="156"/>
      <c r="K39" s="155"/>
      <c r="L39" s="155"/>
      <c r="M39" s="157"/>
      <c r="N39" s="157"/>
      <c r="O39" s="157"/>
      <c r="P39" s="157"/>
      <c r="Q39" s="157"/>
      <c r="R39" s="157"/>
      <c r="S39" s="157"/>
    </row>
    <row r="40" spans="1:19" x14ac:dyDescent="0.25">
      <c r="A40" s="150" t="s">
        <v>233</v>
      </c>
      <c r="B40" s="151">
        <v>2021</v>
      </c>
      <c r="C40" s="277">
        <v>15.32</v>
      </c>
      <c r="D40" s="152">
        <v>21.701000000000001</v>
      </c>
      <c r="E40" s="152">
        <v>17.71</v>
      </c>
      <c r="F40" s="152">
        <v>14.603</v>
      </c>
      <c r="G40" s="152">
        <v>0</v>
      </c>
      <c r="H40" s="152">
        <v>20.425000000000001</v>
      </c>
      <c r="I40" s="152">
        <v>24.738</v>
      </c>
      <c r="J40" s="153">
        <v>27.733000000000001</v>
      </c>
      <c r="K40" s="152"/>
      <c r="L40" s="152"/>
      <c r="M40" s="154"/>
      <c r="N40" s="154"/>
      <c r="O40" s="154"/>
      <c r="P40" s="154"/>
      <c r="Q40" s="154"/>
      <c r="R40" s="154"/>
      <c r="S40" s="154"/>
    </row>
    <row r="41" spans="1:19" x14ac:dyDescent="0.25">
      <c r="A41" s="197" t="s">
        <v>233</v>
      </c>
      <c r="B41" s="198">
        <v>2022</v>
      </c>
      <c r="C41" s="278">
        <v>15.779</v>
      </c>
      <c r="D41" s="155">
        <v>22.353000000000002</v>
      </c>
      <c r="E41" s="155">
        <v>18.241</v>
      </c>
      <c r="F41" s="155">
        <v>15.041</v>
      </c>
      <c r="G41" s="155">
        <v>0</v>
      </c>
      <c r="H41" s="155">
        <v>21.038</v>
      </c>
      <c r="I41" s="155">
        <v>25.48</v>
      </c>
      <c r="J41" s="156">
        <v>28.84</v>
      </c>
      <c r="K41" s="155"/>
      <c r="L41" s="155"/>
      <c r="M41" s="157"/>
      <c r="N41" s="157"/>
      <c r="O41" s="157"/>
      <c r="P41" s="157"/>
      <c r="Q41" s="157"/>
      <c r="R41" s="157"/>
      <c r="S41" s="157"/>
    </row>
    <row r="42" spans="1:19" x14ac:dyDescent="0.25">
      <c r="A42" s="150" t="s">
        <v>234</v>
      </c>
      <c r="B42" s="151">
        <v>2021</v>
      </c>
      <c r="C42" s="277">
        <v>56.150171999999998</v>
      </c>
      <c r="D42" s="159"/>
      <c r="E42" s="159"/>
      <c r="F42" s="159"/>
      <c r="G42" s="159"/>
      <c r="H42" s="159"/>
      <c r="I42" s="159"/>
      <c r="J42" s="153"/>
      <c r="K42" s="160">
        <v>48.959691778749473</v>
      </c>
      <c r="L42" s="160">
        <v>48.718400496157173</v>
      </c>
      <c r="M42" s="200">
        <v>1051679.5101562499</v>
      </c>
      <c r="N42" s="200">
        <v>155</v>
      </c>
      <c r="O42" s="200">
        <v>282</v>
      </c>
      <c r="P42" s="200">
        <v>267</v>
      </c>
      <c r="Q42" s="200">
        <v>462</v>
      </c>
      <c r="R42" s="200">
        <v>447</v>
      </c>
      <c r="S42" s="200"/>
    </row>
    <row r="43" spans="1:19" x14ac:dyDescent="0.25">
      <c r="A43" s="197" t="s">
        <v>234</v>
      </c>
      <c r="B43" s="198">
        <v>2022</v>
      </c>
      <c r="C43" s="238">
        <f>C42*1.06</f>
        <v>59.519182319999999</v>
      </c>
      <c r="D43" s="201"/>
      <c r="E43" s="201"/>
      <c r="F43" s="201"/>
      <c r="G43" s="201"/>
      <c r="H43" s="201"/>
      <c r="I43" s="201"/>
      <c r="J43" s="156"/>
      <c r="K43" s="161">
        <f>($M43/$N43+O43*$C43)/Q43</f>
        <v>51.016100675372854</v>
      </c>
      <c r="L43" s="161">
        <f>($M43/$N43+P43*$C43)/R43</f>
        <v>50.730762365150454</v>
      </c>
      <c r="M43" s="202">
        <f>675300*1.15*1.125*1.125*1.07</f>
        <v>1051679.5101562499</v>
      </c>
      <c r="N43" s="203">
        <v>155</v>
      </c>
      <c r="O43" s="203">
        <v>282</v>
      </c>
      <c r="P43" s="203">
        <v>267</v>
      </c>
      <c r="Q43" s="203">
        <v>462</v>
      </c>
      <c r="R43" s="203">
        <v>447</v>
      </c>
      <c r="S43" s="157"/>
    </row>
    <row r="44" spans="1:19" x14ac:dyDescent="0.25">
      <c r="A44" s="150" t="s">
        <v>235</v>
      </c>
      <c r="B44" s="151">
        <v>2021</v>
      </c>
      <c r="C44" s="277">
        <v>48.281102999999995</v>
      </c>
      <c r="D44" s="159"/>
      <c r="E44" s="159"/>
      <c r="F44" s="159"/>
      <c r="G44" s="159"/>
      <c r="H44" s="159"/>
      <c r="I44" s="159"/>
      <c r="J44" s="153"/>
      <c r="K44" s="152"/>
      <c r="L44" s="152"/>
      <c r="M44" s="154"/>
      <c r="N44" s="154"/>
      <c r="O44" s="154"/>
      <c r="P44" s="154"/>
      <c r="Q44" s="154"/>
      <c r="R44" s="154"/>
      <c r="S44" s="154"/>
    </row>
    <row r="45" spans="1:19" x14ac:dyDescent="0.25">
      <c r="A45" s="197" t="s">
        <v>235</v>
      </c>
      <c r="B45" s="198">
        <v>2022</v>
      </c>
      <c r="C45" s="238">
        <f>C44*1.06</f>
        <v>51.177969179999998</v>
      </c>
      <c r="D45" s="201"/>
      <c r="E45" s="201"/>
      <c r="F45" s="201"/>
      <c r="G45" s="201"/>
      <c r="H45" s="201"/>
      <c r="I45" s="201"/>
      <c r="J45" s="156"/>
      <c r="K45" s="155"/>
      <c r="L45" s="155"/>
      <c r="M45" s="157"/>
      <c r="N45" s="157"/>
      <c r="O45" s="157"/>
      <c r="P45" s="157"/>
      <c r="Q45" s="157"/>
      <c r="R45" s="157"/>
      <c r="S45" s="157"/>
    </row>
    <row r="46" spans="1:19" x14ac:dyDescent="0.25">
      <c r="A46" s="150" t="s">
        <v>236</v>
      </c>
      <c r="B46" s="151">
        <v>2021</v>
      </c>
      <c r="C46" s="277">
        <v>41.608241999999997</v>
      </c>
      <c r="D46" s="159"/>
      <c r="E46" s="159"/>
      <c r="F46" s="159"/>
      <c r="G46" s="159"/>
      <c r="H46" s="159"/>
      <c r="I46" s="159"/>
      <c r="J46" s="153"/>
      <c r="K46" s="160">
        <v>37.844365128822787</v>
      </c>
      <c r="L46" s="160">
        <v>37.78833711301148</v>
      </c>
      <c r="M46" s="200">
        <v>982878.04687499988</v>
      </c>
      <c r="N46" s="200">
        <v>155</v>
      </c>
      <c r="O46" s="200">
        <v>282</v>
      </c>
      <c r="P46" s="200">
        <v>267</v>
      </c>
      <c r="Q46" s="200">
        <v>462</v>
      </c>
      <c r="R46" s="200">
        <v>447</v>
      </c>
      <c r="S46" s="200"/>
    </row>
    <row r="47" spans="1:19" x14ac:dyDescent="0.25">
      <c r="A47" s="197" t="s">
        <v>236</v>
      </c>
      <c r="B47" s="198">
        <v>2022</v>
      </c>
      <c r="C47" s="238">
        <f>C46*1.06</f>
        <v>44.104736519999996</v>
      </c>
      <c r="D47" s="201"/>
      <c r="E47" s="201"/>
      <c r="F47" s="201"/>
      <c r="G47" s="201"/>
      <c r="H47" s="201"/>
      <c r="I47" s="201"/>
      <c r="J47" s="156"/>
      <c r="K47" s="161">
        <f>($M47/$N47+O47*$C47)/Q47</f>
        <v>41.607283109139082</v>
      </c>
      <c r="L47" s="161">
        <f>($M47/$N47+P47*$C47)/R47</f>
        <v>41.523475947700796</v>
      </c>
      <c r="M47" s="203">
        <f>M43</f>
        <v>1051679.5101562499</v>
      </c>
      <c r="N47" s="203">
        <v>155</v>
      </c>
      <c r="O47" s="203">
        <v>282</v>
      </c>
      <c r="P47" s="203">
        <v>267</v>
      </c>
      <c r="Q47" s="203">
        <v>462</v>
      </c>
      <c r="R47" s="203">
        <v>447</v>
      </c>
      <c r="S47" s="157"/>
    </row>
    <row r="48" spans="1:19" x14ac:dyDescent="0.25">
      <c r="A48" s="163"/>
      <c r="B48" s="164"/>
      <c r="C48" s="165"/>
      <c r="D48" s="165"/>
      <c r="E48" s="165"/>
      <c r="F48" s="165"/>
      <c r="G48" s="165"/>
      <c r="H48" s="165"/>
      <c r="I48" s="165"/>
      <c r="J48" s="204"/>
      <c r="K48" s="166"/>
      <c r="L48" s="166"/>
      <c r="M48" s="205"/>
      <c r="N48" s="205"/>
      <c r="O48" s="205"/>
      <c r="P48" s="205"/>
      <c r="Q48" s="205"/>
      <c r="R48" s="205"/>
      <c r="S48" s="205"/>
    </row>
    <row r="49" spans="1:19" x14ac:dyDescent="0.25">
      <c r="A49" s="150" t="s">
        <v>301</v>
      </c>
      <c r="B49" s="151">
        <v>2021</v>
      </c>
      <c r="C49" s="152"/>
      <c r="D49" s="152"/>
      <c r="E49" s="152"/>
      <c r="F49" s="152"/>
      <c r="G49" s="152"/>
      <c r="H49" s="152"/>
      <c r="I49" s="159"/>
      <c r="J49" s="153"/>
      <c r="K49" s="152"/>
      <c r="L49" s="152"/>
      <c r="M49" s="154"/>
      <c r="N49" s="154"/>
      <c r="O49" s="154"/>
      <c r="P49" s="154"/>
      <c r="Q49" s="154"/>
      <c r="R49" s="154"/>
      <c r="S49" s="154"/>
    </row>
    <row r="50" spans="1:19" x14ac:dyDescent="0.25">
      <c r="A50" s="197" t="s">
        <v>301</v>
      </c>
      <c r="B50" s="198">
        <v>2022</v>
      </c>
      <c r="C50" s="155"/>
      <c r="D50" s="155"/>
      <c r="E50" s="155"/>
      <c r="F50" s="155"/>
      <c r="G50" s="155"/>
      <c r="H50" s="155"/>
      <c r="I50" s="201"/>
      <c r="J50" s="156"/>
      <c r="K50" s="155"/>
      <c r="L50" s="155"/>
      <c r="M50" s="157"/>
      <c r="N50" s="157"/>
      <c r="O50" s="157"/>
      <c r="P50" s="157"/>
      <c r="Q50" s="157"/>
      <c r="R50" s="157"/>
      <c r="S50" s="157"/>
    </row>
    <row r="51" spans="1:19" x14ac:dyDescent="0.25">
      <c r="A51" s="150" t="s">
        <v>302</v>
      </c>
      <c r="B51" s="151">
        <v>2021</v>
      </c>
      <c r="C51" s="152"/>
      <c r="D51" s="152"/>
      <c r="E51" s="152"/>
      <c r="F51" s="152"/>
      <c r="G51" s="152"/>
      <c r="H51" s="152"/>
      <c r="I51" s="159"/>
      <c r="J51" s="153"/>
      <c r="K51" s="152"/>
      <c r="L51" s="152"/>
      <c r="M51" s="154"/>
      <c r="N51" s="154"/>
      <c r="O51" s="154"/>
      <c r="P51" s="154"/>
      <c r="Q51" s="154"/>
      <c r="R51" s="154"/>
      <c r="S51" s="154"/>
    </row>
    <row r="52" spans="1:19" x14ac:dyDescent="0.25">
      <c r="A52" s="197" t="s">
        <v>302</v>
      </c>
      <c r="B52" s="198">
        <v>2022</v>
      </c>
      <c r="C52" s="155"/>
      <c r="D52" s="155"/>
      <c r="E52" s="155"/>
      <c r="F52" s="155"/>
      <c r="G52" s="155"/>
      <c r="H52" s="155"/>
      <c r="I52" s="201"/>
      <c r="J52" s="156"/>
      <c r="K52" s="155"/>
      <c r="L52" s="155"/>
      <c r="M52" s="157"/>
      <c r="N52" s="157"/>
      <c r="O52" s="157"/>
      <c r="P52" s="157"/>
      <c r="Q52" s="157"/>
      <c r="R52" s="157"/>
      <c r="S52" s="157"/>
    </row>
    <row r="53" spans="1:19" x14ac:dyDescent="0.25">
      <c r="A53" s="150" t="s">
        <v>303</v>
      </c>
      <c r="B53" s="151">
        <v>2021</v>
      </c>
      <c r="C53" s="152"/>
      <c r="D53" s="152"/>
      <c r="E53" s="152"/>
      <c r="F53" s="152"/>
      <c r="G53" s="152"/>
      <c r="H53" s="152"/>
      <c r="I53" s="159"/>
      <c r="J53" s="153"/>
      <c r="K53" s="152"/>
      <c r="L53" s="152"/>
      <c r="M53" s="154"/>
      <c r="N53" s="154"/>
      <c r="O53" s="154"/>
      <c r="P53" s="154"/>
      <c r="Q53" s="154"/>
      <c r="R53" s="154"/>
      <c r="S53" s="155">
        <v>13.913</v>
      </c>
    </row>
    <row r="54" spans="1:19" x14ac:dyDescent="0.25">
      <c r="A54" s="197" t="s">
        <v>303</v>
      </c>
      <c r="B54" s="198">
        <v>2022</v>
      </c>
      <c r="C54" s="155"/>
      <c r="D54" s="155"/>
      <c r="E54" s="155"/>
      <c r="F54" s="155"/>
      <c r="G54" s="155"/>
      <c r="H54" s="155"/>
      <c r="I54" s="201"/>
      <c r="J54" s="156"/>
      <c r="K54" s="155"/>
      <c r="L54" s="155"/>
      <c r="M54" s="157"/>
      <c r="N54" s="157"/>
      <c r="O54" s="157"/>
      <c r="P54" s="157"/>
      <c r="Q54" s="157"/>
      <c r="R54" s="157"/>
      <c r="S54" s="155">
        <f>434.9/30</f>
        <v>14.496666666666666</v>
      </c>
    </row>
    <row r="55" spans="1:19" x14ac:dyDescent="0.25">
      <c r="A55" s="150" t="s">
        <v>304</v>
      </c>
      <c r="B55" s="151">
        <v>2021</v>
      </c>
      <c r="C55" s="152"/>
      <c r="D55" s="152"/>
      <c r="E55" s="152"/>
      <c r="F55" s="152"/>
      <c r="G55" s="152"/>
      <c r="H55" s="152"/>
      <c r="I55" s="159"/>
      <c r="J55" s="153"/>
      <c r="K55" s="152"/>
      <c r="L55" s="152"/>
      <c r="M55" s="154"/>
      <c r="N55" s="154"/>
      <c r="O55" s="154"/>
      <c r="P55" s="154"/>
      <c r="Q55" s="154"/>
      <c r="R55" s="154"/>
      <c r="S55" s="155">
        <v>14.82</v>
      </c>
    </row>
    <row r="56" spans="1:19" x14ac:dyDescent="0.25">
      <c r="A56" s="197" t="s">
        <v>304</v>
      </c>
      <c r="B56" s="198">
        <v>2022</v>
      </c>
      <c r="C56" s="155"/>
      <c r="D56" s="155"/>
      <c r="E56" s="155"/>
      <c r="F56" s="155"/>
      <c r="G56" s="155"/>
      <c r="H56" s="155"/>
      <c r="I56" s="201"/>
      <c r="J56" s="156"/>
      <c r="K56" s="155"/>
      <c r="L56" s="155"/>
      <c r="M56" s="157"/>
      <c r="N56" s="157"/>
      <c r="O56" s="157"/>
      <c r="P56" s="157"/>
      <c r="Q56" s="157"/>
      <c r="R56" s="157"/>
      <c r="S56" s="155">
        <f>463.3/30</f>
        <v>15.443333333333333</v>
      </c>
    </row>
    <row r="57" spans="1:19" x14ac:dyDescent="0.25">
      <c r="A57" s="167"/>
      <c r="B57" s="168"/>
      <c r="C57" s="169"/>
      <c r="D57" s="169"/>
      <c r="E57" s="169"/>
      <c r="F57" s="169"/>
      <c r="G57" s="169"/>
      <c r="H57" s="169"/>
      <c r="I57" s="169"/>
      <c r="J57" s="206"/>
      <c r="K57" s="170"/>
      <c r="L57" s="170"/>
      <c r="M57" s="207"/>
      <c r="N57" s="207"/>
      <c r="O57" s="207"/>
      <c r="P57" s="207"/>
      <c r="Q57" s="207"/>
      <c r="R57" s="207"/>
      <c r="S57" s="207"/>
    </row>
    <row r="58" spans="1:19" ht="45" x14ac:dyDescent="0.25">
      <c r="A58" s="158" t="s">
        <v>309</v>
      </c>
      <c r="B58" s="151">
        <v>2021</v>
      </c>
      <c r="C58" s="152">
        <v>15.285714285714286</v>
      </c>
      <c r="D58" s="152">
        <v>21.663636363636364</v>
      </c>
      <c r="E58" s="152">
        <v>17.675392670157066</v>
      </c>
      <c r="F58" s="152">
        <v>18.952000000000002</v>
      </c>
      <c r="G58" s="152">
        <v>24.733333333333334</v>
      </c>
      <c r="H58" s="152">
        <v>20.388059701492537</v>
      </c>
      <c r="I58" s="159"/>
      <c r="J58" s="153"/>
      <c r="K58" s="152"/>
      <c r="L58" s="152"/>
      <c r="M58" s="154"/>
      <c r="N58" s="154"/>
      <c r="O58" s="154"/>
      <c r="P58" s="154"/>
      <c r="Q58" s="154"/>
      <c r="R58" s="154"/>
      <c r="S58" s="154"/>
    </row>
    <row r="59" spans="1:19" ht="45" x14ac:dyDescent="0.25">
      <c r="A59" s="199" t="s">
        <v>309</v>
      </c>
      <c r="B59" s="198">
        <v>2022</v>
      </c>
      <c r="C59" s="155">
        <f>621/30</f>
        <v>20.7</v>
      </c>
      <c r="D59" s="155">
        <f>1737.3/77</f>
        <v>22.562337662337661</v>
      </c>
      <c r="E59" s="155">
        <f>351.6/19.1</f>
        <v>18.408376963350786</v>
      </c>
      <c r="F59" s="155">
        <f>986.9/50</f>
        <v>19.738</v>
      </c>
      <c r="G59" s="155">
        <f>193.2/7.5</f>
        <v>25.759999999999998</v>
      </c>
      <c r="H59" s="155">
        <f>284.5/13.4</f>
        <v>21.231343283582088</v>
      </c>
      <c r="I59" s="201"/>
      <c r="J59" s="156"/>
      <c r="K59" s="155"/>
      <c r="L59" s="155"/>
      <c r="M59" s="157"/>
      <c r="N59" s="157"/>
      <c r="O59" s="157"/>
      <c r="P59" s="157"/>
      <c r="Q59" s="157"/>
      <c r="R59" s="157"/>
      <c r="S59" s="155"/>
    </row>
    <row r="60" spans="1:19" x14ac:dyDescent="0.25">
      <c r="A60" s="167"/>
      <c r="B60" s="168"/>
      <c r="C60" s="169"/>
      <c r="D60" s="169"/>
      <c r="E60" s="169"/>
      <c r="F60" s="169"/>
      <c r="G60" s="169"/>
      <c r="H60" s="169"/>
      <c r="I60" s="169"/>
      <c r="J60" s="206"/>
      <c r="K60" s="170"/>
      <c r="L60" s="170"/>
      <c r="M60" s="207"/>
      <c r="N60" s="207"/>
      <c r="O60" s="207"/>
      <c r="P60" s="207"/>
      <c r="Q60" s="207"/>
      <c r="R60" s="207"/>
      <c r="S60" s="207"/>
    </row>
    <row r="61" spans="1:19" x14ac:dyDescent="0.25">
      <c r="A61" s="150" t="s">
        <v>364</v>
      </c>
      <c r="B61" s="151">
        <v>2021</v>
      </c>
      <c r="C61" s="152">
        <v>15.46</v>
      </c>
      <c r="D61" s="152">
        <v>21.99</v>
      </c>
      <c r="E61" s="152">
        <v>17.809999999999999</v>
      </c>
      <c r="F61" s="152">
        <v>14.81</v>
      </c>
      <c r="G61" s="152">
        <v>0</v>
      </c>
      <c r="H61" s="152">
        <v>20.73</v>
      </c>
      <c r="I61" s="152"/>
      <c r="J61" s="153"/>
      <c r="K61" s="152"/>
      <c r="L61" s="152"/>
      <c r="M61" s="154"/>
      <c r="N61" s="154"/>
      <c r="O61" s="154"/>
      <c r="P61" s="154"/>
      <c r="Q61" s="154"/>
      <c r="R61" s="154"/>
      <c r="S61" s="154"/>
    </row>
    <row r="62" spans="1:19" x14ac:dyDescent="0.25">
      <c r="A62" s="197" t="s">
        <v>364</v>
      </c>
      <c r="B62" s="198">
        <v>2022</v>
      </c>
      <c r="C62" s="155">
        <v>15.92</v>
      </c>
      <c r="D62" s="155">
        <v>22.64</v>
      </c>
      <c r="E62" s="155">
        <v>18.34</v>
      </c>
      <c r="F62" s="155">
        <v>15.25</v>
      </c>
      <c r="G62" s="155">
        <v>0</v>
      </c>
      <c r="H62" s="155">
        <v>21.35</v>
      </c>
      <c r="I62" s="155"/>
      <c r="J62" s="156"/>
      <c r="K62" s="155"/>
      <c r="L62" s="155"/>
      <c r="M62" s="157"/>
      <c r="N62" s="157"/>
      <c r="O62" s="157"/>
      <c r="P62" s="157"/>
      <c r="Q62" s="157"/>
      <c r="R62" s="157"/>
      <c r="S62" s="157"/>
    </row>
  </sheetData>
  <sheetProtection algorithmName="SHA-512" hashValue="FaA1RjX9eBq8iomAyPXVW0NAusr4Cp9cIrBskXw1CNPvDmTyfBZiHB080GPEn/aMn7WMI2wf0nLAg2LGha2LZA==" saltValue="A6cMVTQEgD4AZpwq88SPEw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Comparative Tariffs</vt:lpstr>
      <vt:lpstr>RCF</vt:lpstr>
      <vt:lpstr>'Comparative Tariffs'!Print_Area</vt:lpstr>
      <vt:lpstr>'Comparative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2022-02-02T08:10:29Z</cp:lastPrinted>
  <dcterms:created xsi:type="dcterms:W3CDTF">2007-01-02T12:57:15Z</dcterms:created>
  <dcterms:modified xsi:type="dcterms:W3CDTF">2022-02-02T13:07:11Z</dcterms:modified>
</cp:coreProperties>
</file>