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06723A52-9F7E-4F3F-A69D-956C2B5A79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Tariffs'!$A$1:$BB$83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1" i="1"/>
  <c r="H59" i="2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E27" i="2" s="1"/>
  <c r="D28" i="2"/>
  <c r="D27" i="2" s="1"/>
  <c r="C28" i="2"/>
  <c r="C27" i="2" s="1"/>
  <c r="F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K43" i="2" l="1"/>
  <c r="L47" i="2"/>
  <c r="K47" i="2"/>
  <c r="L43" i="2"/>
  <c r="AE16" i="1"/>
  <c r="U16" i="1" l="1"/>
  <c r="W16" i="1"/>
  <c r="AY16" i="1"/>
  <c r="E16" i="1" l="1"/>
  <c r="D16" i="1" s="1"/>
  <c r="V16" i="1"/>
  <c r="X16" i="1"/>
  <c r="AC16" i="1" s="1"/>
  <c r="Y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AB16" i="1" l="1"/>
  <c r="AA16" i="1"/>
  <c r="AD16" i="1"/>
  <c r="Z16" i="1"/>
  <c r="E58" i="1" l="1"/>
  <c r="D58" i="1" s="1"/>
  <c r="G58" i="1"/>
  <c r="R58" i="1"/>
  <c r="Q58" i="1" s="1"/>
  <c r="T58" i="1" s="1"/>
  <c r="V58" i="1"/>
  <c r="X58" i="1" s="1"/>
  <c r="W58" i="1" s="1"/>
  <c r="Y58" i="1" s="1"/>
  <c r="AF58" i="1"/>
  <c r="AE58" i="1" s="1"/>
  <c r="AM58" i="1"/>
  <c r="AL58" i="1" s="1"/>
  <c r="AO58" i="1"/>
  <c r="AN58" i="1" s="1"/>
  <c r="AP58" i="1" s="1"/>
  <c r="AR58" i="1"/>
  <c r="AQ58" i="1" s="1"/>
  <c r="AV58" i="1"/>
  <c r="AU58" i="1" s="1"/>
  <c r="BB58" i="1"/>
  <c r="BA58" i="1" s="1"/>
  <c r="E60" i="1"/>
  <c r="D60" i="1" s="1"/>
  <c r="G60" i="1"/>
  <c r="I60" i="1" s="1"/>
  <c r="R60" i="1"/>
  <c r="Q60" i="1" s="1"/>
  <c r="V60" i="1"/>
  <c r="AF60" i="1"/>
  <c r="AE60" i="1" s="1"/>
  <c r="AH60" i="1" s="1"/>
  <c r="AM60" i="1"/>
  <c r="AL60" i="1" s="1"/>
  <c r="AO60" i="1"/>
  <c r="AN60" i="1" s="1"/>
  <c r="AP60" i="1" s="1"/>
  <c r="AR60" i="1"/>
  <c r="AQ60" i="1" s="1"/>
  <c r="AS60" i="1" s="1"/>
  <c r="AV60" i="1"/>
  <c r="AU60" i="1" s="1"/>
  <c r="BB60" i="1"/>
  <c r="BA60" i="1" s="1"/>
  <c r="E63" i="1"/>
  <c r="D63" i="1" s="1"/>
  <c r="G63" i="1"/>
  <c r="F63" i="1" s="1"/>
  <c r="R63" i="1"/>
  <c r="Q63" i="1" s="1"/>
  <c r="V63" i="1"/>
  <c r="X63" i="1" s="1"/>
  <c r="AF63" i="1"/>
  <c r="AE63" i="1" s="1"/>
  <c r="AH63" i="1" s="1"/>
  <c r="AM63" i="1"/>
  <c r="AL63" i="1" s="1"/>
  <c r="AO63" i="1"/>
  <c r="AN63" i="1" s="1"/>
  <c r="AP63" i="1" s="1"/>
  <c r="AR63" i="1"/>
  <c r="AQ63" i="1" s="1"/>
  <c r="AT63" i="1" s="1"/>
  <c r="AV63" i="1"/>
  <c r="AU63" i="1" s="1"/>
  <c r="BB63" i="1"/>
  <c r="BA63" i="1" s="1"/>
  <c r="E64" i="1"/>
  <c r="D64" i="1" s="1"/>
  <c r="G64" i="1"/>
  <c r="I64" i="1" s="1"/>
  <c r="N64" i="1" s="1"/>
  <c r="R64" i="1"/>
  <c r="Q64" i="1" s="1"/>
  <c r="S64" i="1" s="1"/>
  <c r="V64" i="1"/>
  <c r="AF64" i="1"/>
  <c r="AE64" i="1" s="1"/>
  <c r="AH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BB64" i="1"/>
  <c r="BA64" i="1" s="1"/>
  <c r="E65" i="1"/>
  <c r="D65" i="1" s="1"/>
  <c r="G65" i="1"/>
  <c r="R65" i="1"/>
  <c r="Q65" i="1" s="1"/>
  <c r="T65" i="1" s="1"/>
  <c r="V65" i="1"/>
  <c r="X65" i="1" s="1"/>
  <c r="W65" i="1" s="1"/>
  <c r="Y65" i="1" s="1"/>
  <c r="AF65" i="1"/>
  <c r="AE65" i="1" s="1"/>
  <c r="AM65" i="1"/>
  <c r="AL65" i="1" s="1"/>
  <c r="AO65" i="1"/>
  <c r="AN65" i="1" s="1"/>
  <c r="AP65" i="1" s="1"/>
  <c r="AR65" i="1"/>
  <c r="AQ65" i="1" s="1"/>
  <c r="AT65" i="1" s="1"/>
  <c r="AV65" i="1"/>
  <c r="AU65" i="1" s="1"/>
  <c r="BB65" i="1"/>
  <c r="BA65" i="1" s="1"/>
  <c r="E69" i="1"/>
  <c r="D69" i="1" s="1"/>
  <c r="G69" i="1"/>
  <c r="I69" i="1" s="1"/>
  <c r="M69" i="1" s="1"/>
  <c r="R69" i="1"/>
  <c r="Q69" i="1" s="1"/>
  <c r="T69" i="1" s="1"/>
  <c r="V69" i="1"/>
  <c r="U69" i="1" s="1"/>
  <c r="AF69" i="1"/>
  <c r="AE69" i="1" s="1"/>
  <c r="AM69" i="1"/>
  <c r="AL69" i="1" s="1"/>
  <c r="AO69" i="1"/>
  <c r="AN69" i="1" s="1"/>
  <c r="AP69" i="1" s="1"/>
  <c r="AR69" i="1"/>
  <c r="AQ69" i="1" s="1"/>
  <c r="AV69" i="1"/>
  <c r="AU69" i="1" s="1"/>
  <c r="BB69" i="1"/>
  <c r="BA69" i="1" s="1"/>
  <c r="E74" i="1"/>
  <c r="D74" i="1" s="1"/>
  <c r="G74" i="1"/>
  <c r="I74" i="1" s="1"/>
  <c r="R74" i="1"/>
  <c r="Q74" i="1" s="1"/>
  <c r="V74" i="1"/>
  <c r="AF74" i="1"/>
  <c r="AE74" i="1" s="1"/>
  <c r="AH74" i="1" s="1"/>
  <c r="AM74" i="1"/>
  <c r="AL74" i="1" s="1"/>
  <c r="AO74" i="1"/>
  <c r="AN74" i="1" s="1"/>
  <c r="AP74" i="1" s="1"/>
  <c r="AR74" i="1"/>
  <c r="AQ74" i="1" s="1"/>
  <c r="AS74" i="1" s="1"/>
  <c r="AV74" i="1"/>
  <c r="AU74" i="1" s="1"/>
  <c r="BB74" i="1"/>
  <c r="BA74" i="1" s="1"/>
  <c r="E75" i="1"/>
  <c r="D75" i="1" s="1"/>
  <c r="G75" i="1"/>
  <c r="F75" i="1" s="1"/>
  <c r="R75" i="1"/>
  <c r="Q75" i="1" s="1"/>
  <c r="T75" i="1" s="1"/>
  <c r="V75" i="1"/>
  <c r="U75" i="1" s="1"/>
  <c r="AF75" i="1"/>
  <c r="AE75" i="1" s="1"/>
  <c r="AM75" i="1"/>
  <c r="AL75" i="1" s="1"/>
  <c r="AO75" i="1"/>
  <c r="AN75" i="1" s="1"/>
  <c r="AP75" i="1" s="1"/>
  <c r="AR75" i="1"/>
  <c r="AQ75" i="1" s="1"/>
  <c r="AV75" i="1"/>
  <c r="AU75" i="1" s="1"/>
  <c r="BB75" i="1"/>
  <c r="BA75" i="1" s="1"/>
  <c r="E76" i="1"/>
  <c r="D76" i="1" s="1"/>
  <c r="G76" i="1"/>
  <c r="I76" i="1" s="1"/>
  <c r="R76" i="1"/>
  <c r="Q76" i="1" s="1"/>
  <c r="V76" i="1"/>
  <c r="AF76" i="1"/>
  <c r="AE76" i="1" s="1"/>
  <c r="AM76" i="1"/>
  <c r="AL76" i="1" s="1"/>
  <c r="AO76" i="1"/>
  <c r="AN76" i="1" s="1"/>
  <c r="AP76" i="1" s="1"/>
  <c r="AR76" i="1"/>
  <c r="AQ76" i="1" s="1"/>
  <c r="AS76" i="1" s="1"/>
  <c r="AV76" i="1"/>
  <c r="AU76" i="1" s="1"/>
  <c r="BB76" i="1"/>
  <c r="BA76" i="1" s="1"/>
  <c r="E80" i="1"/>
  <c r="D80" i="1" s="1"/>
  <c r="G80" i="1"/>
  <c r="F80" i="1" s="1"/>
  <c r="R80" i="1"/>
  <c r="Q80" i="1" s="1"/>
  <c r="V80" i="1"/>
  <c r="X80" i="1" s="1"/>
  <c r="Z80" i="1" s="1"/>
  <c r="AF80" i="1"/>
  <c r="AE80" i="1" s="1"/>
  <c r="AI80" i="1" s="1"/>
  <c r="AM80" i="1"/>
  <c r="AL80" i="1" s="1"/>
  <c r="AO80" i="1"/>
  <c r="AN80" i="1" s="1"/>
  <c r="AP80" i="1" s="1"/>
  <c r="AR80" i="1"/>
  <c r="AQ80" i="1" s="1"/>
  <c r="AT80" i="1" s="1"/>
  <c r="AV80" i="1"/>
  <c r="AU80" i="1" s="1"/>
  <c r="BB80" i="1"/>
  <c r="BA80" i="1" s="1"/>
  <c r="N69" i="1" l="1"/>
  <c r="L69" i="1"/>
  <c r="U65" i="1"/>
  <c r="AT60" i="1"/>
  <c r="I80" i="1"/>
  <c r="J80" i="1" s="1"/>
  <c r="S69" i="1"/>
  <c r="H69" i="1"/>
  <c r="AH65" i="1"/>
  <c r="AG65" i="1"/>
  <c r="AG76" i="1"/>
  <c r="AH76" i="1"/>
  <c r="P69" i="1"/>
  <c r="K69" i="1"/>
  <c r="F69" i="1"/>
  <c r="U58" i="1"/>
  <c r="AG80" i="1"/>
  <c r="F76" i="1"/>
  <c r="O69" i="1"/>
  <c r="J69" i="1"/>
  <c r="AA65" i="1"/>
  <c r="X75" i="1"/>
  <c r="AC75" i="1" s="1"/>
  <c r="I63" i="1"/>
  <c r="M63" i="1" s="1"/>
  <c r="K60" i="1"/>
  <c r="H60" i="1"/>
  <c r="M60" i="1"/>
  <c r="N60" i="1"/>
  <c r="J60" i="1"/>
  <c r="P60" i="1"/>
  <c r="L60" i="1"/>
  <c r="Z63" i="1"/>
  <c r="W63" i="1"/>
  <c r="Y63" i="1" s="1"/>
  <c r="AC63" i="1"/>
  <c r="AA63" i="1"/>
  <c r="AB63" i="1"/>
  <c r="I75" i="1"/>
  <c r="N75" i="1" s="1"/>
  <c r="U63" i="1"/>
  <c r="F60" i="1"/>
  <c r="AA58" i="1"/>
  <c r="AI76" i="1"/>
  <c r="F74" i="1"/>
  <c r="AC65" i="1"/>
  <c r="T64" i="1"/>
  <c r="F64" i="1"/>
  <c r="AI63" i="1"/>
  <c r="AS80" i="1"/>
  <c r="AI65" i="1"/>
  <c r="AG63" i="1"/>
  <c r="S58" i="1"/>
  <c r="AT74" i="1"/>
  <c r="AI74" i="1"/>
  <c r="AT64" i="1"/>
  <c r="AS63" i="1"/>
  <c r="AG74" i="1"/>
  <c r="S80" i="1"/>
  <c r="T80" i="1"/>
  <c r="X76" i="1"/>
  <c r="U76" i="1"/>
  <c r="K76" i="1"/>
  <c r="O76" i="1"/>
  <c r="H76" i="1"/>
  <c r="L76" i="1"/>
  <c r="P76" i="1"/>
  <c r="M76" i="1"/>
  <c r="X74" i="1"/>
  <c r="U74" i="1"/>
  <c r="H74" i="1"/>
  <c r="L74" i="1"/>
  <c r="P74" i="1"/>
  <c r="M74" i="1"/>
  <c r="N74" i="1"/>
  <c r="J74" i="1"/>
  <c r="O74" i="1"/>
  <c r="K80" i="1"/>
  <c r="S76" i="1"/>
  <c r="T76" i="1"/>
  <c r="AS75" i="1"/>
  <c r="AT75" i="1"/>
  <c r="AG75" i="1"/>
  <c r="AH75" i="1"/>
  <c r="W80" i="1"/>
  <c r="Y80" i="1" s="1"/>
  <c r="AA80" i="1"/>
  <c r="AB80" i="1"/>
  <c r="AT76" i="1"/>
  <c r="T74" i="1"/>
  <c r="S74" i="1"/>
  <c r="AG69" i="1"/>
  <c r="AH69" i="1"/>
  <c r="AI69" i="1"/>
  <c r="F65" i="1"/>
  <c r="I65" i="1"/>
  <c r="U64" i="1"/>
  <c r="X64" i="1"/>
  <c r="M64" i="1"/>
  <c r="K64" i="1"/>
  <c r="O64" i="1"/>
  <c r="H64" i="1"/>
  <c r="P64" i="1"/>
  <c r="J64" i="1"/>
  <c r="L64" i="1"/>
  <c r="AG58" i="1"/>
  <c r="AH58" i="1"/>
  <c r="AI58" i="1"/>
  <c r="AD80" i="1"/>
  <c r="N76" i="1"/>
  <c r="AH80" i="1"/>
  <c r="AC80" i="1"/>
  <c r="U80" i="1"/>
  <c r="J76" i="1"/>
  <c r="AI75" i="1"/>
  <c r="S75" i="1"/>
  <c r="K74" i="1"/>
  <c r="AS69" i="1"/>
  <c r="AT69" i="1"/>
  <c r="X69" i="1"/>
  <c r="AS65" i="1"/>
  <c r="S65" i="1"/>
  <c r="S63" i="1"/>
  <c r="T63" i="1"/>
  <c r="X60" i="1"/>
  <c r="U60" i="1"/>
  <c r="AS58" i="1"/>
  <c r="AT58" i="1"/>
  <c r="I58" i="1"/>
  <c r="F58" i="1"/>
  <c r="AB65" i="1"/>
  <c r="Z65" i="1"/>
  <c r="AD65" i="1"/>
  <c r="AG64" i="1"/>
  <c r="AI64" i="1"/>
  <c r="AI60" i="1"/>
  <c r="AG60" i="1"/>
  <c r="S60" i="1"/>
  <c r="T60" i="1"/>
  <c r="AB58" i="1"/>
  <c r="AC58" i="1"/>
  <c r="Z58" i="1"/>
  <c r="AD58" i="1"/>
  <c r="AD63" i="1"/>
  <c r="O60" i="1"/>
  <c r="M80" i="1" l="1"/>
  <c r="L80" i="1"/>
  <c r="M75" i="1"/>
  <c r="H75" i="1"/>
  <c r="O75" i="1"/>
  <c r="J75" i="1"/>
  <c r="P80" i="1"/>
  <c r="H63" i="1"/>
  <c r="L75" i="1"/>
  <c r="K75" i="1"/>
  <c r="P75" i="1"/>
  <c r="J63" i="1"/>
  <c r="AD75" i="1"/>
  <c r="N80" i="1"/>
  <c r="H80" i="1"/>
  <c r="O80" i="1"/>
  <c r="AB75" i="1"/>
  <c r="O63" i="1"/>
  <c r="P63" i="1"/>
  <c r="K63" i="1"/>
  <c r="L63" i="1"/>
  <c r="N63" i="1"/>
  <c r="AA75" i="1"/>
  <c r="W75" i="1"/>
  <c r="Y75" i="1" s="1"/>
  <c r="Z75" i="1"/>
  <c r="AC64" i="1"/>
  <c r="W64" i="1"/>
  <c r="Y64" i="1" s="1"/>
  <c r="AA64" i="1"/>
  <c r="Z64" i="1"/>
  <c r="AB64" i="1"/>
  <c r="AD64" i="1"/>
  <c r="AB74" i="1"/>
  <c r="W74" i="1"/>
  <c r="Y74" i="1" s="1"/>
  <c r="AC74" i="1"/>
  <c r="AD74" i="1"/>
  <c r="Z74" i="1"/>
  <c r="AA74" i="1"/>
  <c r="W76" i="1"/>
  <c r="Y76" i="1" s="1"/>
  <c r="AA76" i="1"/>
  <c r="AB76" i="1"/>
  <c r="AC76" i="1"/>
  <c r="Z76" i="1"/>
  <c r="AD76" i="1"/>
  <c r="H65" i="1"/>
  <c r="L65" i="1"/>
  <c r="P65" i="1"/>
  <c r="J65" i="1"/>
  <c r="N65" i="1"/>
  <c r="K65" i="1"/>
  <c r="M65" i="1"/>
  <c r="O65" i="1"/>
  <c r="H58" i="1"/>
  <c r="L58" i="1"/>
  <c r="P58" i="1"/>
  <c r="M58" i="1"/>
  <c r="J58" i="1"/>
  <c r="N58" i="1"/>
  <c r="K58" i="1"/>
  <c r="O58" i="1"/>
  <c r="W60" i="1"/>
  <c r="Y60" i="1" s="1"/>
  <c r="AA60" i="1"/>
  <c r="AB60" i="1"/>
  <c r="AC60" i="1"/>
  <c r="Z60" i="1"/>
  <c r="AD60" i="1"/>
  <c r="AC69" i="1"/>
  <c r="AA69" i="1"/>
  <c r="W69" i="1"/>
  <c r="Y69" i="1" s="1"/>
  <c r="AB69" i="1"/>
  <c r="AD69" i="1"/>
  <c r="Z69" i="1"/>
  <c r="E26" i="1" l="1"/>
  <c r="D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Z26" i="1"/>
  <c r="BB26" i="1"/>
  <c r="AD26" i="1" l="1"/>
  <c r="AC26" i="1"/>
  <c r="AB26" i="1"/>
  <c r="AZ58" i="1" l="1"/>
  <c r="AY58" i="1" s="1"/>
  <c r="AZ60" i="1"/>
  <c r="AY60" i="1" s="1"/>
  <c r="AZ63" i="1"/>
  <c r="AY63" i="1" s="1"/>
  <c r="AZ64" i="1"/>
  <c r="AY64" i="1" s="1"/>
  <c r="AZ65" i="1"/>
  <c r="AY65" i="1" s="1"/>
  <c r="AZ69" i="1"/>
  <c r="AY69" i="1" s="1"/>
  <c r="AZ74" i="1"/>
  <c r="AY74" i="1" s="1"/>
  <c r="AZ76" i="1"/>
  <c r="AY76" i="1" s="1"/>
  <c r="AZ80" i="1"/>
  <c r="AY80" i="1" s="1"/>
  <c r="AZ75" i="1"/>
  <c r="AY75" i="1" s="1"/>
  <c r="AK76" i="1"/>
  <c r="AJ76" i="1" s="1"/>
  <c r="AK80" i="1"/>
  <c r="AJ80" i="1" s="1"/>
  <c r="AK58" i="1"/>
  <c r="AJ58" i="1" s="1"/>
  <c r="AK60" i="1"/>
  <c r="AJ60" i="1" s="1"/>
  <c r="AK63" i="1"/>
  <c r="AJ63" i="1" s="1"/>
  <c r="AK64" i="1"/>
  <c r="AJ64" i="1" s="1"/>
  <c r="AK65" i="1"/>
  <c r="AJ65" i="1" s="1"/>
  <c r="AK69" i="1"/>
  <c r="AJ69" i="1" s="1"/>
  <c r="AK74" i="1"/>
  <c r="AJ74" i="1" s="1"/>
  <c r="AK75" i="1"/>
  <c r="AJ75" i="1" s="1"/>
  <c r="AM31" i="1" l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9" i="1"/>
  <c r="AM61" i="1"/>
  <c r="AM62" i="1"/>
  <c r="AM66" i="1"/>
  <c r="AM67" i="1"/>
  <c r="AM68" i="1"/>
  <c r="AM70" i="1"/>
  <c r="AM71" i="1"/>
  <c r="AM72" i="1"/>
  <c r="AM73" i="1"/>
  <c r="AM77" i="1"/>
  <c r="AM78" i="1"/>
  <c r="AM79" i="1"/>
  <c r="AM8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9" i="1"/>
  <c r="AK61" i="1"/>
  <c r="AK62" i="1"/>
  <c r="AK66" i="1"/>
  <c r="AK67" i="1"/>
  <c r="AK68" i="1"/>
  <c r="AK70" i="1"/>
  <c r="AK71" i="1"/>
  <c r="AK72" i="1"/>
  <c r="AK73" i="1"/>
  <c r="AK77" i="1"/>
  <c r="AK78" i="1"/>
  <c r="AK79" i="1"/>
  <c r="AK81" i="1"/>
  <c r="AK31" i="1"/>
  <c r="G32" i="1" l="1"/>
  <c r="I32" i="1" s="1"/>
  <c r="R32" i="1"/>
  <c r="Q32" i="1" s="1"/>
  <c r="V32" i="1"/>
  <c r="U32" i="1" s="1"/>
  <c r="AF32" i="1"/>
  <c r="AE32" i="1" s="1"/>
  <c r="AJ32" i="1"/>
  <c r="AL32" i="1"/>
  <c r="AO32" i="1"/>
  <c r="AN32" i="1" s="1"/>
  <c r="AP32" i="1" s="1"/>
  <c r="AR32" i="1"/>
  <c r="AQ32" i="1" s="1"/>
  <c r="AT32" i="1" s="1"/>
  <c r="AV32" i="1"/>
  <c r="AU32" i="1" s="1"/>
  <c r="AZ32" i="1"/>
  <c r="AY32" i="1" s="1"/>
  <c r="BB32" i="1"/>
  <c r="BA32" i="1" s="1"/>
  <c r="G33" i="1"/>
  <c r="I33" i="1" s="1"/>
  <c r="R33" i="1"/>
  <c r="Q33" i="1" s="1"/>
  <c r="V33" i="1"/>
  <c r="U33" i="1" s="1"/>
  <c r="AF33" i="1"/>
  <c r="AE33" i="1" s="1"/>
  <c r="AJ33" i="1"/>
  <c r="AL33" i="1"/>
  <c r="AO33" i="1"/>
  <c r="AN33" i="1" s="1"/>
  <c r="AP33" i="1" s="1"/>
  <c r="AR33" i="1"/>
  <c r="AQ33" i="1" s="1"/>
  <c r="AT33" i="1" s="1"/>
  <c r="AV33" i="1"/>
  <c r="AU33" i="1" s="1"/>
  <c r="AZ33" i="1"/>
  <c r="AY33" i="1" s="1"/>
  <c r="BB33" i="1"/>
  <c r="BA33" i="1" s="1"/>
  <c r="G34" i="1"/>
  <c r="I34" i="1" s="1"/>
  <c r="R34" i="1"/>
  <c r="Q34" i="1" s="1"/>
  <c r="V34" i="1"/>
  <c r="U34" i="1" s="1"/>
  <c r="AF34" i="1"/>
  <c r="AE34" i="1" s="1"/>
  <c r="AJ34" i="1"/>
  <c r="AL34" i="1"/>
  <c r="AO34" i="1"/>
  <c r="AN34" i="1" s="1"/>
  <c r="AP34" i="1" s="1"/>
  <c r="AR34" i="1"/>
  <c r="AQ34" i="1" s="1"/>
  <c r="AT34" i="1" s="1"/>
  <c r="AV34" i="1"/>
  <c r="AU34" i="1" s="1"/>
  <c r="AZ34" i="1"/>
  <c r="AY34" i="1" s="1"/>
  <c r="BB34" i="1"/>
  <c r="BA34" i="1" s="1"/>
  <c r="G35" i="1"/>
  <c r="I35" i="1" s="1"/>
  <c r="R35" i="1"/>
  <c r="Q35" i="1" s="1"/>
  <c r="S35" i="1" s="1"/>
  <c r="V35" i="1"/>
  <c r="U35" i="1" s="1"/>
  <c r="AF35" i="1"/>
  <c r="AE35" i="1" s="1"/>
  <c r="AJ35" i="1"/>
  <c r="AL35" i="1"/>
  <c r="AO35" i="1"/>
  <c r="AN35" i="1" s="1"/>
  <c r="AP35" i="1" s="1"/>
  <c r="AR35" i="1"/>
  <c r="AQ35" i="1" s="1"/>
  <c r="AT35" i="1" s="1"/>
  <c r="AV35" i="1"/>
  <c r="AU35" i="1" s="1"/>
  <c r="AZ35" i="1"/>
  <c r="AY35" i="1" s="1"/>
  <c r="BB35" i="1"/>
  <c r="BA35" i="1" s="1"/>
  <c r="G36" i="1"/>
  <c r="F36" i="1" s="1"/>
  <c r="R36" i="1"/>
  <c r="Q36" i="1" s="1"/>
  <c r="S36" i="1" s="1"/>
  <c r="V36" i="1"/>
  <c r="U36" i="1" s="1"/>
  <c r="AF36" i="1"/>
  <c r="AE36" i="1" s="1"/>
  <c r="AH36" i="1" s="1"/>
  <c r="AJ36" i="1"/>
  <c r="AL36" i="1"/>
  <c r="AO36" i="1"/>
  <c r="AN36" i="1" s="1"/>
  <c r="AP36" i="1" s="1"/>
  <c r="AR36" i="1"/>
  <c r="AQ36" i="1" s="1"/>
  <c r="AT36" i="1" s="1"/>
  <c r="AV36" i="1"/>
  <c r="AU36" i="1" s="1"/>
  <c r="AZ36" i="1"/>
  <c r="AY36" i="1" s="1"/>
  <c r="BB36" i="1"/>
  <c r="BA36" i="1" s="1"/>
  <c r="G37" i="1"/>
  <c r="F37" i="1" s="1"/>
  <c r="R37" i="1"/>
  <c r="Q37" i="1" s="1"/>
  <c r="S37" i="1" s="1"/>
  <c r="V37" i="1"/>
  <c r="U37" i="1" s="1"/>
  <c r="AF37" i="1"/>
  <c r="AE37" i="1" s="1"/>
  <c r="AH37" i="1" s="1"/>
  <c r="AJ37" i="1"/>
  <c r="AL37" i="1"/>
  <c r="AO37" i="1"/>
  <c r="AN37" i="1" s="1"/>
  <c r="AP37" i="1" s="1"/>
  <c r="AR37" i="1"/>
  <c r="AQ37" i="1" s="1"/>
  <c r="AT37" i="1" s="1"/>
  <c r="AV37" i="1"/>
  <c r="AU37" i="1" s="1"/>
  <c r="AZ37" i="1"/>
  <c r="AY37" i="1" s="1"/>
  <c r="BB37" i="1"/>
  <c r="BA37" i="1" s="1"/>
  <c r="G38" i="1"/>
  <c r="R38" i="1"/>
  <c r="Q38" i="1" s="1"/>
  <c r="S38" i="1" s="1"/>
  <c r="V38" i="1"/>
  <c r="U38" i="1" s="1"/>
  <c r="AF38" i="1"/>
  <c r="AE38" i="1" s="1"/>
  <c r="AH38" i="1" s="1"/>
  <c r="AJ38" i="1"/>
  <c r="AL38" i="1"/>
  <c r="AO38" i="1"/>
  <c r="AN38" i="1" s="1"/>
  <c r="AP38" i="1" s="1"/>
  <c r="AR38" i="1"/>
  <c r="AQ38" i="1" s="1"/>
  <c r="AT38" i="1" s="1"/>
  <c r="AV38" i="1"/>
  <c r="AU38" i="1" s="1"/>
  <c r="AZ38" i="1"/>
  <c r="AY38" i="1" s="1"/>
  <c r="BB38" i="1"/>
  <c r="BA38" i="1" s="1"/>
  <c r="G39" i="1"/>
  <c r="R39" i="1"/>
  <c r="Q39" i="1" s="1"/>
  <c r="S39" i="1" s="1"/>
  <c r="V39" i="1"/>
  <c r="U39" i="1" s="1"/>
  <c r="AF39" i="1"/>
  <c r="AE39" i="1" s="1"/>
  <c r="AH39" i="1" s="1"/>
  <c r="AJ39" i="1"/>
  <c r="AL39" i="1"/>
  <c r="AO39" i="1"/>
  <c r="AN39" i="1" s="1"/>
  <c r="AP39" i="1" s="1"/>
  <c r="AR39" i="1"/>
  <c r="AQ39" i="1" s="1"/>
  <c r="AV39" i="1"/>
  <c r="AU39" i="1" s="1"/>
  <c r="AZ39" i="1"/>
  <c r="AY39" i="1" s="1"/>
  <c r="BB39" i="1"/>
  <c r="BA39" i="1" s="1"/>
  <c r="G40" i="1"/>
  <c r="I40" i="1" s="1"/>
  <c r="R40" i="1"/>
  <c r="Q40" i="1" s="1"/>
  <c r="S40" i="1" s="1"/>
  <c r="V40" i="1"/>
  <c r="U40" i="1" s="1"/>
  <c r="AF40" i="1"/>
  <c r="AE40" i="1" s="1"/>
  <c r="AH40" i="1" s="1"/>
  <c r="AJ40" i="1"/>
  <c r="AL40" i="1"/>
  <c r="AO40" i="1"/>
  <c r="AN40" i="1" s="1"/>
  <c r="AP40" i="1" s="1"/>
  <c r="AR40" i="1"/>
  <c r="AQ40" i="1" s="1"/>
  <c r="AT40" i="1" s="1"/>
  <c r="AV40" i="1"/>
  <c r="AU40" i="1" s="1"/>
  <c r="AZ40" i="1"/>
  <c r="AY40" i="1" s="1"/>
  <c r="BB40" i="1"/>
  <c r="BA40" i="1" s="1"/>
  <c r="G41" i="1"/>
  <c r="I41" i="1" s="1"/>
  <c r="R41" i="1"/>
  <c r="Q41" i="1" s="1"/>
  <c r="S41" i="1" s="1"/>
  <c r="V41" i="1"/>
  <c r="AF41" i="1"/>
  <c r="AE41" i="1" s="1"/>
  <c r="AJ41" i="1"/>
  <c r="AL41" i="1"/>
  <c r="AO41" i="1"/>
  <c r="AN41" i="1" s="1"/>
  <c r="AP41" i="1" s="1"/>
  <c r="AR41" i="1"/>
  <c r="AQ41" i="1" s="1"/>
  <c r="AT41" i="1" s="1"/>
  <c r="AV41" i="1"/>
  <c r="AU41" i="1" s="1"/>
  <c r="AZ41" i="1"/>
  <c r="AY41" i="1" s="1"/>
  <c r="BB41" i="1"/>
  <c r="BA41" i="1" s="1"/>
  <c r="G42" i="1"/>
  <c r="I42" i="1" s="1"/>
  <c r="R42" i="1"/>
  <c r="Q42" i="1" s="1"/>
  <c r="S42" i="1" s="1"/>
  <c r="V42" i="1"/>
  <c r="AF42" i="1"/>
  <c r="AE42" i="1" s="1"/>
  <c r="AJ42" i="1"/>
  <c r="AL42" i="1"/>
  <c r="AO42" i="1"/>
  <c r="AN42" i="1" s="1"/>
  <c r="AP42" i="1" s="1"/>
  <c r="AR42" i="1"/>
  <c r="AQ42" i="1" s="1"/>
  <c r="AS42" i="1" s="1"/>
  <c r="AV42" i="1"/>
  <c r="AU42" i="1" s="1"/>
  <c r="AZ42" i="1"/>
  <c r="AY42" i="1" s="1"/>
  <c r="BB42" i="1"/>
  <c r="BA42" i="1" s="1"/>
  <c r="G43" i="1"/>
  <c r="I43" i="1" s="1"/>
  <c r="R43" i="1"/>
  <c r="Q43" i="1" s="1"/>
  <c r="V43" i="1"/>
  <c r="X43" i="1" s="1"/>
  <c r="AF43" i="1"/>
  <c r="AE43" i="1" s="1"/>
  <c r="AJ43" i="1"/>
  <c r="AL43" i="1"/>
  <c r="AO43" i="1"/>
  <c r="AN43" i="1" s="1"/>
  <c r="AP43" i="1" s="1"/>
  <c r="AR43" i="1"/>
  <c r="AQ43" i="1" s="1"/>
  <c r="AS43" i="1" s="1"/>
  <c r="AV43" i="1"/>
  <c r="AU43" i="1" s="1"/>
  <c r="AZ43" i="1"/>
  <c r="AY43" i="1" s="1"/>
  <c r="BB43" i="1"/>
  <c r="BA43" i="1" s="1"/>
  <c r="G44" i="1"/>
  <c r="R44" i="1"/>
  <c r="Q44" i="1" s="1"/>
  <c r="V44" i="1"/>
  <c r="X44" i="1" s="1"/>
  <c r="AF44" i="1"/>
  <c r="AE44" i="1" s="1"/>
  <c r="AJ44" i="1"/>
  <c r="AL44" i="1"/>
  <c r="AO44" i="1"/>
  <c r="AN44" i="1" s="1"/>
  <c r="AP44" i="1" s="1"/>
  <c r="AR44" i="1"/>
  <c r="AQ44" i="1" s="1"/>
  <c r="AS44" i="1" s="1"/>
  <c r="AV44" i="1"/>
  <c r="AU44" i="1" s="1"/>
  <c r="AZ44" i="1"/>
  <c r="AY44" i="1" s="1"/>
  <c r="BB44" i="1"/>
  <c r="BA44" i="1" s="1"/>
  <c r="G45" i="1"/>
  <c r="F45" i="1" s="1"/>
  <c r="R45" i="1"/>
  <c r="Q45" i="1" s="1"/>
  <c r="V45" i="1"/>
  <c r="AF45" i="1"/>
  <c r="AE45" i="1" s="1"/>
  <c r="AH45" i="1" s="1"/>
  <c r="AJ45" i="1"/>
  <c r="AL45" i="1"/>
  <c r="AO45" i="1"/>
  <c r="AN45" i="1" s="1"/>
  <c r="AP45" i="1" s="1"/>
  <c r="AR45" i="1"/>
  <c r="AQ45" i="1" s="1"/>
  <c r="AV45" i="1"/>
  <c r="AU45" i="1" s="1"/>
  <c r="AZ45" i="1"/>
  <c r="AY45" i="1" s="1"/>
  <c r="BB45" i="1"/>
  <c r="BA45" i="1" s="1"/>
  <c r="G46" i="1"/>
  <c r="F46" i="1" s="1"/>
  <c r="R46" i="1"/>
  <c r="Q46" i="1" s="1"/>
  <c r="V46" i="1"/>
  <c r="AF46" i="1"/>
  <c r="AE46" i="1" s="1"/>
  <c r="AH46" i="1" s="1"/>
  <c r="AJ46" i="1"/>
  <c r="AL46" i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G47" i="1"/>
  <c r="I47" i="1" s="1"/>
  <c r="R47" i="1"/>
  <c r="Q47" i="1" s="1"/>
  <c r="S47" i="1" s="1"/>
  <c r="V47" i="1"/>
  <c r="U47" i="1" s="1"/>
  <c r="AF47" i="1"/>
  <c r="AE47" i="1" s="1"/>
  <c r="AH47" i="1" s="1"/>
  <c r="AJ47" i="1"/>
  <c r="AL47" i="1"/>
  <c r="AO47" i="1"/>
  <c r="AN47" i="1" s="1"/>
  <c r="AP47" i="1" s="1"/>
  <c r="AR47" i="1"/>
  <c r="AQ47" i="1" s="1"/>
  <c r="AT47" i="1" s="1"/>
  <c r="AV47" i="1"/>
  <c r="AU47" i="1" s="1"/>
  <c r="AZ47" i="1"/>
  <c r="AY47" i="1" s="1"/>
  <c r="BB47" i="1"/>
  <c r="BA47" i="1" s="1"/>
  <c r="G48" i="1"/>
  <c r="I48" i="1" s="1"/>
  <c r="R48" i="1"/>
  <c r="Q48" i="1" s="1"/>
  <c r="S48" i="1" s="1"/>
  <c r="V48" i="1"/>
  <c r="U48" i="1" s="1"/>
  <c r="AF48" i="1"/>
  <c r="AE48" i="1" s="1"/>
  <c r="AH48" i="1" s="1"/>
  <c r="AJ48" i="1"/>
  <c r="AL48" i="1"/>
  <c r="AO48" i="1"/>
  <c r="AN48" i="1" s="1"/>
  <c r="AP48" i="1" s="1"/>
  <c r="AR48" i="1"/>
  <c r="AQ48" i="1" s="1"/>
  <c r="AV48" i="1"/>
  <c r="AU48" i="1" s="1"/>
  <c r="AZ48" i="1"/>
  <c r="AY48" i="1" s="1"/>
  <c r="BB48" i="1"/>
  <c r="BA48" i="1" s="1"/>
  <c r="G49" i="1"/>
  <c r="F49" i="1" s="1"/>
  <c r="R49" i="1"/>
  <c r="Q49" i="1" s="1"/>
  <c r="S49" i="1" s="1"/>
  <c r="V49" i="1"/>
  <c r="U49" i="1" s="1"/>
  <c r="AF49" i="1"/>
  <c r="AE49" i="1" s="1"/>
  <c r="AH49" i="1" s="1"/>
  <c r="AJ49" i="1"/>
  <c r="AL49" i="1"/>
  <c r="AO49" i="1"/>
  <c r="AN49" i="1" s="1"/>
  <c r="AP49" i="1" s="1"/>
  <c r="AR49" i="1"/>
  <c r="AQ49" i="1" s="1"/>
  <c r="AT49" i="1" s="1"/>
  <c r="AV49" i="1"/>
  <c r="AU49" i="1" s="1"/>
  <c r="AZ49" i="1"/>
  <c r="AY49" i="1" s="1"/>
  <c r="BB49" i="1"/>
  <c r="BA49" i="1" s="1"/>
  <c r="G50" i="1"/>
  <c r="I50" i="1" s="1"/>
  <c r="R50" i="1"/>
  <c r="Q50" i="1" s="1"/>
  <c r="S50" i="1" s="1"/>
  <c r="V50" i="1"/>
  <c r="U50" i="1" s="1"/>
  <c r="AF50" i="1"/>
  <c r="AE50" i="1" s="1"/>
  <c r="AH50" i="1" s="1"/>
  <c r="AJ50" i="1"/>
  <c r="AL50" i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G51" i="1"/>
  <c r="F51" i="1" s="1"/>
  <c r="R51" i="1"/>
  <c r="Q51" i="1" s="1"/>
  <c r="S51" i="1" s="1"/>
  <c r="V51" i="1"/>
  <c r="U51" i="1" s="1"/>
  <c r="AF51" i="1"/>
  <c r="AE51" i="1" s="1"/>
  <c r="AH51" i="1" s="1"/>
  <c r="AJ51" i="1"/>
  <c r="AL51" i="1"/>
  <c r="AO51" i="1"/>
  <c r="AN51" i="1" s="1"/>
  <c r="AP51" i="1" s="1"/>
  <c r="AR51" i="1"/>
  <c r="AQ51" i="1" s="1"/>
  <c r="AT51" i="1" s="1"/>
  <c r="AV51" i="1"/>
  <c r="AU51" i="1" s="1"/>
  <c r="AZ51" i="1"/>
  <c r="AY51" i="1" s="1"/>
  <c r="BB51" i="1"/>
  <c r="BA51" i="1" s="1"/>
  <c r="G52" i="1"/>
  <c r="F52" i="1" s="1"/>
  <c r="R52" i="1"/>
  <c r="Q52" i="1" s="1"/>
  <c r="S52" i="1" s="1"/>
  <c r="V52" i="1"/>
  <c r="U52" i="1" s="1"/>
  <c r="AF52" i="1"/>
  <c r="AE52" i="1" s="1"/>
  <c r="AH52" i="1" s="1"/>
  <c r="AJ52" i="1"/>
  <c r="AL52" i="1"/>
  <c r="AO52" i="1"/>
  <c r="AN52" i="1" s="1"/>
  <c r="AP52" i="1" s="1"/>
  <c r="AR52" i="1"/>
  <c r="AQ52" i="1" s="1"/>
  <c r="AT52" i="1" s="1"/>
  <c r="AV52" i="1"/>
  <c r="AU52" i="1" s="1"/>
  <c r="AZ52" i="1"/>
  <c r="AY52" i="1" s="1"/>
  <c r="BB52" i="1"/>
  <c r="BA52" i="1" s="1"/>
  <c r="G53" i="1"/>
  <c r="I53" i="1" s="1"/>
  <c r="R53" i="1"/>
  <c r="Q53" i="1" s="1"/>
  <c r="S53" i="1" s="1"/>
  <c r="V53" i="1"/>
  <c r="U53" i="1" s="1"/>
  <c r="AF53" i="1"/>
  <c r="AE53" i="1" s="1"/>
  <c r="AJ53" i="1"/>
  <c r="AL53" i="1"/>
  <c r="AO53" i="1"/>
  <c r="AN53" i="1" s="1"/>
  <c r="AP53" i="1" s="1"/>
  <c r="AR53" i="1"/>
  <c r="AQ53" i="1" s="1"/>
  <c r="AT53" i="1" s="1"/>
  <c r="AV53" i="1"/>
  <c r="AU53" i="1" s="1"/>
  <c r="AZ53" i="1"/>
  <c r="AY53" i="1" s="1"/>
  <c r="BB53" i="1"/>
  <c r="BA53" i="1" s="1"/>
  <c r="G54" i="1"/>
  <c r="I54" i="1" s="1"/>
  <c r="R54" i="1"/>
  <c r="Q54" i="1" s="1"/>
  <c r="S54" i="1" s="1"/>
  <c r="V54" i="1"/>
  <c r="U54" i="1" s="1"/>
  <c r="AF54" i="1"/>
  <c r="AE54" i="1" s="1"/>
  <c r="AJ54" i="1"/>
  <c r="AL54" i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G55" i="1"/>
  <c r="I55" i="1" s="1"/>
  <c r="R55" i="1"/>
  <c r="Q55" i="1" s="1"/>
  <c r="S55" i="1" s="1"/>
  <c r="V55" i="1"/>
  <c r="U55" i="1" s="1"/>
  <c r="AF55" i="1"/>
  <c r="AE55" i="1" s="1"/>
  <c r="AJ55" i="1"/>
  <c r="AL55" i="1"/>
  <c r="AO55" i="1"/>
  <c r="AN55" i="1" s="1"/>
  <c r="AP55" i="1" s="1"/>
  <c r="AR55" i="1"/>
  <c r="AQ55" i="1" s="1"/>
  <c r="AT55" i="1" s="1"/>
  <c r="AV55" i="1"/>
  <c r="AU55" i="1" s="1"/>
  <c r="AZ55" i="1"/>
  <c r="AY55" i="1" s="1"/>
  <c r="BB55" i="1"/>
  <c r="BA55" i="1" s="1"/>
  <c r="G56" i="1"/>
  <c r="I56" i="1" s="1"/>
  <c r="R56" i="1"/>
  <c r="Q56" i="1" s="1"/>
  <c r="T56" i="1" s="1"/>
  <c r="V56" i="1"/>
  <c r="X56" i="1" s="1"/>
  <c r="AF56" i="1"/>
  <c r="AE56" i="1" s="1"/>
  <c r="AG56" i="1" s="1"/>
  <c r="AJ56" i="1"/>
  <c r="AL56" i="1"/>
  <c r="AO56" i="1"/>
  <c r="AN56" i="1" s="1"/>
  <c r="AP56" i="1" s="1"/>
  <c r="AR56" i="1"/>
  <c r="AQ56" i="1" s="1"/>
  <c r="AV56" i="1"/>
  <c r="AU56" i="1" s="1"/>
  <c r="AZ56" i="1"/>
  <c r="AY56" i="1" s="1"/>
  <c r="BB56" i="1"/>
  <c r="BA56" i="1" s="1"/>
  <c r="G57" i="1"/>
  <c r="R57" i="1"/>
  <c r="Q57" i="1" s="1"/>
  <c r="T57" i="1" s="1"/>
  <c r="V57" i="1"/>
  <c r="AF57" i="1"/>
  <c r="AE57" i="1" s="1"/>
  <c r="AI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G59" i="1"/>
  <c r="F59" i="1" s="1"/>
  <c r="R59" i="1"/>
  <c r="Q59" i="1" s="1"/>
  <c r="T59" i="1" s="1"/>
  <c r="V59" i="1"/>
  <c r="X59" i="1" s="1"/>
  <c r="W59" i="1" s="1"/>
  <c r="Y59" i="1" s="1"/>
  <c r="AF59" i="1"/>
  <c r="AE59" i="1" s="1"/>
  <c r="AJ59" i="1"/>
  <c r="AL59" i="1"/>
  <c r="AO59" i="1"/>
  <c r="AN59" i="1" s="1"/>
  <c r="AP59" i="1" s="1"/>
  <c r="AR59" i="1"/>
  <c r="AQ59" i="1" s="1"/>
  <c r="AV59" i="1"/>
  <c r="AU59" i="1" s="1"/>
  <c r="AZ59" i="1"/>
  <c r="AY59" i="1" s="1"/>
  <c r="BB59" i="1"/>
  <c r="BA59" i="1" s="1"/>
  <c r="G61" i="1"/>
  <c r="F61" i="1" s="1"/>
  <c r="R61" i="1"/>
  <c r="Q61" i="1" s="1"/>
  <c r="V61" i="1"/>
  <c r="X61" i="1" s="1"/>
  <c r="W61" i="1" s="1"/>
  <c r="Y61" i="1" s="1"/>
  <c r="AF61" i="1"/>
  <c r="AE61" i="1" s="1"/>
  <c r="AJ61" i="1"/>
  <c r="AL61" i="1"/>
  <c r="AO61" i="1"/>
  <c r="AN61" i="1" s="1"/>
  <c r="AP61" i="1" s="1"/>
  <c r="AR61" i="1"/>
  <c r="AQ61" i="1" s="1"/>
  <c r="AS61" i="1" s="1"/>
  <c r="AV61" i="1"/>
  <c r="AU61" i="1" s="1"/>
  <c r="AZ61" i="1"/>
  <c r="AY61" i="1" s="1"/>
  <c r="BB61" i="1"/>
  <c r="BA61" i="1" s="1"/>
  <c r="G62" i="1"/>
  <c r="F62" i="1" s="1"/>
  <c r="R62" i="1"/>
  <c r="Q62" i="1" s="1"/>
  <c r="T62" i="1" s="1"/>
  <c r="V62" i="1"/>
  <c r="X62" i="1" s="1"/>
  <c r="W62" i="1" s="1"/>
  <c r="Y62" i="1" s="1"/>
  <c r="AF62" i="1"/>
  <c r="AE62" i="1" s="1"/>
  <c r="AH62" i="1" s="1"/>
  <c r="AJ62" i="1"/>
  <c r="AL62" i="1"/>
  <c r="AO62" i="1"/>
  <c r="AN62" i="1" s="1"/>
  <c r="AP62" i="1" s="1"/>
  <c r="AR62" i="1"/>
  <c r="AQ62" i="1" s="1"/>
  <c r="AS62" i="1" s="1"/>
  <c r="AV62" i="1"/>
  <c r="AU62" i="1" s="1"/>
  <c r="AZ62" i="1"/>
  <c r="AY62" i="1" s="1"/>
  <c r="BB62" i="1"/>
  <c r="BA62" i="1" s="1"/>
  <c r="G66" i="1"/>
  <c r="F66" i="1" s="1"/>
  <c r="R66" i="1"/>
  <c r="Q66" i="1" s="1"/>
  <c r="T66" i="1" s="1"/>
  <c r="V66" i="1"/>
  <c r="X66" i="1" s="1"/>
  <c r="W66" i="1" s="1"/>
  <c r="Y66" i="1" s="1"/>
  <c r="AF66" i="1"/>
  <c r="AE66" i="1" s="1"/>
  <c r="AH66" i="1" s="1"/>
  <c r="AJ66" i="1"/>
  <c r="AL66" i="1"/>
  <c r="AO66" i="1"/>
  <c r="AN66" i="1" s="1"/>
  <c r="AP66" i="1" s="1"/>
  <c r="AR66" i="1"/>
  <c r="AQ66" i="1" s="1"/>
  <c r="AS66" i="1" s="1"/>
  <c r="AV66" i="1"/>
  <c r="AU66" i="1" s="1"/>
  <c r="AZ66" i="1"/>
  <c r="AY66" i="1" s="1"/>
  <c r="BB66" i="1"/>
  <c r="BA66" i="1" s="1"/>
  <c r="G67" i="1"/>
  <c r="F67" i="1" s="1"/>
  <c r="R67" i="1"/>
  <c r="Q67" i="1" s="1"/>
  <c r="T67" i="1" s="1"/>
  <c r="V67" i="1"/>
  <c r="X67" i="1" s="1"/>
  <c r="W67" i="1" s="1"/>
  <c r="Y67" i="1" s="1"/>
  <c r="AF67" i="1"/>
  <c r="AE67" i="1" s="1"/>
  <c r="AJ67" i="1"/>
  <c r="AL67" i="1"/>
  <c r="AO67" i="1"/>
  <c r="AN67" i="1" s="1"/>
  <c r="AP67" i="1" s="1"/>
  <c r="AR67" i="1"/>
  <c r="AQ67" i="1" s="1"/>
  <c r="AS67" i="1" s="1"/>
  <c r="AV67" i="1"/>
  <c r="AU67" i="1" s="1"/>
  <c r="AZ67" i="1"/>
  <c r="AY67" i="1" s="1"/>
  <c r="BB67" i="1"/>
  <c r="BA67" i="1" s="1"/>
  <c r="G68" i="1"/>
  <c r="F68" i="1" s="1"/>
  <c r="R68" i="1"/>
  <c r="Q68" i="1" s="1"/>
  <c r="T68" i="1" s="1"/>
  <c r="V68" i="1"/>
  <c r="X68" i="1" s="1"/>
  <c r="W68" i="1" s="1"/>
  <c r="Y68" i="1" s="1"/>
  <c r="AF68" i="1"/>
  <c r="AE68" i="1" s="1"/>
  <c r="AH68" i="1" s="1"/>
  <c r="AJ68" i="1"/>
  <c r="AL68" i="1"/>
  <c r="AO68" i="1"/>
  <c r="AN68" i="1" s="1"/>
  <c r="AP68" i="1" s="1"/>
  <c r="AR68" i="1"/>
  <c r="AQ68" i="1" s="1"/>
  <c r="AS68" i="1" s="1"/>
  <c r="AV68" i="1"/>
  <c r="AU68" i="1" s="1"/>
  <c r="AZ68" i="1"/>
  <c r="AY68" i="1" s="1"/>
  <c r="BB68" i="1"/>
  <c r="BA68" i="1" s="1"/>
  <c r="G70" i="1"/>
  <c r="F70" i="1" s="1"/>
  <c r="R70" i="1"/>
  <c r="Q70" i="1" s="1"/>
  <c r="V70" i="1"/>
  <c r="X70" i="1" s="1"/>
  <c r="W70" i="1" s="1"/>
  <c r="Y70" i="1" s="1"/>
  <c r="AF70" i="1"/>
  <c r="AE70" i="1" s="1"/>
  <c r="AJ70" i="1"/>
  <c r="AL70" i="1"/>
  <c r="AO70" i="1"/>
  <c r="AN70" i="1" s="1"/>
  <c r="AP70" i="1" s="1"/>
  <c r="AR70" i="1"/>
  <c r="AQ70" i="1" s="1"/>
  <c r="AS70" i="1" s="1"/>
  <c r="AV70" i="1"/>
  <c r="AU70" i="1" s="1"/>
  <c r="AZ70" i="1"/>
  <c r="AY70" i="1" s="1"/>
  <c r="BB70" i="1"/>
  <c r="BA70" i="1" s="1"/>
  <c r="G71" i="1"/>
  <c r="F71" i="1" s="1"/>
  <c r="R71" i="1"/>
  <c r="Q71" i="1" s="1"/>
  <c r="T71" i="1" s="1"/>
  <c r="V71" i="1"/>
  <c r="X71" i="1" s="1"/>
  <c r="AA71" i="1" s="1"/>
  <c r="AF71" i="1"/>
  <c r="AE71" i="1" s="1"/>
  <c r="AJ71" i="1"/>
  <c r="AL71" i="1"/>
  <c r="AO71" i="1"/>
  <c r="AN71" i="1" s="1"/>
  <c r="AP71" i="1" s="1"/>
  <c r="AR71" i="1"/>
  <c r="AQ71" i="1" s="1"/>
  <c r="AS71" i="1" s="1"/>
  <c r="AV71" i="1"/>
  <c r="AU71" i="1" s="1"/>
  <c r="AZ71" i="1"/>
  <c r="AY71" i="1" s="1"/>
  <c r="BB71" i="1"/>
  <c r="BA71" i="1" s="1"/>
  <c r="G72" i="1"/>
  <c r="F72" i="1" s="1"/>
  <c r="R72" i="1"/>
  <c r="Q72" i="1" s="1"/>
  <c r="T72" i="1" s="1"/>
  <c r="V72" i="1"/>
  <c r="X72" i="1" s="1"/>
  <c r="W72" i="1" s="1"/>
  <c r="Y72" i="1" s="1"/>
  <c r="AF72" i="1"/>
  <c r="AE72" i="1" s="1"/>
  <c r="AJ72" i="1"/>
  <c r="AL72" i="1"/>
  <c r="AO72" i="1"/>
  <c r="AN72" i="1" s="1"/>
  <c r="AP72" i="1" s="1"/>
  <c r="AR72" i="1"/>
  <c r="AQ72" i="1" s="1"/>
  <c r="AS72" i="1" s="1"/>
  <c r="AV72" i="1"/>
  <c r="AU72" i="1" s="1"/>
  <c r="AZ72" i="1"/>
  <c r="AY72" i="1" s="1"/>
  <c r="BB72" i="1"/>
  <c r="BA72" i="1" s="1"/>
  <c r="G73" i="1"/>
  <c r="F73" i="1" s="1"/>
  <c r="R73" i="1"/>
  <c r="Q73" i="1" s="1"/>
  <c r="V73" i="1"/>
  <c r="X73" i="1" s="1"/>
  <c r="W73" i="1" s="1"/>
  <c r="Y73" i="1" s="1"/>
  <c r="AF73" i="1"/>
  <c r="AE73" i="1" s="1"/>
  <c r="AH73" i="1" s="1"/>
  <c r="AJ73" i="1"/>
  <c r="AL73" i="1"/>
  <c r="AO73" i="1"/>
  <c r="AN73" i="1" s="1"/>
  <c r="AP73" i="1" s="1"/>
  <c r="AR73" i="1"/>
  <c r="AQ73" i="1" s="1"/>
  <c r="AS73" i="1" s="1"/>
  <c r="AV73" i="1"/>
  <c r="AU73" i="1" s="1"/>
  <c r="AZ73" i="1"/>
  <c r="AY73" i="1" s="1"/>
  <c r="BB73" i="1"/>
  <c r="BA73" i="1" s="1"/>
  <c r="G77" i="1"/>
  <c r="F77" i="1" s="1"/>
  <c r="R77" i="1"/>
  <c r="Q77" i="1" s="1"/>
  <c r="V77" i="1"/>
  <c r="X77" i="1" s="1"/>
  <c r="W77" i="1" s="1"/>
  <c r="Y77" i="1" s="1"/>
  <c r="AF77" i="1"/>
  <c r="AE77" i="1" s="1"/>
  <c r="AH77" i="1" s="1"/>
  <c r="AJ77" i="1"/>
  <c r="AL77" i="1"/>
  <c r="AO77" i="1"/>
  <c r="AN77" i="1" s="1"/>
  <c r="AP77" i="1" s="1"/>
  <c r="AR77" i="1"/>
  <c r="AQ77" i="1" s="1"/>
  <c r="AS77" i="1" s="1"/>
  <c r="AV77" i="1"/>
  <c r="AU77" i="1" s="1"/>
  <c r="AZ77" i="1"/>
  <c r="AY77" i="1" s="1"/>
  <c r="BB77" i="1"/>
  <c r="BA77" i="1" s="1"/>
  <c r="G78" i="1"/>
  <c r="F78" i="1" s="1"/>
  <c r="R78" i="1"/>
  <c r="Q78" i="1" s="1"/>
  <c r="T78" i="1" s="1"/>
  <c r="V78" i="1"/>
  <c r="X78" i="1" s="1"/>
  <c r="AC78" i="1" s="1"/>
  <c r="AF78" i="1"/>
  <c r="AE78" i="1" s="1"/>
  <c r="AH78" i="1" s="1"/>
  <c r="AJ78" i="1"/>
  <c r="AL78" i="1"/>
  <c r="AO78" i="1"/>
  <c r="AN78" i="1" s="1"/>
  <c r="AP78" i="1" s="1"/>
  <c r="AR78" i="1"/>
  <c r="AQ78" i="1" s="1"/>
  <c r="AS78" i="1" s="1"/>
  <c r="AV78" i="1"/>
  <c r="AU78" i="1" s="1"/>
  <c r="AZ78" i="1"/>
  <c r="AY78" i="1" s="1"/>
  <c r="BB78" i="1"/>
  <c r="BA78" i="1" s="1"/>
  <c r="G79" i="1"/>
  <c r="F79" i="1" s="1"/>
  <c r="R79" i="1"/>
  <c r="Q79" i="1" s="1"/>
  <c r="T79" i="1" s="1"/>
  <c r="V79" i="1"/>
  <c r="X79" i="1" s="1"/>
  <c r="W79" i="1" s="1"/>
  <c r="Y79" i="1" s="1"/>
  <c r="AF79" i="1"/>
  <c r="AE79" i="1" s="1"/>
  <c r="AH79" i="1" s="1"/>
  <c r="AJ79" i="1"/>
  <c r="AL79" i="1"/>
  <c r="AO79" i="1"/>
  <c r="AN79" i="1" s="1"/>
  <c r="AP79" i="1" s="1"/>
  <c r="AR79" i="1"/>
  <c r="AQ79" i="1" s="1"/>
  <c r="AS79" i="1" s="1"/>
  <c r="AV79" i="1"/>
  <c r="AU79" i="1" s="1"/>
  <c r="AZ79" i="1"/>
  <c r="AY79" i="1" s="1"/>
  <c r="BB79" i="1"/>
  <c r="BA79" i="1" s="1"/>
  <c r="G81" i="1"/>
  <c r="F81" i="1" s="1"/>
  <c r="R81" i="1"/>
  <c r="Q81" i="1" s="1"/>
  <c r="T81" i="1" s="1"/>
  <c r="V81" i="1"/>
  <c r="X81" i="1" s="1"/>
  <c r="AB81" i="1" s="1"/>
  <c r="AF81" i="1"/>
  <c r="AE81" i="1" s="1"/>
  <c r="AJ81" i="1"/>
  <c r="AL81" i="1"/>
  <c r="AO81" i="1"/>
  <c r="AN81" i="1" s="1"/>
  <c r="AP81" i="1" s="1"/>
  <c r="AR81" i="1"/>
  <c r="AQ81" i="1" s="1"/>
  <c r="AV81" i="1"/>
  <c r="AU81" i="1" s="1"/>
  <c r="AZ81" i="1"/>
  <c r="AY81" i="1" s="1"/>
  <c r="BB81" i="1"/>
  <c r="BA81" i="1" s="1"/>
  <c r="BB31" i="1"/>
  <c r="BA31" i="1" s="1"/>
  <c r="AZ31" i="1"/>
  <c r="AY31" i="1" s="1"/>
  <c r="AV31" i="1"/>
  <c r="AU31" i="1" s="1"/>
  <c r="AR31" i="1"/>
  <c r="AQ31" i="1" s="1"/>
  <c r="AT31" i="1" s="1"/>
  <c r="AO31" i="1"/>
  <c r="AN31" i="1" s="1"/>
  <c r="AP31" i="1" s="1"/>
  <c r="AJ31" i="1"/>
  <c r="AF31" i="1"/>
  <c r="AE31" i="1" s="1"/>
  <c r="V31" i="1"/>
  <c r="U31" i="1" s="1"/>
  <c r="R31" i="1"/>
  <c r="Q31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1" i="1"/>
  <c r="E62" i="1"/>
  <c r="E66" i="1"/>
  <c r="E67" i="1"/>
  <c r="E68" i="1"/>
  <c r="E70" i="1"/>
  <c r="E71" i="1"/>
  <c r="E72" i="1"/>
  <c r="E73" i="1"/>
  <c r="E77" i="1"/>
  <c r="E78" i="1"/>
  <c r="E79" i="1"/>
  <c r="E81" i="1"/>
  <c r="G31" i="1"/>
  <c r="AL31" i="1"/>
  <c r="BB27" i="1"/>
  <c r="BA27" i="1" s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BA11" i="1" s="1"/>
  <c r="BB21" i="1"/>
  <c r="BB22" i="1"/>
  <c r="BB23" i="1"/>
  <c r="BB24" i="1"/>
  <c r="BB25" i="1"/>
  <c r="BB20" i="1"/>
  <c r="AZ12" i="1"/>
  <c r="AZ13" i="1"/>
  <c r="AZ14" i="1"/>
  <c r="AZ15" i="1"/>
  <c r="AZ17" i="1"/>
  <c r="AZ18" i="1"/>
  <c r="AZ19" i="1"/>
  <c r="AZ20" i="1"/>
  <c r="AZ21" i="1"/>
  <c r="AZ22" i="1"/>
  <c r="AZ23" i="1"/>
  <c r="AZ24" i="1"/>
  <c r="AZ25" i="1"/>
  <c r="AZ27" i="1"/>
  <c r="AZ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11" i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27" i="1"/>
  <c r="AN27" i="1" s="1"/>
  <c r="AP27" i="1" s="1"/>
  <c r="AO11" i="1"/>
  <c r="AN11" i="1" s="1"/>
  <c r="AP11" i="1" s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7" i="1"/>
  <c r="AM11" i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7" i="1" s="1"/>
  <c r="Y27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Y12" i="1"/>
  <c r="Y13" i="1"/>
  <c r="Y14" i="1"/>
  <c r="Y15" i="1"/>
  <c r="Y17" i="1"/>
  <c r="Y18" i="1"/>
  <c r="Y19" i="1"/>
  <c r="Y20" i="1"/>
  <c r="Y21" i="1"/>
  <c r="Y22" i="1"/>
  <c r="Y23" i="1"/>
  <c r="Y24" i="1"/>
  <c r="Y25" i="1"/>
  <c r="Y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7" i="1"/>
  <c r="V11" i="1"/>
  <c r="AV27" i="1"/>
  <c r="R12" i="1"/>
  <c r="R13" i="1"/>
  <c r="R14" i="1"/>
  <c r="R15" i="1"/>
  <c r="R20" i="1"/>
  <c r="R21" i="1"/>
  <c r="R22" i="1"/>
  <c r="R23" i="1"/>
  <c r="R24" i="1"/>
  <c r="R25" i="1"/>
  <c r="R27" i="1"/>
  <c r="R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3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11" i="1"/>
  <c r="AR19" i="1" l="1"/>
  <c r="AR17" i="1"/>
  <c r="AT17" i="1" s="1"/>
  <c r="AR18" i="1"/>
  <c r="AQ16" i="1" s="1"/>
  <c r="R18" i="1"/>
  <c r="R17" i="1"/>
  <c r="R19" i="1"/>
  <c r="R16" i="1"/>
  <c r="H53" i="1"/>
  <c r="K53" i="1"/>
  <c r="L53" i="1"/>
  <c r="P41" i="1"/>
  <c r="K41" i="1"/>
  <c r="L41" i="1"/>
  <c r="M54" i="1"/>
  <c r="K54" i="1"/>
  <c r="L54" i="1"/>
  <c r="K50" i="1"/>
  <c r="L50" i="1"/>
  <c r="P42" i="1"/>
  <c r="K42" i="1"/>
  <c r="L42" i="1"/>
  <c r="K34" i="1"/>
  <c r="L34" i="1"/>
  <c r="K55" i="1"/>
  <c r="L55" i="1"/>
  <c r="K47" i="1"/>
  <c r="L47" i="1"/>
  <c r="J43" i="1"/>
  <c r="K43" i="1"/>
  <c r="L43" i="1"/>
  <c r="J35" i="1"/>
  <c r="K35" i="1"/>
  <c r="L35" i="1"/>
  <c r="K33" i="1"/>
  <c r="L33" i="1"/>
  <c r="M56" i="1"/>
  <c r="K56" i="1"/>
  <c r="L56" i="1"/>
  <c r="J48" i="1"/>
  <c r="K48" i="1"/>
  <c r="L48" i="1"/>
  <c r="J40" i="1"/>
  <c r="K40" i="1"/>
  <c r="L40" i="1"/>
  <c r="K32" i="1"/>
  <c r="L32" i="1"/>
  <c r="X31" i="1"/>
  <c r="W31" i="1" s="1"/>
  <c r="Y31" i="1" s="1"/>
  <c r="U59" i="1"/>
  <c r="U61" i="1"/>
  <c r="U71" i="1"/>
  <c r="O53" i="1"/>
  <c r="AC72" i="1"/>
  <c r="W71" i="1"/>
  <c r="Y71" i="1" s="1"/>
  <c r="F50" i="1"/>
  <c r="I49" i="1"/>
  <c r="O49" i="1" s="1"/>
  <c r="AA78" i="1"/>
  <c r="AC71" i="1"/>
  <c r="AT68" i="1"/>
  <c r="AT66" i="1"/>
  <c r="AI56" i="1"/>
  <c r="N48" i="1"/>
  <c r="F43" i="1"/>
  <c r="F41" i="1"/>
  <c r="F40" i="1"/>
  <c r="AC73" i="1"/>
  <c r="U73" i="1"/>
  <c r="F54" i="1"/>
  <c r="N53" i="1"/>
  <c r="F42" i="1"/>
  <c r="AA73" i="1"/>
  <c r="P35" i="1"/>
  <c r="I31" i="1"/>
  <c r="AT78" i="1"/>
  <c r="I73" i="1"/>
  <c r="AC70" i="1"/>
  <c r="F56" i="1"/>
  <c r="F55" i="1"/>
  <c r="F53" i="1"/>
  <c r="I52" i="1"/>
  <c r="T77" i="1"/>
  <c r="S77" i="1"/>
  <c r="AH67" i="1"/>
  <c r="AI67" i="1"/>
  <c r="M55" i="1"/>
  <c r="P55" i="1"/>
  <c r="AA81" i="1"/>
  <c r="T55" i="1"/>
  <c r="I46" i="1"/>
  <c r="AS37" i="1"/>
  <c r="AG78" i="1"/>
  <c r="AA61" i="1"/>
  <c r="S59" i="1"/>
  <c r="J53" i="1"/>
  <c r="I45" i="1"/>
  <c r="I37" i="1"/>
  <c r="I81" i="1"/>
  <c r="U72" i="1"/>
  <c r="I71" i="1"/>
  <c r="U70" i="1"/>
  <c r="AG62" i="1"/>
  <c r="I61" i="1"/>
  <c r="M61" i="1" s="1"/>
  <c r="I51" i="1"/>
  <c r="I36" i="1"/>
  <c r="AH72" i="1"/>
  <c r="AI72" i="1"/>
  <c r="T73" i="1"/>
  <c r="S73" i="1"/>
  <c r="AT48" i="1"/>
  <c r="AS48" i="1"/>
  <c r="AH70" i="1"/>
  <c r="AG70" i="1"/>
  <c r="AI70" i="1"/>
  <c r="T70" i="1"/>
  <c r="S70" i="1"/>
  <c r="AI81" i="1"/>
  <c r="AH81" i="1"/>
  <c r="AG81" i="1"/>
  <c r="AH71" i="1"/>
  <c r="AG71" i="1"/>
  <c r="AT39" i="1"/>
  <c r="AS39" i="1"/>
  <c r="I39" i="1"/>
  <c r="F39" i="1"/>
  <c r="AT18" i="1"/>
  <c r="AC79" i="1"/>
  <c r="W78" i="1"/>
  <c r="Y78" i="1" s="1"/>
  <c r="AI77" i="1"/>
  <c r="AC77" i="1"/>
  <c r="AC68" i="1"/>
  <c r="U68" i="1"/>
  <c r="I68" i="1"/>
  <c r="P68" i="1" s="1"/>
  <c r="U67" i="1"/>
  <c r="AC66" i="1"/>
  <c r="U66" i="1"/>
  <c r="I66" i="1"/>
  <c r="J66" i="1" s="1"/>
  <c r="U62" i="1"/>
  <c r="AT61" i="1"/>
  <c r="I59" i="1"/>
  <c r="X57" i="1"/>
  <c r="W57" i="1" s="1"/>
  <c r="Y57" i="1" s="1"/>
  <c r="U57" i="1"/>
  <c r="F57" i="1"/>
  <c r="I57" i="1"/>
  <c r="U56" i="1"/>
  <c r="O56" i="1"/>
  <c r="T54" i="1"/>
  <c r="AT50" i="1"/>
  <c r="AS50" i="1"/>
  <c r="F47" i="1"/>
  <c r="M43" i="1"/>
  <c r="H43" i="1"/>
  <c r="O43" i="1"/>
  <c r="P43" i="1"/>
  <c r="N43" i="1"/>
  <c r="M42" i="1"/>
  <c r="N42" i="1"/>
  <c r="M41" i="1"/>
  <c r="N41" i="1"/>
  <c r="M50" i="1"/>
  <c r="N50" i="1"/>
  <c r="H50" i="1"/>
  <c r="O50" i="1"/>
  <c r="M47" i="1"/>
  <c r="H47" i="1"/>
  <c r="O47" i="1"/>
  <c r="P47" i="1"/>
  <c r="AT79" i="1"/>
  <c r="AI79" i="1"/>
  <c r="AG77" i="1"/>
  <c r="AA68" i="1"/>
  <c r="S68" i="1"/>
  <c r="AG66" i="1"/>
  <c r="AA66" i="1"/>
  <c r="S62" i="1"/>
  <c r="T61" i="1"/>
  <c r="S61" i="1"/>
  <c r="S57" i="1"/>
  <c r="S56" i="1"/>
  <c r="P50" i="1"/>
  <c r="M48" i="1"/>
  <c r="H48" i="1"/>
  <c r="O48" i="1"/>
  <c r="P48" i="1"/>
  <c r="N47" i="1"/>
  <c r="U42" i="1"/>
  <c r="X42" i="1"/>
  <c r="Z42" i="1" s="1"/>
  <c r="U41" i="1"/>
  <c r="X41" i="1"/>
  <c r="AB41" i="1" s="1"/>
  <c r="M40" i="1"/>
  <c r="H40" i="1"/>
  <c r="O40" i="1"/>
  <c r="P40" i="1"/>
  <c r="N40" i="1"/>
  <c r="I38" i="1"/>
  <c r="F38" i="1"/>
  <c r="AF18" i="1"/>
  <c r="U79" i="1"/>
  <c r="U78" i="1"/>
  <c r="I78" i="1"/>
  <c r="U77" i="1"/>
  <c r="AT73" i="1"/>
  <c r="AT71" i="1"/>
  <c r="AC67" i="1"/>
  <c r="AI62" i="1"/>
  <c r="AC62" i="1"/>
  <c r="P54" i="1"/>
  <c r="M53" i="1"/>
  <c r="P53" i="1"/>
  <c r="AS52" i="1"/>
  <c r="J50" i="1"/>
  <c r="F48" i="1"/>
  <c r="J47" i="1"/>
  <c r="I44" i="1"/>
  <c r="F44" i="1"/>
  <c r="T42" i="1"/>
  <c r="AS41" i="1"/>
  <c r="T41" i="1"/>
  <c r="AS40" i="1"/>
  <c r="AS35" i="1"/>
  <c r="AS34" i="1"/>
  <c r="AS33" i="1"/>
  <c r="AS32" i="1"/>
  <c r="F35" i="1"/>
  <c r="X34" i="1"/>
  <c r="W34" i="1" s="1"/>
  <c r="Y34" i="1" s="1"/>
  <c r="F34" i="1"/>
  <c r="X33" i="1"/>
  <c r="AD33" i="1" s="1"/>
  <c r="F33" i="1"/>
  <c r="X32" i="1"/>
  <c r="W32" i="1" s="1"/>
  <c r="Y32" i="1" s="1"/>
  <c r="F32" i="1"/>
  <c r="AS81" i="1"/>
  <c r="AT81" i="1"/>
  <c r="AC81" i="1"/>
  <c r="W81" i="1"/>
  <c r="Y81" i="1" s="1"/>
  <c r="I79" i="1"/>
  <c r="AI78" i="1"/>
  <c r="Z78" i="1"/>
  <c r="AD78" i="1"/>
  <c r="AB78" i="1"/>
  <c r="AT77" i="1"/>
  <c r="AA77" i="1"/>
  <c r="I72" i="1"/>
  <c r="AI71" i="1"/>
  <c r="Z71" i="1"/>
  <c r="AD71" i="1"/>
  <c r="AB71" i="1"/>
  <c r="AT70" i="1"/>
  <c r="AA70" i="1"/>
  <c r="I67" i="1"/>
  <c r="AI66" i="1"/>
  <c r="Z66" i="1"/>
  <c r="AD66" i="1"/>
  <c r="AB66" i="1"/>
  <c r="AT62" i="1"/>
  <c r="AA62" i="1"/>
  <c r="AG61" i="1"/>
  <c r="AH61" i="1"/>
  <c r="AC59" i="1"/>
  <c r="Z59" i="1"/>
  <c r="AD59" i="1"/>
  <c r="AB59" i="1"/>
  <c r="AT56" i="1"/>
  <c r="AS56" i="1"/>
  <c r="AC56" i="1"/>
  <c r="Z56" i="1"/>
  <c r="AD56" i="1"/>
  <c r="W56" i="1"/>
  <c r="Y56" i="1" s="1"/>
  <c r="AA56" i="1"/>
  <c r="AB56" i="1"/>
  <c r="AG55" i="1"/>
  <c r="AI55" i="1"/>
  <c r="AH55" i="1"/>
  <c r="AG54" i="1"/>
  <c r="AI54" i="1"/>
  <c r="AH54" i="1"/>
  <c r="AG53" i="1"/>
  <c r="AI53" i="1"/>
  <c r="AH53" i="1"/>
  <c r="Z72" i="1"/>
  <c r="AD72" i="1"/>
  <c r="AB72" i="1"/>
  <c r="Z67" i="1"/>
  <c r="AD67" i="1"/>
  <c r="AB67" i="1"/>
  <c r="AG59" i="1"/>
  <c r="AH59" i="1"/>
  <c r="Z79" i="1"/>
  <c r="AD79" i="1"/>
  <c r="AB79" i="1"/>
  <c r="Z81" i="1"/>
  <c r="U81" i="1"/>
  <c r="AG79" i="1"/>
  <c r="AA79" i="1"/>
  <c r="S78" i="1"/>
  <c r="I77" i="1"/>
  <c r="AI73" i="1"/>
  <c r="Z73" i="1"/>
  <c r="AD73" i="1"/>
  <c r="AB73" i="1"/>
  <c r="AT72" i="1"/>
  <c r="AG72" i="1"/>
  <c r="AA72" i="1"/>
  <c r="S71" i="1"/>
  <c r="I70" i="1"/>
  <c r="AI68" i="1"/>
  <c r="Z68" i="1"/>
  <c r="AD68" i="1"/>
  <c r="AB68" i="1"/>
  <c r="AT67" i="1"/>
  <c r="AG67" i="1"/>
  <c r="AA67" i="1"/>
  <c r="S66" i="1"/>
  <c r="I62" i="1"/>
  <c r="AI61" i="1"/>
  <c r="AT59" i="1"/>
  <c r="AS59" i="1"/>
  <c r="AA59" i="1"/>
  <c r="AG57" i="1"/>
  <c r="AH57" i="1"/>
  <c r="AD81" i="1"/>
  <c r="S81" i="1"/>
  <c r="S79" i="1"/>
  <c r="Z77" i="1"/>
  <c r="AD77" i="1"/>
  <c r="AB77" i="1"/>
  <c r="AG73" i="1"/>
  <c r="S72" i="1"/>
  <c r="Z70" i="1"/>
  <c r="AD70" i="1"/>
  <c r="AB70" i="1"/>
  <c r="AG68" i="1"/>
  <c r="S67" i="1"/>
  <c r="Z62" i="1"/>
  <c r="AD62" i="1"/>
  <c r="AB62" i="1"/>
  <c r="AC61" i="1"/>
  <c r="Z61" i="1"/>
  <c r="AD61" i="1"/>
  <c r="AB61" i="1"/>
  <c r="AI59" i="1"/>
  <c r="AT57" i="1"/>
  <c r="AS57" i="1"/>
  <c r="P56" i="1"/>
  <c r="J56" i="1"/>
  <c r="J55" i="1"/>
  <c r="J54" i="1"/>
  <c r="T52" i="1"/>
  <c r="AS51" i="1"/>
  <c r="AG51" i="1"/>
  <c r="AI51" i="1"/>
  <c r="X51" i="1"/>
  <c r="T50" i="1"/>
  <c r="AS49" i="1"/>
  <c r="AG49" i="1"/>
  <c r="AI49" i="1"/>
  <c r="X49" i="1"/>
  <c r="T48" i="1"/>
  <c r="AS47" i="1"/>
  <c r="AG47" i="1"/>
  <c r="AI47" i="1"/>
  <c r="X47" i="1"/>
  <c r="X46" i="1"/>
  <c r="U46" i="1"/>
  <c r="AG44" i="1"/>
  <c r="AH44" i="1"/>
  <c r="AI44" i="1"/>
  <c r="AB43" i="1"/>
  <c r="AC43" i="1"/>
  <c r="Z43" i="1"/>
  <c r="AD43" i="1"/>
  <c r="W43" i="1"/>
  <c r="Y43" i="1" s="1"/>
  <c r="AA43" i="1"/>
  <c r="AG46" i="1"/>
  <c r="AI46" i="1"/>
  <c r="T46" i="1"/>
  <c r="S46" i="1"/>
  <c r="AS45" i="1"/>
  <c r="AT45" i="1"/>
  <c r="AB44" i="1"/>
  <c r="AC44" i="1"/>
  <c r="Z44" i="1"/>
  <c r="AD44" i="1"/>
  <c r="W44" i="1"/>
  <c r="Y44" i="1" s="1"/>
  <c r="AA44" i="1"/>
  <c r="T43" i="1"/>
  <c r="S43" i="1"/>
  <c r="AH56" i="1"/>
  <c r="N56" i="1"/>
  <c r="H56" i="1"/>
  <c r="O55" i="1"/>
  <c r="H55" i="1"/>
  <c r="O54" i="1"/>
  <c r="H54" i="1"/>
  <c r="T53" i="1"/>
  <c r="AG52" i="1"/>
  <c r="AI52" i="1"/>
  <c r="X52" i="1"/>
  <c r="T51" i="1"/>
  <c r="AG50" i="1"/>
  <c r="AI50" i="1"/>
  <c r="X50" i="1"/>
  <c r="T49" i="1"/>
  <c r="AG48" i="1"/>
  <c r="AI48" i="1"/>
  <c r="X48" i="1"/>
  <c r="T47" i="1"/>
  <c r="X45" i="1"/>
  <c r="U45" i="1"/>
  <c r="T44" i="1"/>
  <c r="S44" i="1"/>
  <c r="AG42" i="1"/>
  <c r="AH42" i="1"/>
  <c r="AI42" i="1"/>
  <c r="AG41" i="1"/>
  <c r="AH41" i="1"/>
  <c r="AI41" i="1"/>
  <c r="AS55" i="1"/>
  <c r="X55" i="1"/>
  <c r="N55" i="1"/>
  <c r="AS54" i="1"/>
  <c r="X54" i="1"/>
  <c r="N54" i="1"/>
  <c r="AS53" i="1"/>
  <c r="X53" i="1"/>
  <c r="AS46" i="1"/>
  <c r="AT46" i="1"/>
  <c r="AG45" i="1"/>
  <c r="AI45" i="1"/>
  <c r="T45" i="1"/>
  <c r="S45" i="1"/>
  <c r="AG43" i="1"/>
  <c r="AH43" i="1"/>
  <c r="AI43" i="1"/>
  <c r="O42" i="1"/>
  <c r="H42" i="1"/>
  <c r="O41" i="1"/>
  <c r="H41" i="1"/>
  <c r="T40" i="1"/>
  <c r="AG39" i="1"/>
  <c r="AI39" i="1"/>
  <c r="X39" i="1"/>
  <c r="T38" i="1"/>
  <c r="AG37" i="1"/>
  <c r="AI37" i="1"/>
  <c r="X37" i="1"/>
  <c r="T36" i="1"/>
  <c r="AG35" i="1"/>
  <c r="AI35" i="1"/>
  <c r="X35" i="1"/>
  <c r="AG34" i="1"/>
  <c r="AH34" i="1"/>
  <c r="AI34" i="1"/>
  <c r="T34" i="1"/>
  <c r="S34" i="1"/>
  <c r="AG33" i="1"/>
  <c r="AH33" i="1"/>
  <c r="AI33" i="1"/>
  <c r="T33" i="1"/>
  <c r="S33" i="1"/>
  <c r="AG32" i="1"/>
  <c r="AH32" i="1"/>
  <c r="AI32" i="1"/>
  <c r="T32" i="1"/>
  <c r="S32" i="1"/>
  <c r="AT44" i="1"/>
  <c r="U44" i="1"/>
  <c r="AT43" i="1"/>
  <c r="U43" i="1"/>
  <c r="AT42" i="1"/>
  <c r="J42" i="1"/>
  <c r="J41" i="1"/>
  <c r="AG40" i="1"/>
  <c r="AI40" i="1"/>
  <c r="X40" i="1"/>
  <c r="T39" i="1"/>
  <c r="AS38" i="1"/>
  <c r="AG38" i="1"/>
  <c r="AI38" i="1"/>
  <c r="X38" i="1"/>
  <c r="T37" i="1"/>
  <c r="AS36" i="1"/>
  <c r="AG36" i="1"/>
  <c r="AI36" i="1"/>
  <c r="X36" i="1"/>
  <c r="T35" i="1"/>
  <c r="M35" i="1"/>
  <c r="H35" i="1"/>
  <c r="N35" i="1"/>
  <c r="O35" i="1"/>
  <c r="J34" i="1"/>
  <c r="P34" i="1"/>
  <c r="M34" i="1"/>
  <c r="H34" i="1"/>
  <c r="N34" i="1"/>
  <c r="O34" i="1"/>
  <c r="J33" i="1"/>
  <c r="P33" i="1"/>
  <c r="M33" i="1"/>
  <c r="H33" i="1"/>
  <c r="N33" i="1"/>
  <c r="O33" i="1"/>
  <c r="J32" i="1"/>
  <c r="P32" i="1"/>
  <c r="M32" i="1"/>
  <c r="H32" i="1"/>
  <c r="N32" i="1"/>
  <c r="O32" i="1"/>
  <c r="AH35" i="1"/>
  <c r="AS31" i="1"/>
  <c r="T31" i="1"/>
  <c r="S31" i="1"/>
  <c r="AF19" i="1"/>
  <c r="AR16" i="1" l="1"/>
  <c r="AS16" i="1"/>
  <c r="AT16" i="1"/>
  <c r="AS18" i="1"/>
  <c r="AS17" i="1"/>
  <c r="P61" i="1"/>
  <c r="Z57" i="1"/>
  <c r="AA57" i="1"/>
  <c r="K77" i="1"/>
  <c r="L77" i="1"/>
  <c r="K79" i="1"/>
  <c r="L79" i="1"/>
  <c r="K72" i="1"/>
  <c r="L72" i="1"/>
  <c r="K44" i="1"/>
  <c r="L44" i="1"/>
  <c r="M51" i="1"/>
  <c r="K51" i="1"/>
  <c r="L51" i="1"/>
  <c r="M71" i="1"/>
  <c r="K71" i="1"/>
  <c r="L71" i="1"/>
  <c r="J45" i="1"/>
  <c r="K45" i="1"/>
  <c r="L45" i="1"/>
  <c r="M73" i="1"/>
  <c r="K73" i="1"/>
  <c r="L73" i="1"/>
  <c r="K62" i="1"/>
  <c r="L62" i="1"/>
  <c r="K67" i="1"/>
  <c r="L67" i="1"/>
  <c r="H78" i="1"/>
  <c r="K78" i="1"/>
  <c r="L78" i="1"/>
  <c r="J36" i="1"/>
  <c r="K36" i="1"/>
  <c r="L36" i="1"/>
  <c r="N37" i="1"/>
  <c r="K37" i="1"/>
  <c r="L37" i="1"/>
  <c r="O52" i="1"/>
  <c r="K52" i="1"/>
  <c r="L52" i="1"/>
  <c r="M49" i="1"/>
  <c r="K49" i="1"/>
  <c r="L49" i="1"/>
  <c r="P66" i="1"/>
  <c r="K66" i="1"/>
  <c r="L66" i="1"/>
  <c r="M68" i="1"/>
  <c r="K68" i="1"/>
  <c r="L68" i="1"/>
  <c r="K39" i="1"/>
  <c r="L39" i="1"/>
  <c r="O61" i="1"/>
  <c r="K61" i="1"/>
  <c r="L61" i="1"/>
  <c r="O68" i="1"/>
  <c r="K70" i="1"/>
  <c r="L70" i="1"/>
  <c r="K38" i="1"/>
  <c r="L38" i="1"/>
  <c r="O57" i="1"/>
  <c r="K57" i="1"/>
  <c r="L57" i="1"/>
  <c r="O59" i="1"/>
  <c r="K59" i="1"/>
  <c r="L59" i="1"/>
  <c r="M81" i="1"/>
  <c r="K81" i="1"/>
  <c r="L81" i="1"/>
  <c r="J46" i="1"/>
  <c r="K46" i="1"/>
  <c r="L46" i="1"/>
  <c r="M31" i="1"/>
  <c r="K31" i="1"/>
  <c r="L31" i="1"/>
  <c r="N66" i="1"/>
  <c r="AC57" i="1"/>
  <c r="H66" i="1"/>
  <c r="AD57" i="1"/>
  <c r="H61" i="1"/>
  <c r="H68" i="1"/>
  <c r="J61" i="1"/>
  <c r="J68" i="1"/>
  <c r="AB57" i="1"/>
  <c r="N61" i="1"/>
  <c r="N68" i="1"/>
  <c r="Z41" i="1"/>
  <c r="J73" i="1"/>
  <c r="O73" i="1"/>
  <c r="N73" i="1"/>
  <c r="J52" i="1"/>
  <c r="H73" i="1"/>
  <c r="AA32" i="1"/>
  <c r="AA34" i="1"/>
  <c r="P73" i="1"/>
  <c r="H49" i="1"/>
  <c r="H52" i="1"/>
  <c r="M52" i="1"/>
  <c r="N49" i="1"/>
  <c r="H71" i="1"/>
  <c r="N52" i="1"/>
  <c r="P52" i="1"/>
  <c r="W33" i="1"/>
  <c r="Y33" i="1" s="1"/>
  <c r="Z33" i="1"/>
  <c r="AA33" i="1"/>
  <c r="J37" i="1"/>
  <c r="W42" i="1"/>
  <c r="Y42" i="1" s="1"/>
  <c r="N46" i="1"/>
  <c r="P81" i="1"/>
  <c r="M46" i="1"/>
  <c r="N81" i="1"/>
  <c r="H81" i="1"/>
  <c r="J81" i="1"/>
  <c r="O46" i="1"/>
  <c r="J49" i="1"/>
  <c r="P49" i="1"/>
  <c r="H57" i="1"/>
  <c r="J59" i="1"/>
  <c r="O81" i="1"/>
  <c r="P46" i="1"/>
  <c r="H46" i="1"/>
  <c r="J31" i="1"/>
  <c r="AA42" i="1"/>
  <c r="AB42" i="1"/>
  <c r="N36" i="1"/>
  <c r="M45" i="1"/>
  <c r="H45" i="1"/>
  <c r="P45" i="1"/>
  <c r="O45" i="1"/>
  <c r="W41" i="1"/>
  <c r="Y41" i="1" s="1"/>
  <c r="P71" i="1"/>
  <c r="N51" i="1"/>
  <c r="Z34" i="1"/>
  <c r="AA41" i="1"/>
  <c r="J71" i="1"/>
  <c r="O51" i="1"/>
  <c r="P51" i="1"/>
  <c r="J51" i="1"/>
  <c r="Z32" i="1"/>
  <c r="AD32" i="1"/>
  <c r="AD34" i="1"/>
  <c r="N71" i="1"/>
  <c r="N45" i="1"/>
  <c r="O71" i="1"/>
  <c r="H51" i="1"/>
  <c r="M36" i="1"/>
  <c r="P36" i="1"/>
  <c r="O36" i="1"/>
  <c r="H36" i="1"/>
  <c r="M37" i="1"/>
  <c r="H37" i="1"/>
  <c r="O37" i="1"/>
  <c r="P37" i="1"/>
  <c r="M78" i="1"/>
  <c r="O78" i="1"/>
  <c r="AT19" i="1"/>
  <c r="AS19" i="1"/>
  <c r="P57" i="1"/>
  <c r="M57" i="1"/>
  <c r="P78" i="1"/>
  <c r="N59" i="1"/>
  <c r="AC32" i="1"/>
  <c r="AB32" i="1"/>
  <c r="AC34" i="1"/>
  <c r="AB34" i="1"/>
  <c r="AC41" i="1"/>
  <c r="AD41" i="1"/>
  <c r="J57" i="1"/>
  <c r="J78" i="1"/>
  <c r="H59" i="1"/>
  <c r="M44" i="1"/>
  <c r="P44" i="1"/>
  <c r="J44" i="1"/>
  <c r="H44" i="1"/>
  <c r="O44" i="1"/>
  <c r="N44" i="1"/>
  <c r="N57" i="1"/>
  <c r="N78" i="1"/>
  <c r="P59" i="1"/>
  <c r="M59" i="1"/>
  <c r="AC33" i="1"/>
  <c r="AB33" i="1"/>
  <c r="M38" i="1"/>
  <c r="P38" i="1"/>
  <c r="J38" i="1"/>
  <c r="H38" i="1"/>
  <c r="O38" i="1"/>
  <c r="N38" i="1"/>
  <c r="AC42" i="1"/>
  <c r="AD42" i="1"/>
  <c r="M66" i="1"/>
  <c r="O66" i="1"/>
  <c r="M39" i="1"/>
  <c r="P39" i="1"/>
  <c r="J39" i="1"/>
  <c r="H39" i="1"/>
  <c r="O39" i="1"/>
  <c r="N39" i="1"/>
  <c r="AC40" i="1"/>
  <c r="W40" i="1"/>
  <c r="Y40" i="1" s="1"/>
  <c r="AA40" i="1"/>
  <c r="AD40" i="1"/>
  <c r="Z40" i="1"/>
  <c r="AB40" i="1"/>
  <c r="AC35" i="1"/>
  <c r="W35" i="1"/>
  <c r="Y35" i="1" s="1"/>
  <c r="AA35" i="1"/>
  <c r="Z35" i="1"/>
  <c r="AB35" i="1"/>
  <c r="AD35" i="1"/>
  <c r="AC37" i="1"/>
  <c r="W37" i="1"/>
  <c r="Y37" i="1" s="1"/>
  <c r="AA37" i="1"/>
  <c r="Z37" i="1"/>
  <c r="AB37" i="1"/>
  <c r="AD37" i="1"/>
  <c r="AC39" i="1"/>
  <c r="W39" i="1"/>
  <c r="Y39" i="1" s="1"/>
  <c r="AA39" i="1"/>
  <c r="Z39" i="1"/>
  <c r="AB39" i="1"/>
  <c r="AD39" i="1"/>
  <c r="AB45" i="1"/>
  <c r="AC45" i="1"/>
  <c r="W45" i="1"/>
  <c r="Y45" i="1" s="1"/>
  <c r="AA45" i="1"/>
  <c r="Z45" i="1"/>
  <c r="AD45" i="1"/>
  <c r="AC51" i="1"/>
  <c r="W51" i="1"/>
  <c r="Y51" i="1" s="1"/>
  <c r="AA51" i="1"/>
  <c r="Z51" i="1"/>
  <c r="AB51" i="1"/>
  <c r="AD51" i="1"/>
  <c r="H62" i="1"/>
  <c r="N62" i="1"/>
  <c r="J62" i="1"/>
  <c r="P62" i="1"/>
  <c r="M62" i="1"/>
  <c r="O62" i="1"/>
  <c r="H72" i="1"/>
  <c r="N72" i="1"/>
  <c r="J72" i="1"/>
  <c r="P72" i="1"/>
  <c r="M72" i="1"/>
  <c r="O72" i="1"/>
  <c r="AC55" i="1"/>
  <c r="AD55" i="1"/>
  <c r="Z55" i="1"/>
  <c r="AA55" i="1"/>
  <c r="W55" i="1"/>
  <c r="Y55" i="1" s="1"/>
  <c r="AB55" i="1"/>
  <c r="AB46" i="1"/>
  <c r="AC46" i="1"/>
  <c r="W46" i="1"/>
  <c r="Y46" i="1" s="1"/>
  <c r="AA46" i="1"/>
  <c r="Z46" i="1"/>
  <c r="AD46" i="1"/>
  <c r="H70" i="1"/>
  <c r="N70" i="1"/>
  <c r="J70" i="1"/>
  <c r="P70" i="1"/>
  <c r="M70" i="1"/>
  <c r="O70" i="1"/>
  <c r="H67" i="1"/>
  <c r="N67" i="1"/>
  <c r="J67" i="1"/>
  <c r="P67" i="1"/>
  <c r="M67" i="1"/>
  <c r="O67" i="1"/>
  <c r="AC36" i="1"/>
  <c r="W36" i="1"/>
  <c r="Y36" i="1" s="1"/>
  <c r="AA36" i="1"/>
  <c r="AD36" i="1"/>
  <c r="Z36" i="1"/>
  <c r="AB36" i="1"/>
  <c r="AC38" i="1"/>
  <c r="W38" i="1"/>
  <c r="Y38" i="1" s="1"/>
  <c r="AA38" i="1"/>
  <c r="AD38" i="1"/>
  <c r="Z38" i="1"/>
  <c r="AB38" i="1"/>
  <c r="AC54" i="1"/>
  <c r="AD54" i="1"/>
  <c r="Z54" i="1"/>
  <c r="AA54" i="1"/>
  <c r="W54" i="1"/>
  <c r="Y54" i="1" s="1"/>
  <c r="AB54" i="1"/>
  <c r="AC48" i="1"/>
  <c r="W48" i="1"/>
  <c r="Y48" i="1" s="1"/>
  <c r="AA48" i="1"/>
  <c r="AD48" i="1"/>
  <c r="Z48" i="1"/>
  <c r="AB48" i="1"/>
  <c r="AC50" i="1"/>
  <c r="W50" i="1"/>
  <c r="Y50" i="1" s="1"/>
  <c r="AA50" i="1"/>
  <c r="AD50" i="1"/>
  <c r="Z50" i="1"/>
  <c r="AB50" i="1"/>
  <c r="AC52" i="1"/>
  <c r="W52" i="1"/>
  <c r="Y52" i="1" s="1"/>
  <c r="AA52" i="1"/>
  <c r="AD52" i="1"/>
  <c r="Z52" i="1"/>
  <c r="AB52" i="1"/>
  <c r="AC47" i="1"/>
  <c r="W47" i="1"/>
  <c r="Y47" i="1" s="1"/>
  <c r="AA47" i="1"/>
  <c r="Z47" i="1"/>
  <c r="AB47" i="1"/>
  <c r="AD47" i="1"/>
  <c r="H77" i="1"/>
  <c r="N77" i="1"/>
  <c r="J77" i="1"/>
  <c r="P77" i="1"/>
  <c r="M77" i="1"/>
  <c r="O77" i="1"/>
  <c r="AC53" i="1"/>
  <c r="AD53" i="1"/>
  <c r="Z53" i="1"/>
  <c r="AA53" i="1"/>
  <c r="W53" i="1"/>
  <c r="Y53" i="1" s="1"/>
  <c r="AB53" i="1"/>
  <c r="AC49" i="1"/>
  <c r="W49" i="1"/>
  <c r="Y49" i="1" s="1"/>
  <c r="AA49" i="1"/>
  <c r="Z49" i="1"/>
  <c r="AB49" i="1"/>
  <c r="AD49" i="1"/>
  <c r="H79" i="1"/>
  <c r="N79" i="1"/>
  <c r="J79" i="1"/>
  <c r="P79" i="1"/>
  <c r="O79" i="1"/>
  <c r="M79" i="1"/>
  <c r="Z27" i="1"/>
  <c r="AA27" i="1" s="1"/>
  <c r="AB27" i="1" s="1"/>
  <c r="AC27" i="1" s="1"/>
  <c r="AD27" i="1" s="1"/>
  <c r="P31" i="1"/>
  <c r="O31" i="1"/>
  <c r="N31" i="1"/>
  <c r="H3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7" i="1"/>
  <c r="I11" i="1"/>
  <c r="M19" i="1" l="1"/>
  <c r="K19" i="1"/>
  <c r="L19" i="1"/>
  <c r="M22" i="1"/>
  <c r="L22" i="1"/>
  <c r="K22" i="1"/>
  <c r="M23" i="1"/>
  <c r="K23" i="1"/>
  <c r="L23" i="1"/>
  <c r="J27" i="1"/>
  <c r="K27" i="1"/>
  <c r="L27" i="1"/>
  <c r="M18" i="1"/>
  <c r="L18" i="1"/>
  <c r="K18" i="1"/>
  <c r="N25" i="1"/>
  <c r="K25" i="1"/>
  <c r="L25" i="1"/>
  <c r="M21" i="1"/>
  <c r="K21" i="1"/>
  <c r="L21" i="1"/>
  <c r="M17" i="1"/>
  <c r="K17" i="1"/>
  <c r="L17" i="1"/>
  <c r="M12" i="1"/>
  <c r="K12" i="1"/>
  <c r="L12" i="1"/>
  <c r="P11" i="1"/>
  <c r="K11" i="1"/>
  <c r="L11" i="1"/>
  <c r="M14" i="1"/>
  <c r="K14" i="1"/>
  <c r="L14" i="1"/>
  <c r="M13" i="1"/>
  <c r="L13" i="1"/>
  <c r="K13" i="1"/>
  <c r="M24" i="1"/>
  <c r="L24" i="1"/>
  <c r="K24" i="1"/>
  <c r="M20" i="1"/>
  <c r="K20" i="1"/>
  <c r="L20" i="1"/>
  <c r="M15" i="1"/>
  <c r="L15" i="1"/>
  <c r="K15" i="1"/>
  <c r="M25" i="1"/>
  <c r="O25" i="1"/>
  <c r="O27" i="1"/>
  <c r="M27" i="1"/>
  <c r="N27" i="1"/>
  <c r="P27" i="1"/>
  <c r="P25" i="1"/>
  <c r="J25" i="1"/>
  <c r="P24" i="1"/>
  <c r="J24" i="1"/>
  <c r="O24" i="1"/>
  <c r="N24" i="1"/>
  <c r="P23" i="1"/>
  <c r="J23" i="1"/>
  <c r="O23" i="1"/>
  <c r="N23" i="1"/>
  <c r="P22" i="1"/>
  <c r="J22" i="1"/>
  <c r="O22" i="1"/>
  <c r="N22" i="1"/>
  <c r="P21" i="1"/>
  <c r="J21" i="1"/>
  <c r="O21" i="1"/>
  <c r="N21" i="1"/>
  <c r="P20" i="1"/>
  <c r="J20" i="1"/>
  <c r="O20" i="1"/>
  <c r="N20" i="1"/>
  <c r="P19" i="1"/>
  <c r="J19" i="1"/>
  <c r="O19" i="1"/>
  <c r="N19" i="1"/>
  <c r="P18" i="1"/>
  <c r="J18" i="1"/>
  <c r="O18" i="1"/>
  <c r="N18" i="1"/>
  <c r="P17" i="1"/>
  <c r="J17" i="1"/>
  <c r="O17" i="1"/>
  <c r="N17" i="1"/>
  <c r="P15" i="1"/>
  <c r="J15" i="1"/>
  <c r="O15" i="1"/>
  <c r="N15" i="1"/>
  <c r="P14" i="1"/>
  <c r="J14" i="1"/>
  <c r="O14" i="1"/>
  <c r="N14" i="1"/>
  <c r="P13" i="1"/>
  <c r="J13" i="1"/>
  <c r="O13" i="1"/>
  <c r="N13" i="1"/>
  <c r="P12" i="1"/>
  <c r="J12" i="1"/>
  <c r="O12" i="1"/>
  <c r="N12" i="1"/>
  <c r="O11" i="1"/>
  <c r="N11" i="1"/>
  <c r="J11" i="1"/>
  <c r="M11" i="1"/>
  <c r="AH31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7" i="1"/>
  <c r="AH11" i="1"/>
  <c r="AI22" i="1" l="1"/>
  <c r="AG22" i="1"/>
  <c r="AI27" i="1"/>
  <c r="AG27" i="1"/>
  <c r="AG18" i="1"/>
  <c r="AI18" i="1"/>
  <c r="AG25" i="1"/>
  <c r="AI25" i="1"/>
  <c r="AG24" i="1"/>
  <c r="AI24" i="1"/>
  <c r="AG21" i="1"/>
  <c r="AI21" i="1"/>
  <c r="AG17" i="1"/>
  <c r="AI17" i="1"/>
  <c r="AG23" i="1"/>
  <c r="AI23" i="1"/>
  <c r="AG20" i="1"/>
  <c r="AI20" i="1"/>
  <c r="AG19" i="1"/>
  <c r="AI19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D72" i="1"/>
  <c r="D61" i="1"/>
  <c r="D59" i="1"/>
  <c r="D51" i="1"/>
  <c r="D50" i="1"/>
  <c r="D43" i="1"/>
  <c r="D42" i="1"/>
  <c r="D35" i="1"/>
  <c r="D34" i="1"/>
  <c r="D25" i="1"/>
  <c r="D22" i="1"/>
  <c r="D17" i="1"/>
  <c r="D13" i="1"/>
  <c r="X12" i="1"/>
  <c r="AD12" i="1" s="1"/>
  <c r="X13" i="1"/>
  <c r="AC13" i="1" s="1"/>
  <c r="X14" i="1"/>
  <c r="Z14" i="1" s="1"/>
  <c r="X15" i="1"/>
  <c r="AA15" i="1" s="1"/>
  <c r="X17" i="1"/>
  <c r="Z17" i="1" s="1"/>
  <c r="X18" i="1"/>
  <c r="AB18" i="1" s="1"/>
  <c r="X19" i="1"/>
  <c r="Z19" i="1" s="1"/>
  <c r="X20" i="1"/>
  <c r="AB20" i="1" s="1"/>
  <c r="X21" i="1"/>
  <c r="AD21" i="1" s="1"/>
  <c r="X22" i="1"/>
  <c r="Z22" i="1" s="1"/>
  <c r="X23" i="1"/>
  <c r="AB23" i="1" s="1"/>
  <c r="X24" i="1"/>
  <c r="AC24" i="1" s="1"/>
  <c r="X25" i="1"/>
  <c r="AC25" i="1" s="1"/>
  <c r="X27" i="1"/>
  <c r="Z31" i="1"/>
  <c r="AA31" i="1"/>
  <c r="AB31" i="1"/>
  <c r="AC31" i="1"/>
  <c r="AD31" i="1"/>
  <c r="X11" i="1"/>
  <c r="AA11" i="1" s="1"/>
  <c r="D32" i="1"/>
  <c r="D33" i="1"/>
  <c r="D36" i="1"/>
  <c r="D37" i="1"/>
  <c r="D38" i="1"/>
  <c r="D39" i="1"/>
  <c r="D40" i="1"/>
  <c r="D41" i="1"/>
  <c r="D44" i="1"/>
  <c r="D45" i="1"/>
  <c r="D46" i="1"/>
  <c r="D47" i="1"/>
  <c r="D48" i="1"/>
  <c r="D49" i="1"/>
  <c r="D52" i="1"/>
  <c r="D53" i="1"/>
  <c r="D54" i="1"/>
  <c r="D55" i="1"/>
  <c r="D56" i="1"/>
  <c r="D57" i="1"/>
  <c r="D62" i="1"/>
  <c r="D66" i="1"/>
  <c r="D67" i="1"/>
  <c r="D68" i="1"/>
  <c r="D70" i="1"/>
  <c r="D71" i="1"/>
  <c r="D73" i="1"/>
  <c r="D77" i="1"/>
  <c r="D78" i="1"/>
  <c r="D79" i="1"/>
  <c r="D81" i="1"/>
  <c r="D31" i="1"/>
  <c r="D12" i="1"/>
  <c r="D14" i="1"/>
  <c r="D15" i="1"/>
  <c r="D18" i="1"/>
  <c r="D19" i="1"/>
  <c r="D20" i="1"/>
  <c r="D21" i="1"/>
  <c r="D23" i="1"/>
  <c r="D24" i="1"/>
  <c r="D27" i="1"/>
  <c r="D11" i="1"/>
  <c r="AD17" i="1" l="1"/>
  <c r="AB11" i="1"/>
  <c r="AB17" i="1"/>
  <c r="AC17" i="1"/>
  <c r="Z11" i="1"/>
  <c r="AC11" i="1"/>
  <c r="AB25" i="1"/>
  <c r="AA24" i="1"/>
  <c r="AA17" i="1"/>
  <c r="AD22" i="1"/>
  <c r="AD13" i="1"/>
  <c r="AD11" i="1"/>
  <c r="AB13" i="1"/>
  <c r="AC22" i="1"/>
  <c r="AD19" i="1"/>
  <c r="AD25" i="1"/>
  <c r="AD24" i="1"/>
  <c r="AB24" i="1"/>
  <c r="AC23" i="1"/>
  <c r="AB22" i="1"/>
  <c r="AC21" i="1"/>
  <c r="Z20" i="1"/>
  <c r="AA19" i="1"/>
  <c r="AD18" i="1"/>
  <c r="AC14" i="1"/>
  <c r="AA13" i="1"/>
  <c r="AA14" i="1"/>
  <c r="AC20" i="1"/>
  <c r="AD14" i="1"/>
  <c r="AA18" i="1"/>
  <c r="AD20" i="1"/>
  <c r="AB21" i="1"/>
  <c r="Z21" i="1"/>
  <c r="AB14" i="1"/>
  <c r="AA25" i="1"/>
  <c r="Z13" i="1"/>
  <c r="AA23" i="1"/>
  <c r="AC19" i="1"/>
  <c r="AB12" i="1"/>
  <c r="AC15" i="1"/>
  <c r="AC18" i="1"/>
  <c r="AB19" i="1"/>
  <c r="AB15" i="1"/>
  <c r="AD23" i="1"/>
  <c r="Z15" i="1"/>
  <c r="AD15" i="1"/>
  <c r="AA12" i="1"/>
  <c r="Z12" i="1"/>
  <c r="AC12" i="1"/>
  <c r="Q16" i="1" l="1"/>
  <c r="S16" i="1" s="1"/>
  <c r="Q18" i="1"/>
  <c r="T18" i="1" s="1"/>
  <c r="Q17" i="1"/>
  <c r="T17" i="1" s="1"/>
  <c r="Q19" i="1"/>
  <c r="S19" i="1" s="1"/>
  <c r="T19" i="1" l="1"/>
  <c r="S17" i="1"/>
  <c r="S18" i="1"/>
  <c r="T16" i="1"/>
  <c r="I16" i="1"/>
  <c r="J16" i="1" s="1"/>
  <c r="F16" i="1"/>
  <c r="G16" i="1" s="1"/>
  <c r="N16" i="1" l="1"/>
  <c r="L16" i="1"/>
  <c r="M16" i="1"/>
  <c r="O16" i="1"/>
  <c r="K16" i="1"/>
  <c r="P16" i="1"/>
  <c r="N26" i="1"/>
  <c r="L26" i="1"/>
  <c r="F26" i="1"/>
  <c r="G26" i="1" s="1"/>
  <c r="I26" i="1"/>
  <c r="K26" i="1" s="1"/>
  <c r="P26" i="1"/>
  <c r="M26" i="1" l="1"/>
  <c r="J26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C8848CD3-118B-4111-8F82-AB9AA5C26286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<sst xmlns="http://schemas.openxmlformats.org/spreadsheetml/2006/main" count="351" uniqueCount="244">
  <si>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</si>
  <si>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</si>
  <si>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</si>
  <si>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</si>
  <si>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</si>
  <si>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</si>
  <si>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</si>
  <si>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</si>
  <si>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</si>
  <si>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</si>
  <si>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</si>
  <si>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</si>
  <si>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</si>
  <si>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</si>
  <si>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</si>
  <si>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</si>
  <si>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</si>
  <si>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</si>
  <si>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</si>
  <si>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</si>
  <si>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</si>
  <si>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</si>
  <si>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</si>
  <si>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</si>
  <si>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</si>
  <si>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</si>
  <si>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</si>
  <si>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</si>
  <si>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</si>
  <si>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</si>
  <si>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</si>
  <si>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0782</t>
  </si>
  <si>
    <t>0304</t>
  </si>
  <si>
    <t>0303</t>
  </si>
  <si>
    <t>0771</t>
  </si>
  <si>
    <t>0376</t>
  </si>
  <si>
    <t>0767</t>
  </si>
  <si>
    <t>0314</t>
  </si>
  <si>
    <t>0290</t>
  </si>
  <si>
    <t>0315</t>
  </si>
  <si>
    <t>0313</t>
  </si>
  <si>
    <t>0289</t>
  </si>
  <si>
    <t>0295</t>
  </si>
  <si>
    <t>0296</t>
  </si>
  <si>
    <t>0302</t>
  </si>
  <si>
    <t>0337</t>
  </si>
  <si>
    <t>0307</t>
  </si>
  <si>
    <t>0335</t>
  </si>
  <si>
    <t>0291</t>
  </si>
  <si>
    <t>0257</t>
  </si>
  <si>
    <t>0293</t>
  </si>
  <si>
    <t>0334</t>
  </si>
  <si>
    <t>0202</t>
  </si>
  <si>
    <t>0308</t>
  </si>
  <si>
    <t>0361</t>
  </si>
  <si>
    <t>0354</t>
  </si>
  <si>
    <t>0339</t>
  </si>
  <si>
    <t>0311</t>
  </si>
  <si>
    <t>1501</t>
  </si>
  <si>
    <t>0294</t>
  </si>
  <si>
    <t>0330</t>
  </si>
  <si>
    <t>0321</t>
  </si>
  <si>
    <t>3189</t>
  </si>
  <si>
    <t>0299</t>
  </si>
  <si>
    <t>0351</t>
  </si>
  <si>
    <t>0297</t>
  </si>
  <si>
    <t>3269</t>
  </si>
  <si>
    <t>Setting of sterile tray</t>
  </si>
  <si>
    <t>Drainage of major hand or foot infection: Drainage of major abscess with necrosis of tissue</t>
  </si>
  <si>
    <t>Large skin grafts, composite skin grafts, large full thickness free skin grafts</t>
  </si>
  <si>
    <t>Contour grafts (excluding cost of material)</t>
  </si>
  <si>
    <t>Local skin flaps (large, complicated)</t>
  </si>
  <si>
    <t>Other procedures of major technical nature</t>
  </si>
  <si>
    <t>Subsequent major procedures for repair of same lesion</t>
  </si>
  <si>
    <t>Major abdominal lipectomy with repositioning of umbilicus</t>
  </si>
  <si>
    <t>Stitching of soft-tissue injuries: Deep laceration involving limited muscle damage</t>
  </si>
  <si>
    <t>Stitching of soft-tissue injuries: Deep laceration involving extensive muscle damage</t>
  </si>
  <si>
    <t>Major debridement of wound, sloughectomy or secondary suture</t>
  </si>
  <si>
    <t>Excision and repair by direct suture; excision nail fold or other minor procedures of similar magnitude</t>
  </si>
  <si>
    <t>Each additional small procedure done at the same time</t>
  </si>
  <si>
    <t>Excision of large benign tumour (more than 5 cm)</t>
  </si>
  <si>
    <t>Extensive resection for malignant soft tissue tumour including muscle</t>
  </si>
  <si>
    <t>Requiring repair by large skin graft or large local flap or other procedures of similar magnitude</t>
  </si>
  <si>
    <t>Requiring repair by small skin graft or small local flap or other procedures of similar magnitude</t>
  </si>
  <si>
    <t>Biopsy or excision of cyst, benign tumour, aberrant breast tissue, duct papilloma</t>
  </si>
  <si>
    <t>Nipple and areola reconstruction</t>
  </si>
  <si>
    <t>Removal of breast implant by means of capsulectomy: Per breast</t>
  </si>
  <si>
    <t>Implantation of internal subpectoral mammary prosthesis in post mastectomy patients</t>
  </si>
  <si>
    <t>Reduction: Mammoplasty for pathological hypertrophy: Unilateral</t>
  </si>
  <si>
    <t>Reduction: Mammoplasty for pathological hypertrophy: Bilateral</t>
  </si>
  <si>
    <t>Major burns: Resuscitation (including supervision and intravenous therapy - first 48 hours)</t>
  </si>
  <si>
    <t>Tangential excision and grafting: Large</t>
  </si>
  <si>
    <t>Z-plasty</t>
  </si>
  <si>
    <t>Dupuytren's contracture: Fasciectomy</t>
  </si>
  <si>
    <t>Hand: Flexor tendon suture: Primary (per tendon)</t>
  </si>
  <si>
    <t>Extensor tendon suture: Primary (per tendon)</t>
  </si>
  <si>
    <t>Carpal tunnel syndrome</t>
  </si>
  <si>
    <t>Lip reconstruction following an injury: Direct repair</t>
  </si>
  <si>
    <t>Lip reconstruction following an injury or tumour removal: Flap repair</t>
  </si>
  <si>
    <t>Staged procedure for partial or total loss of eyelid: First stage</t>
  </si>
  <si>
    <t>Full thickness eyelid laceration for tumour or injury: Direct repair</t>
  </si>
  <si>
    <t>Blepharoplasty: Upper lid for improvement in function (unilateral)</t>
  </si>
  <si>
    <t>Major congenital deformity reconstruction of external ear: Bilateral</t>
  </si>
  <si>
    <t>Reconstructive procedures and skin graft by myo-cutaneous or fascio-cutaneous flap</t>
  </si>
  <si>
    <t>Reconstructive procedures grafting by micro-vascular re-anastomosis</t>
  </si>
  <si>
    <t xml:space="preserve">Vascularised bone graft with or without soft tissue </t>
  </si>
  <si>
    <t>Total reconstruction of the nose: Including reconstruction of nasal septum , nasal pyramid and nasal tip</t>
  </si>
  <si>
    <t>Reconstruction consisting of any two of the following:Septum plasty,osteotomy,nasal tip reconstruction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</si>
  <si>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</si>
  <si>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</si>
  <si>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</si>
  <si>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</si>
  <si>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</si>
  <si>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</si>
  <si>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</si>
  <si>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</si>
  <si>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</si>
  <si>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</si>
  <si>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</si>
  <si>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</si>
  <si>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</si>
  <si>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</si>
  <si>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</si>
  <si>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</si>
  <si>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</si>
  <si>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</si>
  <si>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</si>
  <si>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</si>
  <si>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</si>
  <si>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</si>
  <si>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</si>
  <si>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</si>
  <si>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</si>
  <si>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</si>
  <si>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</si>
  <si>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</si>
  <si>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</si>
  <si>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</si>
  <si>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</si>
  <si>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</si>
  <si>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</si>
  <si>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</si>
  <si>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</si>
  <si>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</si>
  <si>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</si>
  <si>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</si>
  <si>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</si>
  <si>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</si>
  <si>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</si>
  <si>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</si>
  <si>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</si>
  <si>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</si>
  <si>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</si>
  <si>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</si>
  <si>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</si>
  <si>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</si>
  <si>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</si>
  <si>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</si>
  <si>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</si>
  <si>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</si>
  <si>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</si>
  <si>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</si>
  <si>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</si>
  <si>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</si>
  <si>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</si>
  <si>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</si>
  <si>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</si>
  <si>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</si>
  <si>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</si>
  <si>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</si>
  <si>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</si>
  <si>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</si>
  <si>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</si>
  <si>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</si>
  <si>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</si>
  <si>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</si>
  <si>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</si>
  <si>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</si>
  <si>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</si>
  <si>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</si>
  <si>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</si>
  <si>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</si>
  <si>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</si>
  <si>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</si>
  <si>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</si>
  <si>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</si>
  <si>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</si>
  <si>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</si>
  <si>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</si>
  <si>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</si>
  <si>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</si>
  <si>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</si>
  <si>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</si>
  <si>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</si>
  <si>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</si>
  <si>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</si>
  <si>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</si>
  <si>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</si>
  <si>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</si>
  <si>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</si>
  <si>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Tangential excision and grafting: Small</t>
  </si>
  <si>
    <t>Skin flap in acute hand injuries where a flap is taken from a site remote from the injured finger/ in cases of advancement flag</t>
  </si>
  <si>
    <t>Resection of bone or tumour with or without grafting (benign)</t>
  </si>
  <si>
    <t>Biopsy: Open (modifier 0005 is not applicable): Less accessible site - Anaesthetic: As per bone</t>
  </si>
  <si>
    <t>Tendon synovectomy</t>
  </si>
  <si>
    <t>Total reconstruction of the nose: Incl reconstruction of nasal septum (septum plasty), nasal pyramid (osteotomy) and nasal tip</t>
  </si>
  <si>
    <t>Procedures for pain relief: Peripheral nerve block</t>
  </si>
  <si>
    <t>Neurolysis: Major</t>
  </si>
  <si>
    <t>Transcranial exploration of orbit: Removal of lesion (ensuring freedom of movement of extraocular eye muscles)</t>
  </si>
  <si>
    <t>Repair by superior rectus, levator or frontalis muscle operation</t>
  </si>
  <si>
    <t>0497</t>
  </si>
  <si>
    <t>0545</t>
  </si>
  <si>
    <t>0593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</si>
  <si>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</si>
  <si>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</si>
  <si>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</si>
  <si>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</si>
  <si>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</si>
  <si>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</si>
  <si>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</si>
  <si>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</si>
  <si>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</si>
  <si>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</si>
  <si>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</si>
  <si>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</si>
  <si>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</si>
  <si>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</si>
  <si>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PLASTIC &amp; RECONSTRUCTIVE SURGERY COSTING GUIDE 2022</t>
  </si>
  <si>
    <t>CAMAF Base Rate</t>
  </si>
  <si>
    <t>CAMAF RCF</t>
  </si>
  <si>
    <t>Network Base Rate</t>
  </si>
  <si>
    <t>Network
RCF</t>
  </si>
  <si>
    <t>Non-Contracted Base Rate</t>
  </si>
  <si>
    <t>Ethical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</si>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</sst>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4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0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0" fontId="3" fillId="2" borderId="10" xfId="0" applyFont="1" applyFill="1" applyBorder="1" applyAlignment="1" applyProtection="1">
      <alignment wrapText="1"/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164" fontId="3" fillId="2" borderId="10" xfId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1" xfId="1" applyNumberFormat="1" applyFont="1" applyFill="1" applyBorder="1" applyAlignment="1" applyProtection="1">
      <alignment wrapText="1"/>
      <protection hidden="1"/>
    </xf>
    <xf numFmtId="0" fontId="7" fillId="4" borderId="12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0" fontId="3" fillId="4" borderId="10" xfId="1" applyNumberFormat="1" applyFont="1" applyFill="1" applyBorder="1" applyAlignment="1" applyProtection="1">
      <alignment wrapText="1"/>
      <protection hidden="1"/>
    </xf>
    <xf numFmtId="164" fontId="3" fillId="4" borderId="10" xfId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1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3" fillId="6" borderId="19" xfId="0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1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31" fillId="2" borderId="7" xfId="0" applyNumberFormat="1" applyFont="1" applyFill="1" applyBorder="1" applyProtection="1">
      <protection hidden="1"/>
    </xf>
    <xf numFmtId="0" fontId="31" fillId="2" borderId="17" xfId="0" applyFont="1" applyFill="1" applyBorder="1" applyAlignment="1" applyProtection="1">
      <alignment wrapText="1"/>
      <protection hidden="1"/>
    </xf>
    <xf numFmtId="0" fontId="31" fillId="2" borderId="20" xfId="1" applyNumberFormat="1" applyFont="1" applyFill="1" applyBorder="1" applyProtection="1">
      <protection hidden="1"/>
    </xf>
    <xf numFmtId="164" fontId="31" fillId="2" borderId="20" xfId="1" applyFont="1" applyFill="1" applyBorder="1" applyProtection="1">
      <protection hidden="1"/>
    </xf>
    <xf numFmtId="165" fontId="31" fillId="2" borderId="20" xfId="1" applyNumberFormat="1" applyFont="1" applyFill="1" applyBorder="1" applyAlignment="1" applyProtection="1">
      <alignment wrapText="1"/>
      <protection hidden="1"/>
    </xf>
    <xf numFmtId="164" fontId="31" fillId="0" borderId="20" xfId="1" applyFont="1" applyFill="1" applyBorder="1" applyAlignment="1" applyProtection="1">
      <alignment wrapText="1"/>
      <protection hidden="1"/>
    </xf>
    <xf numFmtId="165" fontId="31" fillId="0" borderId="20" xfId="1" applyNumberFormat="1" applyFont="1" applyFill="1" applyBorder="1" applyAlignment="1" applyProtection="1">
      <alignment wrapText="1"/>
      <protection hidden="1"/>
    </xf>
    <xf numFmtId="164" fontId="31" fillId="6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5" fontId="31" fillId="2" borderId="20" xfId="1" applyNumberFormat="1" applyFont="1" applyFill="1" applyBorder="1" applyProtection="1">
      <protection hidden="1"/>
    </xf>
    <xf numFmtId="165" fontId="31" fillId="0" borderId="20" xfId="1" applyNumberFormat="1" applyFont="1" applyFill="1" applyBorder="1" applyProtection="1">
      <protection hidden="1"/>
    </xf>
    <xf numFmtId="0" fontId="32" fillId="2" borderId="0" xfId="0" applyFont="1" applyFill="1" applyBorder="1" applyProtection="1">
      <protection hidden="1"/>
    </xf>
    <xf numFmtId="0" fontId="15" fillId="2" borderId="12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0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5" fillId="2" borderId="7" xfId="0" quotePrefix="1" applyNumberFormat="1" applyFont="1" applyFill="1" applyBorder="1" applyProtection="1">
      <protection hidden="1"/>
    </xf>
    <xf numFmtId="0" fontId="31" fillId="2" borderId="17" xfId="0" applyFont="1" applyFill="1" applyBorder="1" applyAlignment="1" applyProtection="1">
      <alignment horizontal="left" wrapText="1"/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Protection="1">
      <protection hidden="1"/>
    </xf>
    <xf numFmtId="165" fontId="26" fillId="0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3" fillId="2" borderId="4" xfId="0" applyFont="1" applyFill="1" applyBorder="1" applyProtection="1">
      <protection hidden="1"/>
    </xf>
    <xf numFmtId="0" fontId="34" fillId="0" borderId="0" xfId="0" applyFont="1"/>
    <xf numFmtId="0" fontId="35" fillId="2" borderId="0" xfId="0" applyFont="1" applyFill="1"/>
    <xf numFmtId="0" fontId="34" fillId="2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24" fillId="2" borderId="0" xfId="0" applyFont="1" applyFill="1" applyProtection="1">
      <protection hidden="1"/>
    </xf>
    <xf numFmtId="0" fontId="35" fillId="0" borderId="0" xfId="0" applyFont="1" applyAlignment="1">
      <alignment vertical="center"/>
    </xf>
    <xf numFmtId="0" fontId="37" fillId="2" borderId="4" xfId="0" applyFont="1" applyFill="1" applyBorder="1" applyProtection="1">
      <protection hidden="1"/>
    </xf>
    <xf numFmtId="0" fontId="38" fillId="2" borderId="0" xfId="0" applyFont="1" applyFill="1" applyAlignment="1" applyProtection="1">
      <alignment wrapText="1"/>
      <protection hidden="1"/>
    </xf>
    <xf numFmtId="164" fontId="38" fillId="2" borderId="0" xfId="1" applyFont="1" applyFill="1" applyBorder="1" applyAlignment="1" applyProtection="1">
      <alignment wrapText="1"/>
      <protection hidden="1"/>
    </xf>
    <xf numFmtId="165" fontId="38" fillId="2" borderId="0" xfId="1" applyNumberFormat="1" applyFont="1" applyFill="1" applyBorder="1" applyAlignment="1" applyProtection="1">
      <alignment wrapText="1"/>
      <protection hidden="1"/>
    </xf>
    <xf numFmtId="165" fontId="38" fillId="2" borderId="11" xfId="1" applyNumberFormat="1" applyFont="1" applyFill="1" applyBorder="1" applyAlignment="1" applyProtection="1">
      <alignment wrapText="1"/>
      <protection hidden="1"/>
    </xf>
    <xf numFmtId="0" fontId="38" fillId="2" borderId="0" xfId="0" applyFont="1" applyFill="1" applyProtection="1">
      <protection hidden="1"/>
    </xf>
    <xf numFmtId="0" fontId="39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0" fillId="12" borderId="4" xfId="0" applyNumberFormat="1" applyFont="1" applyFill="1" applyBorder="1" applyProtection="1">
      <protection hidden="1"/>
    </xf>
    <xf numFmtId="0" fontId="41" fillId="12" borderId="0" xfId="0" applyFont="1" applyFill="1" applyProtection="1">
      <protection hidden="1"/>
    </xf>
    <xf numFmtId="165" fontId="41" fillId="12" borderId="0" xfId="1" applyNumberFormat="1" applyFont="1" applyFill="1" applyBorder="1" applyProtection="1">
      <protection hidden="1"/>
    </xf>
    <xf numFmtId="164" fontId="41" fillId="12" borderId="0" xfId="1" applyFont="1" applyFill="1" applyBorder="1" applyProtection="1">
      <protection hidden="1"/>
    </xf>
    <xf numFmtId="165" fontId="40" fillId="12" borderId="0" xfId="1" applyNumberFormat="1" applyFont="1" applyFill="1" applyBorder="1" applyProtection="1">
      <protection hidden="1"/>
    </xf>
    <xf numFmtId="167" fontId="41" fillId="12" borderId="0" xfId="0" applyNumberFormat="1" applyFont="1" applyFill="1" applyProtection="1">
      <protection hidden="1"/>
    </xf>
    <xf numFmtId="165" fontId="41" fillId="12" borderId="0" xfId="0" applyNumberFormat="1" applyFont="1" applyFill="1" applyProtection="1">
      <protection hidden="1"/>
    </xf>
    <xf numFmtId="164" fontId="40" fillId="12" borderId="0" xfId="1" applyFont="1" applyFill="1" applyBorder="1" applyProtection="1">
      <protection hidden="1"/>
    </xf>
    <xf numFmtId="165" fontId="40" fillId="12" borderId="11" xfId="1" applyNumberFormat="1" applyFont="1" applyFill="1" applyBorder="1" applyProtection="1"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wrapText="1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0" fontId="27" fillId="10" borderId="1" xfId="0" quotePrefix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2" fillId="10" borderId="12" xfId="0" applyFont="1" applyFill="1" applyBorder="1" applyProtection="1">
      <protection hidden="1"/>
    </xf>
    <xf numFmtId="0" fontId="41" fillId="10" borderId="10" xfId="0" applyFont="1" applyFill="1" applyBorder="1" applyAlignment="1" applyProtection="1">
      <alignment wrapText="1"/>
      <protection hidden="1"/>
    </xf>
    <xf numFmtId="0" fontId="41" fillId="10" borderId="10" xfId="1" applyNumberFormat="1" applyFont="1" applyFill="1" applyBorder="1" applyAlignment="1" applyProtection="1">
      <alignment wrapText="1"/>
      <protection hidden="1"/>
    </xf>
    <xf numFmtId="164" fontId="41" fillId="10" borderId="10" xfId="1" applyFont="1" applyFill="1" applyBorder="1" applyAlignment="1" applyProtection="1">
      <alignment wrapText="1"/>
      <protection hidden="1"/>
    </xf>
    <xf numFmtId="165" fontId="41" fillId="10" borderId="10" xfId="1" applyNumberFormat="1" applyFont="1" applyFill="1" applyBorder="1" applyAlignment="1" applyProtection="1">
      <alignment wrapText="1"/>
      <protection hidden="1"/>
    </xf>
    <xf numFmtId="165" fontId="41" fillId="10" borderId="13" xfId="1" applyNumberFormat="1" applyFont="1" applyFill="1" applyBorder="1" applyAlignment="1" applyProtection="1">
      <alignment wrapText="1"/>
      <protection hidden="1"/>
    </xf>
    <xf numFmtId="0" fontId="43" fillId="10" borderId="4" xfId="0" applyFont="1" applyFill="1" applyBorder="1" applyProtection="1">
      <protection hidden="1"/>
    </xf>
    <xf numFmtId="0" fontId="43" fillId="10" borderId="0" xfId="0" applyFont="1" applyFill="1" applyAlignment="1" applyProtection="1">
      <alignment wrapText="1"/>
      <protection hidden="1"/>
    </xf>
    <xf numFmtId="164" fontId="43" fillId="10" borderId="0" xfId="1" applyFont="1" applyFill="1" applyBorder="1" applyAlignment="1" applyProtection="1">
      <alignment wrapText="1"/>
      <protection hidden="1"/>
    </xf>
    <xf numFmtId="164" fontId="43" fillId="10" borderId="0" xfId="0" applyNumberFormat="1" applyFont="1" applyFill="1" applyAlignment="1" applyProtection="1">
      <alignment wrapText="1"/>
      <protection hidden="1"/>
    </xf>
    <xf numFmtId="164" fontId="43" fillId="10" borderId="0" xfId="1" applyFont="1" applyFill="1" applyAlignment="1" applyProtection="1">
      <alignment wrapText="1"/>
      <protection hidden="1"/>
    </xf>
    <xf numFmtId="165" fontId="43" fillId="10" borderId="0" xfId="1" applyNumberFormat="1" applyFont="1" applyFill="1" applyBorder="1" applyAlignment="1" applyProtection="1">
      <alignment wrapText="1"/>
      <protection hidden="1"/>
    </xf>
    <xf numFmtId="0" fontId="43" fillId="10" borderId="11" xfId="0" applyFont="1" applyFill="1" applyBorder="1" applyAlignment="1" applyProtection="1">
      <alignment wrapText="1"/>
      <protection hidden="1"/>
    </xf>
    <xf numFmtId="0" fontId="41" fillId="10" borderId="4" xfId="0" applyFont="1" applyFill="1" applyBorder="1" applyProtection="1">
      <protection hidden="1"/>
    </xf>
    <xf numFmtId="0" fontId="41" fillId="10" borderId="0" xfId="0" applyFont="1" applyFill="1" applyAlignment="1" applyProtection="1">
      <alignment wrapText="1"/>
      <protection hidden="1"/>
    </xf>
    <xf numFmtId="0" fontId="41" fillId="10" borderId="0" xfId="1" applyNumberFormat="1" applyFont="1" applyFill="1" applyBorder="1" applyAlignment="1" applyProtection="1">
      <alignment wrapText="1"/>
      <protection hidden="1"/>
    </xf>
    <xf numFmtId="164" fontId="41" fillId="10" borderId="0" xfId="1" applyFont="1" applyFill="1" applyBorder="1" applyAlignment="1" applyProtection="1">
      <alignment wrapText="1"/>
      <protection hidden="1"/>
    </xf>
    <xf numFmtId="165" fontId="41" fillId="10" borderId="0" xfId="1" applyNumberFormat="1" applyFont="1" applyFill="1" applyBorder="1" applyAlignment="1" applyProtection="1">
      <alignment wrapText="1"/>
      <protection hidden="1"/>
    </xf>
    <xf numFmtId="165" fontId="41" fillId="10" borderId="11" xfId="1" applyNumberFormat="1" applyFont="1" applyFill="1" applyBorder="1" applyAlignment="1" applyProtection="1">
      <alignment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wald\Local%20Settings\Temporary%20Internet%20Files\Content.IE5\TFZJTDCA\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8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91" bestFit="1" customWidth="1"/>
    <col min="2" max="2" width="65.42578125" style="71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.28515625" style="10" bestFit="1" customWidth="1"/>
    <col min="18" max="18" width="7.7109375" style="9" bestFit="1" customWidth="1"/>
    <col min="19" max="20" width="11.28515625" style="9" customWidth="1"/>
    <col min="21" max="21" width="10.28515625" style="10" bestFit="1" customWidth="1"/>
    <col min="22" max="22" width="11.140625" style="9" customWidth="1"/>
    <col min="23" max="23" width="10.28515625" style="10" bestFit="1" customWidth="1"/>
    <col min="24" max="24" width="11" style="9" customWidth="1"/>
    <col min="25" max="26" width="10.28515625" style="4" bestFit="1" customWidth="1"/>
    <col min="27" max="27" width="11.140625" style="4" customWidth="1"/>
    <col min="28" max="30" width="10.28515625" style="4" bestFit="1" customWidth="1"/>
    <col min="31" max="34" width="10.28515625" style="8" bestFit="1" customWidth="1"/>
    <col min="35" max="35" width="10.28515625" style="8" hidden="1" customWidth="1"/>
    <col min="36" max="36" width="11" style="8" customWidth="1"/>
    <col min="37" max="37" width="11" style="9" customWidth="1"/>
    <col min="38" max="38" width="11" style="8" customWidth="1"/>
    <col min="39" max="39" width="11" style="9" customWidth="1"/>
    <col min="40" max="48" width="10.28515625" style="8" bestFit="1" customWidth="1"/>
    <col min="49" max="49" width="12.140625" style="8" customWidth="1"/>
    <col min="50" max="50" width="10.28515625" style="8" customWidth="1"/>
    <col min="51" max="52" width="10.28515625" style="8" bestFit="1" customWidth="1"/>
    <col min="53" max="54" width="11.28515625" style="9" bestFit="1" customWidth="1"/>
    <col min="55" max="16384" width="9.140625" style="4"/>
  </cols>
  <sheetData>
    <row r="1" spans="1:54" ht="23.25" x14ac:dyDescent="0.35">
      <c r="A1" s="1" t="s">
        <v>227</v>
      </c>
      <c r="B1" s="2"/>
      <c r="C1" s="2"/>
      <c r="D1" s="2"/>
      <c r="E1" s="2"/>
      <c r="F1" s="92"/>
      <c r="G1" s="2"/>
      <c r="H1" s="9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92"/>
      <c r="AX1" s="2"/>
      <c r="AY1" s="2"/>
      <c r="AZ1" s="2"/>
      <c r="BA1" s="2"/>
      <c r="BB1" s="2"/>
    </row>
    <row r="2" spans="1:54" x14ac:dyDescent="0.2">
      <c r="A2" s="5"/>
      <c r="B2" s="6"/>
      <c r="C2" s="7"/>
    </row>
    <row r="3" spans="1:54" ht="15.75" x14ac:dyDescent="0.25">
      <c r="A3" s="106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247"/>
      <c r="AX3" s="107"/>
      <c r="AY3" s="107"/>
      <c r="AZ3" s="107"/>
      <c r="BA3" s="107"/>
      <c r="BB3" s="107"/>
    </row>
    <row r="4" spans="1:54" ht="15.75" x14ac:dyDescent="0.25">
      <c r="A4" s="115"/>
      <c r="B4" s="116"/>
      <c r="C4" s="125"/>
      <c r="D4" s="269" t="s">
        <v>159</v>
      </c>
      <c r="E4" s="271"/>
      <c r="F4" s="277" t="s">
        <v>160</v>
      </c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69" t="s">
        <v>137</v>
      </c>
      <c r="R4" s="270"/>
      <c r="S4" s="270"/>
      <c r="T4" s="271"/>
      <c r="U4" s="269" t="s">
        <v>138</v>
      </c>
      <c r="V4" s="270"/>
      <c r="W4" s="270"/>
      <c r="X4" s="270"/>
      <c r="Y4" s="270"/>
      <c r="Z4" s="270"/>
      <c r="AA4" s="270"/>
      <c r="AB4" s="270"/>
      <c r="AC4" s="270"/>
      <c r="AD4" s="271"/>
      <c r="AE4" s="269" t="s">
        <v>140</v>
      </c>
      <c r="AF4" s="270"/>
      <c r="AG4" s="270"/>
      <c r="AH4" s="270"/>
      <c r="AI4" s="271"/>
      <c r="AJ4" s="269" t="s">
        <v>148</v>
      </c>
      <c r="AK4" s="270"/>
      <c r="AL4" s="270"/>
      <c r="AM4" s="271"/>
      <c r="AN4" s="269" t="s">
        <v>149</v>
      </c>
      <c r="AO4" s="270"/>
      <c r="AP4" s="271"/>
      <c r="AQ4" s="272" t="s">
        <v>161</v>
      </c>
      <c r="AR4" s="273"/>
      <c r="AS4" s="273"/>
      <c r="AT4" s="273"/>
      <c r="AU4" s="274" t="s">
        <v>162</v>
      </c>
      <c r="AV4" s="275"/>
      <c r="AW4" s="275"/>
      <c r="AX4" s="275"/>
      <c r="AY4" s="275"/>
      <c r="AZ4" s="275"/>
      <c r="BA4" s="275"/>
      <c r="BB4" s="276"/>
    </row>
    <row r="5" spans="1:54" ht="84" customHeight="1" x14ac:dyDescent="0.2">
      <c r="A5" s="11" t="s">
        <v>0</v>
      </c>
      <c r="B5" s="12" t="s">
        <v>1</v>
      </c>
      <c r="C5" s="113" t="s">
        <v>2</v>
      </c>
      <c r="D5" s="13" t="s">
        <v>233</v>
      </c>
      <c r="E5" s="14" t="s">
        <v>163</v>
      </c>
      <c r="F5" s="13" t="s">
        <v>164</v>
      </c>
      <c r="G5" s="13" t="s">
        <v>165</v>
      </c>
      <c r="H5" s="13" t="s">
        <v>230</v>
      </c>
      <c r="I5" s="13" t="s">
        <v>231</v>
      </c>
      <c r="J5" s="14" t="s">
        <v>167</v>
      </c>
      <c r="K5" s="14" t="s">
        <v>167</v>
      </c>
      <c r="L5" s="14" t="s">
        <v>167</v>
      </c>
      <c r="M5" s="14" t="s">
        <v>167</v>
      </c>
      <c r="N5" s="14" t="s">
        <v>167</v>
      </c>
      <c r="O5" s="14" t="s">
        <v>167</v>
      </c>
      <c r="P5" s="14" t="s">
        <v>167</v>
      </c>
      <c r="Q5" s="13" t="s">
        <v>166</v>
      </c>
      <c r="R5" s="14" t="s">
        <v>163</v>
      </c>
      <c r="S5" s="14" t="s">
        <v>167</v>
      </c>
      <c r="T5" s="14" t="s">
        <v>167</v>
      </c>
      <c r="U5" s="13" t="s">
        <v>164</v>
      </c>
      <c r="V5" s="14" t="s">
        <v>165</v>
      </c>
      <c r="W5" s="13" t="s">
        <v>230</v>
      </c>
      <c r="X5" s="13" t="s">
        <v>231</v>
      </c>
      <c r="Y5" s="126" t="s">
        <v>168</v>
      </c>
      <c r="Z5" s="126" t="s">
        <v>169</v>
      </c>
      <c r="AA5" s="126" t="s">
        <v>170</v>
      </c>
      <c r="AB5" s="126" t="s">
        <v>171</v>
      </c>
      <c r="AC5" s="126" t="s">
        <v>172</v>
      </c>
      <c r="AD5" s="126" t="s">
        <v>173</v>
      </c>
      <c r="AE5" s="13" t="s">
        <v>174</v>
      </c>
      <c r="AF5" s="13" t="s">
        <v>163</v>
      </c>
      <c r="AG5" s="13" t="s">
        <v>167</v>
      </c>
      <c r="AH5" s="13" t="s">
        <v>167</v>
      </c>
      <c r="AI5" s="13" t="s">
        <v>167</v>
      </c>
      <c r="AJ5" s="13" t="s">
        <v>232</v>
      </c>
      <c r="AK5" s="13" t="s">
        <v>175</v>
      </c>
      <c r="AL5" s="13" t="s">
        <v>176</v>
      </c>
      <c r="AM5" s="13" t="s">
        <v>177</v>
      </c>
      <c r="AN5" s="13" t="s">
        <v>178</v>
      </c>
      <c r="AO5" s="14" t="s">
        <v>163</v>
      </c>
      <c r="AP5" s="14" t="s">
        <v>167</v>
      </c>
      <c r="AQ5" s="13" t="s">
        <v>176</v>
      </c>
      <c r="AR5" s="14" t="s">
        <v>163</v>
      </c>
      <c r="AS5" s="13" t="s">
        <v>179</v>
      </c>
      <c r="AT5" s="13" t="s">
        <v>179</v>
      </c>
      <c r="AU5" s="13" t="s">
        <v>180</v>
      </c>
      <c r="AV5" s="13" t="s">
        <v>181</v>
      </c>
      <c r="AW5" s="13" t="s">
        <v>228</v>
      </c>
      <c r="AX5" s="13" t="s">
        <v>229</v>
      </c>
      <c r="AY5" s="13" t="s">
        <v>182</v>
      </c>
      <c r="AZ5" s="14" t="s">
        <v>183</v>
      </c>
      <c r="BA5" s="13" t="s">
        <v>184</v>
      </c>
      <c r="BB5" s="14" t="s">
        <v>112</v>
      </c>
    </row>
    <row r="6" spans="1:54" ht="13.5" customHeight="1" x14ac:dyDescent="0.2">
      <c r="A6" s="15"/>
      <c r="B6" s="16"/>
      <c r="C6" s="114"/>
      <c r="D6" s="17"/>
      <c r="E6" s="18"/>
      <c r="F6" s="93"/>
      <c r="G6" s="18"/>
      <c r="H6" s="93"/>
      <c r="I6" s="18"/>
      <c r="J6" s="21">
        <v>1.1000000000000001</v>
      </c>
      <c r="K6" s="21">
        <v>1.37</v>
      </c>
      <c r="L6" s="21">
        <v>1.47</v>
      </c>
      <c r="M6" s="21">
        <v>1.62</v>
      </c>
      <c r="N6" s="21">
        <v>2</v>
      </c>
      <c r="O6" s="21">
        <v>2.15</v>
      </c>
      <c r="P6" s="21">
        <v>3</v>
      </c>
      <c r="Q6" s="93"/>
      <c r="R6" s="18"/>
      <c r="S6" s="21">
        <v>1.3</v>
      </c>
      <c r="T6" s="21">
        <v>1.5</v>
      </c>
      <c r="U6" s="17"/>
      <c r="V6" s="19"/>
      <c r="W6" s="17"/>
      <c r="X6" s="19"/>
      <c r="Y6" s="20">
        <v>1.1000000000000001</v>
      </c>
      <c r="Z6" s="20">
        <v>1.37</v>
      </c>
      <c r="AA6" s="20">
        <v>1.62</v>
      </c>
      <c r="AB6" s="20">
        <v>1.47</v>
      </c>
      <c r="AC6" s="20">
        <v>2.17</v>
      </c>
      <c r="AD6" s="20">
        <v>3</v>
      </c>
      <c r="AE6" s="17"/>
      <c r="AF6" s="17"/>
      <c r="AG6" s="21">
        <v>1.65</v>
      </c>
      <c r="AH6" s="21">
        <v>2.1</v>
      </c>
      <c r="AI6" s="21">
        <v>3</v>
      </c>
      <c r="AJ6" s="17"/>
      <c r="AK6" s="19"/>
      <c r="AL6" s="17"/>
      <c r="AM6" s="19"/>
      <c r="AN6" s="127"/>
      <c r="AO6" s="18"/>
      <c r="AP6" s="21">
        <v>1.5</v>
      </c>
      <c r="AQ6" s="17"/>
      <c r="AR6" s="17"/>
      <c r="AS6" s="21">
        <v>1.3</v>
      </c>
      <c r="AT6" s="21">
        <v>1.45</v>
      </c>
      <c r="AU6" s="17"/>
      <c r="AV6" s="17"/>
      <c r="AW6" s="17"/>
      <c r="AX6" s="17"/>
      <c r="AY6" s="17"/>
      <c r="AZ6" s="19"/>
      <c r="BA6" s="18"/>
      <c r="BB6" s="18"/>
    </row>
    <row r="7" spans="1:54" ht="13.5" customHeight="1" x14ac:dyDescent="0.2">
      <c r="A7" s="15"/>
      <c r="B7" s="16"/>
      <c r="C7" s="128" t="s">
        <v>5</v>
      </c>
      <c r="D7" s="129" t="s">
        <v>6</v>
      </c>
      <c r="E7" s="130" t="s">
        <v>6</v>
      </c>
      <c r="F7" s="129" t="s">
        <v>6</v>
      </c>
      <c r="G7" s="130" t="s">
        <v>6</v>
      </c>
      <c r="H7" s="130" t="s">
        <v>6</v>
      </c>
      <c r="I7" s="130" t="s">
        <v>6</v>
      </c>
      <c r="J7" s="130" t="s">
        <v>6</v>
      </c>
      <c r="K7" s="130" t="s">
        <v>6</v>
      </c>
      <c r="L7" s="130" t="s">
        <v>6</v>
      </c>
      <c r="M7" s="130" t="s">
        <v>6</v>
      </c>
      <c r="N7" s="130" t="s">
        <v>6</v>
      </c>
      <c r="O7" s="130" t="s">
        <v>6</v>
      </c>
      <c r="P7" s="130" t="s">
        <v>6</v>
      </c>
      <c r="Q7" s="130" t="s">
        <v>6</v>
      </c>
      <c r="R7" s="130" t="s">
        <v>6</v>
      </c>
      <c r="S7" s="130" t="s">
        <v>6</v>
      </c>
      <c r="T7" s="130" t="s">
        <v>6</v>
      </c>
      <c r="U7" s="130" t="s">
        <v>6</v>
      </c>
      <c r="V7" s="130" t="s">
        <v>6</v>
      </c>
      <c r="W7" s="130" t="s">
        <v>6</v>
      </c>
      <c r="X7" s="130" t="s">
        <v>6</v>
      </c>
      <c r="Y7" s="130" t="s">
        <v>6</v>
      </c>
      <c r="Z7" s="130" t="s">
        <v>6</v>
      </c>
      <c r="AA7" s="130" t="s">
        <v>6</v>
      </c>
      <c r="AB7" s="130" t="s">
        <v>6</v>
      </c>
      <c r="AC7" s="130" t="s">
        <v>6</v>
      </c>
      <c r="AD7" s="130" t="s">
        <v>6</v>
      </c>
      <c r="AE7" s="130" t="s">
        <v>6</v>
      </c>
      <c r="AF7" s="130" t="s">
        <v>6</v>
      </c>
      <c r="AG7" s="130" t="s">
        <v>6</v>
      </c>
      <c r="AH7" s="130" t="s">
        <v>6</v>
      </c>
      <c r="AI7" s="130" t="s">
        <v>6</v>
      </c>
      <c r="AJ7" s="130" t="s">
        <v>6</v>
      </c>
      <c r="AK7" s="130" t="s">
        <v>6</v>
      </c>
      <c r="AL7" s="130" t="s">
        <v>6</v>
      </c>
      <c r="AM7" s="130" t="s">
        <v>6</v>
      </c>
      <c r="AN7" s="131" t="s">
        <v>6</v>
      </c>
      <c r="AO7" s="130" t="s">
        <v>6</v>
      </c>
      <c r="AP7" s="130" t="s">
        <v>6</v>
      </c>
      <c r="AQ7" s="129" t="s">
        <v>6</v>
      </c>
      <c r="AR7" s="130" t="s">
        <v>6</v>
      </c>
      <c r="AS7" s="130" t="s">
        <v>6</v>
      </c>
      <c r="AT7" s="130" t="s">
        <v>6</v>
      </c>
      <c r="AU7" s="129" t="s">
        <v>6</v>
      </c>
      <c r="AV7" s="130" t="s">
        <v>6</v>
      </c>
      <c r="AW7" s="129"/>
      <c r="AX7" s="130"/>
      <c r="AY7" s="129" t="s">
        <v>6</v>
      </c>
      <c r="AZ7" s="130" t="s">
        <v>6</v>
      </c>
      <c r="BA7" s="130" t="s">
        <v>6</v>
      </c>
      <c r="BB7" s="130" t="s">
        <v>6</v>
      </c>
    </row>
    <row r="8" spans="1:54" x14ac:dyDescent="0.2">
      <c r="A8" s="22"/>
      <c r="B8" s="23" t="s">
        <v>3</v>
      </c>
      <c r="C8" s="24"/>
      <c r="D8" s="25"/>
      <c r="E8" s="26"/>
      <c r="F8" s="25"/>
      <c r="G8" s="26"/>
      <c r="H8" s="25"/>
      <c r="I8" s="26"/>
      <c r="J8" s="26"/>
      <c r="K8" s="26"/>
      <c r="L8" s="26"/>
      <c r="M8" s="26"/>
      <c r="N8" s="26"/>
      <c r="O8" s="26"/>
      <c r="P8" s="26"/>
      <c r="Q8" s="27"/>
      <c r="R8" s="26"/>
      <c r="S8" s="26"/>
      <c r="T8" s="26"/>
      <c r="U8" s="27"/>
      <c r="V8" s="26"/>
      <c r="W8" s="27"/>
      <c r="X8" s="26"/>
      <c r="Y8" s="28"/>
      <c r="Z8" s="28"/>
      <c r="AA8" s="29"/>
      <c r="AB8" s="29"/>
      <c r="AC8" s="29"/>
      <c r="AD8" s="29"/>
      <c r="AE8" s="27"/>
      <c r="AF8" s="26"/>
      <c r="AG8" s="25"/>
      <c r="AH8" s="25"/>
      <c r="AI8" s="30"/>
      <c r="AJ8" s="25"/>
      <c r="AK8" s="25"/>
      <c r="AL8" s="25"/>
      <c r="AM8" s="25"/>
      <c r="AN8" s="27"/>
      <c r="AO8" s="26"/>
      <c r="AP8" s="25"/>
      <c r="AQ8" s="27"/>
      <c r="AR8" s="26"/>
      <c r="AS8" s="25"/>
      <c r="AT8" s="25"/>
      <c r="AU8" s="27"/>
      <c r="AV8" s="26"/>
      <c r="AW8" s="25"/>
      <c r="AX8" s="26"/>
      <c r="AY8" s="27"/>
      <c r="AZ8" s="26"/>
      <c r="BA8" s="26"/>
      <c r="BB8" s="26"/>
    </row>
    <row r="9" spans="1:54" x14ac:dyDescent="0.2">
      <c r="A9" s="31"/>
      <c r="B9" s="32"/>
      <c r="C9" s="33"/>
      <c r="D9" s="34"/>
      <c r="E9" s="35"/>
      <c r="F9" s="34"/>
      <c r="G9" s="35"/>
      <c r="H9" s="34"/>
      <c r="I9" s="35"/>
      <c r="J9" s="95"/>
      <c r="K9" s="95"/>
      <c r="L9" s="95"/>
      <c r="M9" s="96"/>
      <c r="N9" s="96"/>
      <c r="O9" s="96"/>
      <c r="P9" s="96"/>
      <c r="Q9" s="36"/>
      <c r="R9" s="35"/>
      <c r="S9" s="96"/>
      <c r="T9" s="96"/>
      <c r="U9" s="36"/>
      <c r="V9" s="35"/>
      <c r="W9" s="36"/>
      <c r="X9" s="35"/>
      <c r="Y9" s="95"/>
      <c r="Z9" s="95"/>
      <c r="AA9" s="95"/>
      <c r="AB9" s="95"/>
      <c r="AC9" s="95"/>
      <c r="AD9" s="95"/>
      <c r="AE9" s="34"/>
      <c r="AF9" s="34"/>
      <c r="AG9" s="97"/>
      <c r="AH9" s="97"/>
      <c r="AI9" s="97"/>
      <c r="AJ9" s="36"/>
      <c r="AK9" s="35"/>
      <c r="AL9" s="36"/>
      <c r="AM9" s="35"/>
      <c r="AN9" s="34"/>
      <c r="AO9" s="34"/>
      <c r="AP9" s="97"/>
      <c r="AQ9" s="34"/>
      <c r="AR9" s="34"/>
      <c r="AS9" s="97"/>
      <c r="AT9" s="97"/>
      <c r="AU9" s="34"/>
      <c r="AV9" s="34"/>
      <c r="AW9" s="34"/>
      <c r="AX9" s="34"/>
      <c r="AY9" s="34"/>
      <c r="AZ9" s="34"/>
      <c r="BA9" s="36"/>
      <c r="BB9" s="35"/>
    </row>
    <row r="10" spans="1:54" x14ac:dyDescent="0.2">
      <c r="A10" s="37"/>
      <c r="B10" s="38" t="s">
        <v>109</v>
      </c>
      <c r="C10" s="39"/>
      <c r="D10" s="40"/>
      <c r="E10" s="41"/>
      <c r="F10" s="45"/>
      <c r="G10" s="41"/>
      <c r="H10" s="45"/>
      <c r="I10" s="41"/>
      <c r="J10" s="98"/>
      <c r="K10" s="98"/>
      <c r="L10" s="98"/>
      <c r="M10" s="99"/>
      <c r="N10" s="99"/>
      <c r="O10" s="99"/>
      <c r="P10" s="99"/>
      <c r="Q10" s="42"/>
      <c r="R10" s="43"/>
      <c r="S10" s="99"/>
      <c r="T10" s="99"/>
      <c r="U10" s="42"/>
      <c r="V10" s="43"/>
      <c r="W10" s="42"/>
      <c r="X10" s="43"/>
      <c r="Y10" s="98"/>
      <c r="Z10" s="98"/>
      <c r="AA10" s="98"/>
      <c r="AB10" s="98"/>
      <c r="AC10" s="98"/>
      <c r="AD10" s="98"/>
      <c r="AE10" s="42"/>
      <c r="AF10" s="44"/>
      <c r="AG10" s="100"/>
      <c r="AH10" s="100"/>
      <c r="AI10" s="100"/>
      <c r="AJ10" s="45"/>
      <c r="AK10" s="41"/>
      <c r="AL10" s="45"/>
      <c r="AM10" s="41"/>
      <c r="AN10" s="42"/>
      <c r="AO10" s="44"/>
      <c r="AP10" s="100"/>
      <c r="AQ10" s="42"/>
      <c r="AR10" s="44"/>
      <c r="AS10" s="100"/>
      <c r="AT10" s="100"/>
      <c r="AU10" s="42"/>
      <c r="AV10" s="44"/>
      <c r="AW10" s="42"/>
      <c r="AX10" s="44"/>
      <c r="AY10" s="134"/>
      <c r="AZ10" s="44"/>
      <c r="BA10" s="46"/>
      <c r="BB10" s="44"/>
    </row>
    <row r="11" spans="1:54" x14ac:dyDescent="0.2">
      <c r="A11" s="47" t="s">
        <v>7</v>
      </c>
      <c r="B11" s="48" t="s">
        <v>8</v>
      </c>
      <c r="C11" s="49">
        <v>15</v>
      </c>
      <c r="D11" s="42">
        <f t="shared" ref="D11:D27" si="0">ROUND(E11*C11,1)</f>
        <v>892.8</v>
      </c>
      <c r="E11" s="41">
        <f>RCF!C$43</f>
        <v>59.519182319999999</v>
      </c>
      <c r="F11" s="112">
        <f>ROUNDDOWN((H11/1.039),1)</f>
        <v>359.2</v>
      </c>
      <c r="G11" s="110">
        <f>F11/C11</f>
        <v>23.946666666666665</v>
      </c>
      <c r="H11" s="112">
        <v>373.3</v>
      </c>
      <c r="I11" s="110">
        <f>H11/C11</f>
        <v>24.886666666666667</v>
      </c>
      <c r="J11" s="100">
        <f t="shared" ref="J11:P27" si="1">ROUND($C11*$I11*J$6,1)</f>
        <v>410.6</v>
      </c>
      <c r="K11" s="100">
        <f t="shared" si="1"/>
        <v>511.4</v>
      </c>
      <c r="L11" s="100">
        <f t="shared" si="1"/>
        <v>548.79999999999995</v>
      </c>
      <c r="M11" s="100">
        <f t="shared" si="1"/>
        <v>604.70000000000005</v>
      </c>
      <c r="N11" s="100">
        <f t="shared" si="1"/>
        <v>746.6</v>
      </c>
      <c r="O11" s="100">
        <f t="shared" si="1"/>
        <v>802.6</v>
      </c>
      <c r="P11" s="100">
        <f t="shared" si="1"/>
        <v>1119.9000000000001</v>
      </c>
      <c r="Q11" s="111">
        <v>378.2</v>
      </c>
      <c r="R11" s="44">
        <f>Q11/C11</f>
        <v>25.213333333333331</v>
      </c>
      <c r="S11" s="100">
        <f>ROUNDDOWN($Q11*S$6,1)</f>
        <v>491.6</v>
      </c>
      <c r="T11" s="100">
        <f>ROUNDDOWN($Q11*T$6,1)</f>
        <v>567.29999999999995</v>
      </c>
      <c r="U11" s="111">
        <v>251.7</v>
      </c>
      <c r="V11" s="44">
        <f>U11/C11</f>
        <v>16.779999999999998</v>
      </c>
      <c r="W11" s="111">
        <v>268.2</v>
      </c>
      <c r="X11" s="44">
        <f t="shared" ref="X11:X27" si="2">W11/C11</f>
        <v>17.88</v>
      </c>
      <c r="Y11" s="100">
        <f>ROUNDDOWN($W11*Y$6,1)</f>
        <v>295</v>
      </c>
      <c r="Z11" s="100">
        <f t="shared" ref="Z11:AD17" si="3">ROUND($C11*$X11*Z$6,1)</f>
        <v>367.4</v>
      </c>
      <c r="AA11" s="100">
        <f t="shared" si="3"/>
        <v>434.5</v>
      </c>
      <c r="AB11" s="100">
        <f t="shared" si="3"/>
        <v>394.3</v>
      </c>
      <c r="AC11" s="100">
        <f t="shared" si="3"/>
        <v>582</v>
      </c>
      <c r="AD11" s="100">
        <f t="shared" si="3"/>
        <v>804.6</v>
      </c>
      <c r="AE11" s="42">
        <v>377.8</v>
      </c>
      <c r="AF11" s="109">
        <f>AE11/C11</f>
        <v>25.186666666666667</v>
      </c>
      <c r="AG11" s="100">
        <f t="shared" ref="AG11:AI27" si="4">ROUND($AE11*AG$6,1)</f>
        <v>623.4</v>
      </c>
      <c r="AH11" s="100">
        <f t="shared" si="4"/>
        <v>793.4</v>
      </c>
      <c r="AI11" s="100">
        <f t="shared" si="4"/>
        <v>1133.4000000000001</v>
      </c>
      <c r="AJ11" s="111">
        <v>375.4</v>
      </c>
      <c r="AK11" s="41">
        <f>AJ11/C11</f>
        <v>25.026666666666664</v>
      </c>
      <c r="AL11" s="111">
        <v>501.5</v>
      </c>
      <c r="AM11" s="41">
        <f>AL11/C11</f>
        <v>33.43333333333333</v>
      </c>
      <c r="AN11" s="133">
        <f>ROUNDDOWN(AO11*C11,1)</f>
        <v>400.6</v>
      </c>
      <c r="AO11" s="109">
        <f>RCF!I$33</f>
        <v>26.713000000000001</v>
      </c>
      <c r="AP11" s="100">
        <f>ROUNDDOWN($AN11*AP$6,1)</f>
        <v>600.9</v>
      </c>
      <c r="AQ11" s="112">
        <v>395.5</v>
      </c>
      <c r="AR11" s="109">
        <f>AQ11/C11</f>
        <v>26.366666666666667</v>
      </c>
      <c r="AS11" s="100">
        <f>ROUNDDOWN($AQ11*AS$6,1)</f>
        <v>514.1</v>
      </c>
      <c r="AT11" s="100">
        <f>ROUNDDOWN($AQ11*AT$6,1)</f>
        <v>573.4</v>
      </c>
      <c r="AU11" s="42">
        <v>393.9</v>
      </c>
      <c r="AV11" s="109">
        <f>AU11/C11</f>
        <v>26.259999999999998</v>
      </c>
      <c r="AW11" s="111"/>
      <c r="AX11" s="109"/>
      <c r="AY11" s="42">
        <v>400.7</v>
      </c>
      <c r="AZ11" s="109">
        <f>AY11/C11</f>
        <v>26.713333333333331</v>
      </c>
      <c r="BA11" s="133">
        <f>ROUNDDOWN(C11*BB11,1)</f>
        <v>382.2</v>
      </c>
      <c r="BB11" s="109">
        <f>RCF!I$41</f>
        <v>25.48</v>
      </c>
    </row>
    <row r="12" spans="1:54" x14ac:dyDescent="0.2">
      <c r="A12" s="47" t="s">
        <v>9</v>
      </c>
      <c r="B12" s="48" t="s">
        <v>10</v>
      </c>
      <c r="C12" s="49">
        <v>15</v>
      </c>
      <c r="D12" s="42">
        <f t="shared" si="0"/>
        <v>892.8</v>
      </c>
      <c r="E12" s="41">
        <f>RCF!C$43</f>
        <v>59.519182319999999</v>
      </c>
      <c r="F12" s="112">
        <f t="shared" ref="F12:F27" si="5">ROUNDDOWN((H12/1.039),1)</f>
        <v>359.2</v>
      </c>
      <c r="G12" s="110">
        <f t="shared" ref="G12:G27" si="6">F12/C12</f>
        <v>23.946666666666665</v>
      </c>
      <c r="H12" s="112">
        <v>373.3</v>
      </c>
      <c r="I12" s="110">
        <f t="shared" ref="I12:I27" si="7">H12/C12</f>
        <v>24.886666666666667</v>
      </c>
      <c r="J12" s="100">
        <f t="shared" si="1"/>
        <v>410.6</v>
      </c>
      <c r="K12" s="100">
        <f t="shared" si="1"/>
        <v>511.4</v>
      </c>
      <c r="L12" s="100">
        <f t="shared" si="1"/>
        <v>548.79999999999995</v>
      </c>
      <c r="M12" s="100">
        <f t="shared" si="1"/>
        <v>604.70000000000005</v>
      </c>
      <c r="N12" s="100">
        <f t="shared" si="1"/>
        <v>746.6</v>
      </c>
      <c r="O12" s="100">
        <f t="shared" si="1"/>
        <v>802.6</v>
      </c>
      <c r="P12" s="100">
        <f t="shared" si="1"/>
        <v>1119.9000000000001</v>
      </c>
      <c r="Q12" s="111">
        <v>378.2</v>
      </c>
      <c r="R12" s="44">
        <f t="shared" ref="R12:R27" si="8">Q12/C12</f>
        <v>25.213333333333331</v>
      </c>
      <c r="S12" s="100">
        <f t="shared" ref="S12:T27" si="9">ROUNDDOWN($Q12*S$6,1)</f>
        <v>491.6</v>
      </c>
      <c r="T12" s="100">
        <f t="shared" si="9"/>
        <v>567.29999999999995</v>
      </c>
      <c r="U12" s="111">
        <v>351.3</v>
      </c>
      <c r="V12" s="44">
        <f t="shared" ref="V12:V27" si="10">U12/C12</f>
        <v>23.42</v>
      </c>
      <c r="W12" s="111">
        <v>374.1</v>
      </c>
      <c r="X12" s="44">
        <f t="shared" si="2"/>
        <v>24.94</v>
      </c>
      <c r="Y12" s="100">
        <f t="shared" ref="Y12:Y26" si="11">ROUNDDOWN($W12*Y$6,1)</f>
        <v>411.5</v>
      </c>
      <c r="Z12" s="100">
        <f t="shared" si="3"/>
        <v>512.5</v>
      </c>
      <c r="AA12" s="100">
        <f t="shared" si="3"/>
        <v>606</v>
      </c>
      <c r="AB12" s="100">
        <f t="shared" si="3"/>
        <v>549.9</v>
      </c>
      <c r="AC12" s="100">
        <f t="shared" si="3"/>
        <v>811.8</v>
      </c>
      <c r="AD12" s="100">
        <f t="shared" si="3"/>
        <v>1122.3</v>
      </c>
      <c r="AE12" s="42">
        <v>377.8</v>
      </c>
      <c r="AF12" s="109">
        <f t="shared" ref="AF12:AF27" si="12">AE12/C12</f>
        <v>25.186666666666667</v>
      </c>
      <c r="AG12" s="100">
        <f t="shared" si="4"/>
        <v>623.4</v>
      </c>
      <c r="AH12" s="100">
        <f t="shared" si="4"/>
        <v>793.4</v>
      </c>
      <c r="AI12" s="100">
        <f t="shared" si="4"/>
        <v>1133.4000000000001</v>
      </c>
      <c r="AJ12" s="111">
        <v>0</v>
      </c>
      <c r="AK12" s="41">
        <f t="shared" ref="AK12:AK27" si="13">AJ12/C12</f>
        <v>0</v>
      </c>
      <c r="AL12" s="111">
        <v>0</v>
      </c>
      <c r="AM12" s="41">
        <f t="shared" ref="AM12:AM27" si="14">AL12/C12</f>
        <v>0</v>
      </c>
      <c r="AN12" s="133">
        <f t="shared" ref="AN12:AN27" si="15">ROUNDDOWN(AO12*C12,1)</f>
        <v>400.6</v>
      </c>
      <c r="AO12" s="109">
        <f>RCF!I$33</f>
        <v>26.713000000000001</v>
      </c>
      <c r="AP12" s="100">
        <f t="shared" ref="AP12:AP27" si="16">ROUNDDOWN($AN12*AP$6,1)</f>
        <v>600.9</v>
      </c>
      <c r="AQ12" s="112">
        <v>395.5</v>
      </c>
      <c r="AR12" s="109">
        <f t="shared" ref="AR12:AR27" si="17">AQ12/C12</f>
        <v>26.366666666666667</v>
      </c>
      <c r="AS12" s="100">
        <f t="shared" ref="AS12:AT27" si="18">ROUNDDOWN($AQ12*AS$6,1)</f>
        <v>514.1</v>
      </c>
      <c r="AT12" s="100">
        <f t="shared" si="18"/>
        <v>573.4</v>
      </c>
      <c r="AU12" s="42">
        <v>393.9</v>
      </c>
      <c r="AV12" s="109">
        <f t="shared" ref="AV12:AV27" si="19">AU12/C12</f>
        <v>26.259999999999998</v>
      </c>
      <c r="AW12" s="111"/>
      <c r="AX12" s="109"/>
      <c r="AY12" s="42">
        <v>400.7</v>
      </c>
      <c r="AZ12" s="109">
        <f t="shared" ref="AZ12:AZ27" si="20">AY12/C12</f>
        <v>26.713333333333331</v>
      </c>
      <c r="BA12" s="133">
        <f t="shared" ref="BA12:BA19" si="21">ROUNDDOWN(C12*BB12,1)</f>
        <v>382.2</v>
      </c>
      <c r="BB12" s="109">
        <f>RCF!I$41</f>
        <v>25.48</v>
      </c>
    </row>
    <row r="13" spans="1:54" x14ac:dyDescent="0.2">
      <c r="A13" s="50" t="s">
        <v>11</v>
      </c>
      <c r="B13" s="48" t="s">
        <v>12</v>
      </c>
      <c r="C13" s="49">
        <v>12</v>
      </c>
      <c r="D13" s="42">
        <f t="shared" si="0"/>
        <v>714.2</v>
      </c>
      <c r="E13" s="41">
        <f>RCF!C$43</f>
        <v>59.519182319999999</v>
      </c>
      <c r="F13" s="112">
        <f t="shared" si="5"/>
        <v>203.5</v>
      </c>
      <c r="G13" s="110">
        <f t="shared" si="6"/>
        <v>16.958333333333332</v>
      </c>
      <c r="H13" s="112">
        <v>211.5</v>
      </c>
      <c r="I13" s="110">
        <f t="shared" si="7"/>
        <v>17.625</v>
      </c>
      <c r="J13" s="100">
        <f t="shared" si="1"/>
        <v>232.7</v>
      </c>
      <c r="K13" s="100">
        <f t="shared" si="1"/>
        <v>289.8</v>
      </c>
      <c r="L13" s="100">
        <f t="shared" si="1"/>
        <v>310.89999999999998</v>
      </c>
      <c r="M13" s="100">
        <f t="shared" si="1"/>
        <v>342.6</v>
      </c>
      <c r="N13" s="100">
        <f t="shared" si="1"/>
        <v>423</v>
      </c>
      <c r="O13" s="100">
        <f t="shared" si="1"/>
        <v>454.7</v>
      </c>
      <c r="P13" s="100">
        <f t="shared" si="1"/>
        <v>634.5</v>
      </c>
      <c r="Q13" s="111">
        <v>302.60000000000002</v>
      </c>
      <c r="R13" s="44">
        <f t="shared" si="8"/>
        <v>25.216666666666669</v>
      </c>
      <c r="S13" s="100">
        <f t="shared" si="9"/>
        <v>393.3</v>
      </c>
      <c r="T13" s="100">
        <f t="shared" si="9"/>
        <v>453.9</v>
      </c>
      <c r="U13" s="111">
        <v>224.3</v>
      </c>
      <c r="V13" s="44">
        <f t="shared" si="10"/>
        <v>18.691666666666666</v>
      </c>
      <c r="W13" s="111">
        <v>238.9</v>
      </c>
      <c r="X13" s="44">
        <f t="shared" si="2"/>
        <v>19.908333333333335</v>
      </c>
      <c r="Y13" s="100">
        <f t="shared" si="11"/>
        <v>262.7</v>
      </c>
      <c r="Z13" s="100">
        <f t="shared" si="3"/>
        <v>327.3</v>
      </c>
      <c r="AA13" s="100">
        <f t="shared" si="3"/>
        <v>387</v>
      </c>
      <c r="AB13" s="100">
        <f t="shared" si="3"/>
        <v>351.2</v>
      </c>
      <c r="AC13" s="100">
        <f t="shared" si="3"/>
        <v>518.4</v>
      </c>
      <c r="AD13" s="100">
        <f t="shared" si="3"/>
        <v>716.7</v>
      </c>
      <c r="AE13" s="42">
        <v>302.5</v>
      </c>
      <c r="AF13" s="109">
        <f t="shared" si="12"/>
        <v>25.208333333333332</v>
      </c>
      <c r="AG13" s="100">
        <f t="shared" si="4"/>
        <v>499.1</v>
      </c>
      <c r="AH13" s="100">
        <f t="shared" si="4"/>
        <v>635.29999999999995</v>
      </c>
      <c r="AI13" s="100">
        <f t="shared" si="4"/>
        <v>907.5</v>
      </c>
      <c r="AJ13" s="111">
        <v>292.8</v>
      </c>
      <c r="AK13" s="41">
        <f t="shared" si="13"/>
        <v>24.400000000000002</v>
      </c>
      <c r="AL13" s="111">
        <v>391.2</v>
      </c>
      <c r="AM13" s="41">
        <f t="shared" si="14"/>
        <v>32.6</v>
      </c>
      <c r="AN13" s="133">
        <f t="shared" si="15"/>
        <v>320.5</v>
      </c>
      <c r="AO13" s="109">
        <f>RCF!I$33</f>
        <v>26.713000000000001</v>
      </c>
      <c r="AP13" s="100">
        <f t="shared" si="16"/>
        <v>480.7</v>
      </c>
      <c r="AQ13" s="112">
        <v>316.89999999999998</v>
      </c>
      <c r="AR13" s="109">
        <f t="shared" si="17"/>
        <v>26.408333333333331</v>
      </c>
      <c r="AS13" s="100">
        <f t="shared" si="18"/>
        <v>411.9</v>
      </c>
      <c r="AT13" s="100">
        <f t="shared" si="18"/>
        <v>459.5</v>
      </c>
      <c r="AU13" s="42">
        <v>315.2</v>
      </c>
      <c r="AV13" s="109">
        <f t="shared" si="19"/>
        <v>26.266666666666666</v>
      </c>
      <c r="AW13" s="111"/>
      <c r="AX13" s="109"/>
      <c r="AY13" s="42">
        <v>320.5</v>
      </c>
      <c r="AZ13" s="109">
        <f t="shared" si="20"/>
        <v>26.708333333333332</v>
      </c>
      <c r="BA13" s="133">
        <f t="shared" si="21"/>
        <v>305.7</v>
      </c>
      <c r="BB13" s="109">
        <f>RCF!I$41</f>
        <v>25.48</v>
      </c>
    </row>
    <row r="14" spans="1:54" x14ac:dyDescent="0.2">
      <c r="A14" s="47" t="s">
        <v>13</v>
      </c>
      <c r="B14" s="48" t="s">
        <v>14</v>
      </c>
      <c r="C14" s="49">
        <v>5</v>
      </c>
      <c r="D14" s="42">
        <f t="shared" si="0"/>
        <v>297.60000000000002</v>
      </c>
      <c r="E14" s="41">
        <f>RCF!C$43</f>
        <v>59.519182319999999</v>
      </c>
      <c r="F14" s="112">
        <f t="shared" si="5"/>
        <v>119.9</v>
      </c>
      <c r="G14" s="110">
        <f t="shared" si="6"/>
        <v>23.98</v>
      </c>
      <c r="H14" s="112">
        <v>124.6</v>
      </c>
      <c r="I14" s="110">
        <f t="shared" si="7"/>
        <v>24.919999999999998</v>
      </c>
      <c r="J14" s="100">
        <f t="shared" si="1"/>
        <v>137.1</v>
      </c>
      <c r="K14" s="100">
        <f t="shared" si="1"/>
        <v>170.7</v>
      </c>
      <c r="L14" s="100">
        <f t="shared" si="1"/>
        <v>183.2</v>
      </c>
      <c r="M14" s="100">
        <f t="shared" si="1"/>
        <v>201.9</v>
      </c>
      <c r="N14" s="100">
        <f t="shared" si="1"/>
        <v>249.2</v>
      </c>
      <c r="O14" s="100">
        <f t="shared" si="1"/>
        <v>267.89999999999998</v>
      </c>
      <c r="P14" s="100">
        <f t="shared" si="1"/>
        <v>373.8</v>
      </c>
      <c r="Q14" s="111">
        <v>126.4</v>
      </c>
      <c r="R14" s="44">
        <f t="shared" si="8"/>
        <v>25.28</v>
      </c>
      <c r="S14" s="100">
        <f t="shared" si="9"/>
        <v>164.3</v>
      </c>
      <c r="T14" s="100">
        <f t="shared" si="9"/>
        <v>189.6</v>
      </c>
      <c r="U14" s="111">
        <v>117</v>
      </c>
      <c r="V14" s="44">
        <f t="shared" si="10"/>
        <v>23.4</v>
      </c>
      <c r="W14" s="111">
        <v>124.5</v>
      </c>
      <c r="X14" s="44">
        <f t="shared" si="2"/>
        <v>24.9</v>
      </c>
      <c r="Y14" s="100">
        <f t="shared" si="11"/>
        <v>136.9</v>
      </c>
      <c r="Z14" s="100">
        <f t="shared" si="3"/>
        <v>170.6</v>
      </c>
      <c r="AA14" s="100">
        <f t="shared" si="3"/>
        <v>201.7</v>
      </c>
      <c r="AB14" s="100">
        <f t="shared" si="3"/>
        <v>183</v>
      </c>
      <c r="AC14" s="100">
        <f t="shared" si="3"/>
        <v>270.2</v>
      </c>
      <c r="AD14" s="100">
        <f t="shared" si="3"/>
        <v>373.5</v>
      </c>
      <c r="AE14" s="42">
        <v>126.3</v>
      </c>
      <c r="AF14" s="109">
        <f t="shared" si="12"/>
        <v>25.259999999999998</v>
      </c>
      <c r="AG14" s="100">
        <f t="shared" si="4"/>
        <v>208.4</v>
      </c>
      <c r="AH14" s="100">
        <f t="shared" si="4"/>
        <v>265.2</v>
      </c>
      <c r="AI14" s="100">
        <f t="shared" si="4"/>
        <v>378.9</v>
      </c>
      <c r="AJ14" s="111">
        <v>125.1</v>
      </c>
      <c r="AK14" s="41">
        <f t="shared" si="13"/>
        <v>25.02</v>
      </c>
      <c r="AL14" s="111">
        <v>167.3</v>
      </c>
      <c r="AM14" s="41">
        <f t="shared" si="14"/>
        <v>33.46</v>
      </c>
      <c r="AN14" s="133">
        <f t="shared" si="15"/>
        <v>133.5</v>
      </c>
      <c r="AO14" s="109">
        <f>RCF!I$33</f>
        <v>26.713000000000001</v>
      </c>
      <c r="AP14" s="100">
        <f t="shared" si="16"/>
        <v>200.2</v>
      </c>
      <c r="AQ14" s="112">
        <v>131.80000000000001</v>
      </c>
      <c r="AR14" s="109">
        <f t="shared" si="17"/>
        <v>26.360000000000003</v>
      </c>
      <c r="AS14" s="100">
        <f t="shared" si="18"/>
        <v>171.3</v>
      </c>
      <c r="AT14" s="100">
        <f t="shared" si="18"/>
        <v>191.1</v>
      </c>
      <c r="AU14" s="42">
        <v>131.30000000000001</v>
      </c>
      <c r="AV14" s="109">
        <f t="shared" si="19"/>
        <v>26.26</v>
      </c>
      <c r="AW14" s="111"/>
      <c r="AX14" s="109"/>
      <c r="AY14" s="42">
        <v>133.6</v>
      </c>
      <c r="AZ14" s="109">
        <f t="shared" si="20"/>
        <v>26.72</v>
      </c>
      <c r="BA14" s="133">
        <f t="shared" si="21"/>
        <v>127.4</v>
      </c>
      <c r="BB14" s="109">
        <f>RCF!I$41</f>
        <v>25.48</v>
      </c>
    </row>
    <row r="15" spans="1:54" x14ac:dyDescent="0.2">
      <c r="A15" s="47" t="s">
        <v>15</v>
      </c>
      <c r="B15" s="48" t="s">
        <v>16</v>
      </c>
      <c r="C15" s="49">
        <v>9</v>
      </c>
      <c r="D15" s="42">
        <f t="shared" si="0"/>
        <v>535.70000000000005</v>
      </c>
      <c r="E15" s="41">
        <f>RCF!C$43</f>
        <v>59.519182319999999</v>
      </c>
      <c r="F15" s="112">
        <f t="shared" si="5"/>
        <v>215.5</v>
      </c>
      <c r="G15" s="110">
        <f t="shared" si="6"/>
        <v>23.944444444444443</v>
      </c>
      <c r="H15" s="112">
        <v>224</v>
      </c>
      <c r="I15" s="110">
        <f t="shared" si="7"/>
        <v>24.888888888888889</v>
      </c>
      <c r="J15" s="100">
        <f t="shared" si="1"/>
        <v>246.4</v>
      </c>
      <c r="K15" s="100">
        <f t="shared" si="1"/>
        <v>306.89999999999998</v>
      </c>
      <c r="L15" s="100">
        <f t="shared" si="1"/>
        <v>329.3</v>
      </c>
      <c r="M15" s="100">
        <f t="shared" si="1"/>
        <v>362.9</v>
      </c>
      <c r="N15" s="100">
        <f t="shared" si="1"/>
        <v>448</v>
      </c>
      <c r="O15" s="100">
        <f t="shared" si="1"/>
        <v>481.6</v>
      </c>
      <c r="P15" s="100">
        <f t="shared" si="1"/>
        <v>672</v>
      </c>
      <c r="Q15" s="111">
        <v>226.8</v>
      </c>
      <c r="R15" s="44">
        <f t="shared" si="8"/>
        <v>25.200000000000003</v>
      </c>
      <c r="S15" s="100">
        <f t="shared" si="9"/>
        <v>294.8</v>
      </c>
      <c r="T15" s="100">
        <f t="shared" si="9"/>
        <v>340.2</v>
      </c>
      <c r="U15" s="111">
        <v>210.6</v>
      </c>
      <c r="V15" s="44">
        <f t="shared" si="10"/>
        <v>23.4</v>
      </c>
      <c r="W15" s="111">
        <v>224.1</v>
      </c>
      <c r="X15" s="44">
        <f t="shared" si="2"/>
        <v>24.9</v>
      </c>
      <c r="Y15" s="100">
        <f t="shared" si="11"/>
        <v>246.5</v>
      </c>
      <c r="Z15" s="100">
        <f t="shared" si="3"/>
        <v>307</v>
      </c>
      <c r="AA15" s="100">
        <f t="shared" si="3"/>
        <v>363</v>
      </c>
      <c r="AB15" s="100">
        <f t="shared" si="3"/>
        <v>329.4</v>
      </c>
      <c r="AC15" s="100">
        <f t="shared" si="3"/>
        <v>486.3</v>
      </c>
      <c r="AD15" s="100">
        <f t="shared" si="3"/>
        <v>672.3</v>
      </c>
      <c r="AE15" s="42">
        <v>226.6</v>
      </c>
      <c r="AF15" s="109">
        <f t="shared" si="12"/>
        <v>25.177777777777777</v>
      </c>
      <c r="AG15" s="100">
        <f t="shared" si="4"/>
        <v>373.9</v>
      </c>
      <c r="AH15" s="100">
        <f t="shared" si="4"/>
        <v>475.9</v>
      </c>
      <c r="AI15" s="100">
        <f t="shared" si="4"/>
        <v>679.8</v>
      </c>
      <c r="AJ15" s="111">
        <v>225.3</v>
      </c>
      <c r="AK15" s="41">
        <f t="shared" si="13"/>
        <v>25.033333333333335</v>
      </c>
      <c r="AL15" s="111">
        <v>300.89999999999998</v>
      </c>
      <c r="AM15" s="41">
        <f t="shared" si="14"/>
        <v>33.43333333333333</v>
      </c>
      <c r="AN15" s="133">
        <f t="shared" si="15"/>
        <v>240.4</v>
      </c>
      <c r="AO15" s="109">
        <f>RCF!I$33</f>
        <v>26.713000000000001</v>
      </c>
      <c r="AP15" s="100">
        <f t="shared" si="16"/>
        <v>360.6</v>
      </c>
      <c r="AQ15" s="112">
        <v>237.5</v>
      </c>
      <c r="AR15" s="109">
        <f t="shared" si="17"/>
        <v>26.388888888888889</v>
      </c>
      <c r="AS15" s="100">
        <f t="shared" si="18"/>
        <v>308.7</v>
      </c>
      <c r="AT15" s="100">
        <f t="shared" si="18"/>
        <v>344.3</v>
      </c>
      <c r="AU15" s="42">
        <v>236.6</v>
      </c>
      <c r="AV15" s="109">
        <f t="shared" si="19"/>
        <v>26.288888888888888</v>
      </c>
      <c r="AW15" s="111"/>
      <c r="AX15" s="109"/>
      <c r="AY15" s="42">
        <v>240.4</v>
      </c>
      <c r="AZ15" s="109">
        <f t="shared" si="20"/>
        <v>26.711111111111112</v>
      </c>
      <c r="BA15" s="133">
        <f t="shared" si="21"/>
        <v>229.3</v>
      </c>
      <c r="BB15" s="109">
        <f>RCF!I$41</f>
        <v>25.48</v>
      </c>
    </row>
    <row r="16" spans="1:54" x14ac:dyDescent="0.2">
      <c r="A16" s="174" t="s">
        <v>213</v>
      </c>
      <c r="B16" s="203" t="s">
        <v>214</v>
      </c>
      <c r="C16" s="176">
        <v>8</v>
      </c>
      <c r="D16" s="42">
        <f t="shared" ref="D16" si="22">ROUND(E16*C16,1)</f>
        <v>476.2</v>
      </c>
      <c r="E16" s="41">
        <f>RCF!C$43</f>
        <v>59.519182319999999</v>
      </c>
      <c r="F16" s="112">
        <f t="shared" si="5"/>
        <v>0</v>
      </c>
      <c r="G16" s="110">
        <f t="shared" ref="G16" si="23">F16/C16</f>
        <v>0</v>
      </c>
      <c r="H16" s="112">
        <v>0</v>
      </c>
      <c r="I16" s="110">
        <f t="shared" ref="I16" si="24">H16/C16</f>
        <v>0</v>
      </c>
      <c r="J16" s="100">
        <f t="shared" si="1"/>
        <v>0</v>
      </c>
      <c r="K16" s="100">
        <f t="shared" si="1"/>
        <v>0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0</v>
      </c>
      <c r="P16" s="100">
        <f t="shared" si="1"/>
        <v>0</v>
      </c>
      <c r="Q16" s="182">
        <f>ROUNDDOWN(C16*R16,1)</f>
        <v>201.7</v>
      </c>
      <c r="R16" s="183">
        <f t="shared" ref="R16:R19" si="25">R$11</f>
        <v>25.213333333333331</v>
      </c>
      <c r="S16" s="100">
        <f t="shared" si="9"/>
        <v>262.2</v>
      </c>
      <c r="T16" s="100">
        <f t="shared" si="9"/>
        <v>302.5</v>
      </c>
      <c r="U16" s="182">
        <f>U18</f>
        <v>187.5</v>
      </c>
      <c r="V16" s="44">
        <f t="shared" ref="V16" si="26">U16/C16</f>
        <v>23.4375</v>
      </c>
      <c r="W16" s="182">
        <f>W18</f>
        <v>199.6</v>
      </c>
      <c r="X16" s="44">
        <f t="shared" ref="X16" si="27">W16/C16</f>
        <v>24.95</v>
      </c>
      <c r="Y16" s="100">
        <f t="shared" si="11"/>
        <v>219.5</v>
      </c>
      <c r="Z16" s="100">
        <f t="shared" si="3"/>
        <v>273.5</v>
      </c>
      <c r="AA16" s="100">
        <f t="shared" si="3"/>
        <v>323.39999999999998</v>
      </c>
      <c r="AB16" s="100">
        <f t="shared" si="3"/>
        <v>293.39999999999998</v>
      </c>
      <c r="AC16" s="100">
        <f t="shared" si="3"/>
        <v>433.1</v>
      </c>
      <c r="AD16" s="100">
        <f t="shared" si="3"/>
        <v>598.79999999999995</v>
      </c>
      <c r="AE16" s="177">
        <f>AE18</f>
        <v>201.2</v>
      </c>
      <c r="AF16" s="109">
        <f t="shared" ref="AF16" si="28">AE16/C16</f>
        <v>25.15</v>
      </c>
      <c r="AG16" s="100">
        <f t="shared" si="4"/>
        <v>332</v>
      </c>
      <c r="AH16" s="100">
        <f t="shared" si="4"/>
        <v>422.5</v>
      </c>
      <c r="AI16" s="100">
        <f t="shared" si="4"/>
        <v>603.6</v>
      </c>
      <c r="AJ16" s="182">
        <v>442.4</v>
      </c>
      <c r="AK16" s="178">
        <f t="shared" ref="AK16" si="29">AJ16/C16</f>
        <v>55.3</v>
      </c>
      <c r="AL16" s="182">
        <v>591.20000000000005</v>
      </c>
      <c r="AM16" s="178">
        <f t="shared" ref="AM16" si="30">AL16/C16</f>
        <v>73.900000000000006</v>
      </c>
      <c r="AN16" s="133">
        <f t="shared" ref="AN16" si="31">ROUNDDOWN(AO16*C16,1)</f>
        <v>213.7</v>
      </c>
      <c r="AO16" s="109">
        <f>RCF!I$33</f>
        <v>26.713000000000001</v>
      </c>
      <c r="AP16" s="100">
        <f t="shared" si="16"/>
        <v>320.5</v>
      </c>
      <c r="AQ16" s="179">
        <f>AQ18</f>
        <v>211.1</v>
      </c>
      <c r="AR16" s="109">
        <f t="shared" ref="AR16" si="32">AQ16/C16</f>
        <v>26.387499999999999</v>
      </c>
      <c r="AS16" s="100">
        <f t="shared" si="18"/>
        <v>274.39999999999998</v>
      </c>
      <c r="AT16" s="100">
        <f t="shared" si="18"/>
        <v>306</v>
      </c>
      <c r="AU16" s="177">
        <v>210</v>
      </c>
      <c r="AV16" s="109">
        <f t="shared" ref="AV16" si="33">AU16/C16</f>
        <v>26.25</v>
      </c>
      <c r="AW16" s="111"/>
      <c r="AX16" s="109"/>
      <c r="AY16" s="177">
        <f>AY18</f>
        <v>213.7</v>
      </c>
      <c r="AZ16" s="109">
        <f t="shared" ref="AZ16" si="34">AY16/C16</f>
        <v>26.712499999999999</v>
      </c>
      <c r="BA16" s="133">
        <f t="shared" ref="BA16" si="35">ROUNDDOWN(C16*BB16,1)</f>
        <v>203.8</v>
      </c>
      <c r="BB16" s="109">
        <f>RCF!I$41</f>
        <v>25.48</v>
      </c>
    </row>
    <row r="17" spans="1:54" x14ac:dyDescent="0.2">
      <c r="A17" s="204" t="s">
        <v>17</v>
      </c>
      <c r="B17" s="205" t="s">
        <v>18</v>
      </c>
      <c r="C17" s="49">
        <v>6</v>
      </c>
      <c r="D17" s="42">
        <f t="shared" si="0"/>
        <v>357.1</v>
      </c>
      <c r="E17" s="41">
        <f>RCF!C$43</f>
        <v>59.519182319999999</v>
      </c>
      <c r="F17" s="112">
        <f t="shared" si="5"/>
        <v>143.6</v>
      </c>
      <c r="G17" s="110">
        <f t="shared" si="6"/>
        <v>23.933333333333334</v>
      </c>
      <c r="H17" s="112">
        <v>149.30000000000001</v>
      </c>
      <c r="I17" s="110">
        <f t="shared" si="7"/>
        <v>24.883333333333336</v>
      </c>
      <c r="J17" s="100">
        <f t="shared" si="1"/>
        <v>164.2</v>
      </c>
      <c r="K17" s="100">
        <f t="shared" si="1"/>
        <v>204.5</v>
      </c>
      <c r="L17" s="100">
        <f t="shared" si="1"/>
        <v>219.5</v>
      </c>
      <c r="M17" s="100">
        <f t="shared" si="1"/>
        <v>241.9</v>
      </c>
      <c r="N17" s="100">
        <f t="shared" si="1"/>
        <v>298.60000000000002</v>
      </c>
      <c r="O17" s="100">
        <f t="shared" si="1"/>
        <v>321</v>
      </c>
      <c r="P17" s="100">
        <f t="shared" si="1"/>
        <v>447.9</v>
      </c>
      <c r="Q17" s="132">
        <f t="shared" ref="Q17:Q19" si="36">ROUNDDOWN(C17*R17,1)</f>
        <v>151.19999999999999</v>
      </c>
      <c r="R17" s="208">
        <f t="shared" si="25"/>
        <v>25.213333333333331</v>
      </c>
      <c r="S17" s="100">
        <f t="shared" si="9"/>
        <v>196.5</v>
      </c>
      <c r="T17" s="100">
        <f t="shared" si="9"/>
        <v>226.8</v>
      </c>
      <c r="U17" s="111">
        <v>140.6</v>
      </c>
      <c r="V17" s="44">
        <f t="shared" si="10"/>
        <v>23.433333333333334</v>
      </c>
      <c r="W17" s="111">
        <v>149.80000000000001</v>
      </c>
      <c r="X17" s="44">
        <f t="shared" si="2"/>
        <v>24.966666666666669</v>
      </c>
      <c r="Y17" s="100">
        <f t="shared" si="11"/>
        <v>164.7</v>
      </c>
      <c r="Z17" s="100">
        <f t="shared" si="3"/>
        <v>205.2</v>
      </c>
      <c r="AA17" s="100">
        <f t="shared" si="3"/>
        <v>242.7</v>
      </c>
      <c r="AB17" s="100">
        <f t="shared" si="3"/>
        <v>220.2</v>
      </c>
      <c r="AC17" s="100">
        <f t="shared" si="3"/>
        <v>325.10000000000002</v>
      </c>
      <c r="AD17" s="100">
        <f t="shared" si="3"/>
        <v>449.4</v>
      </c>
      <c r="AE17" s="111">
        <v>151.30000000000001</v>
      </c>
      <c r="AF17" s="109">
        <f t="shared" si="12"/>
        <v>25.216666666666669</v>
      </c>
      <c r="AG17" s="100">
        <f t="shared" si="4"/>
        <v>249.6</v>
      </c>
      <c r="AH17" s="100">
        <f t="shared" si="4"/>
        <v>317.7</v>
      </c>
      <c r="AI17" s="100">
        <f t="shared" si="4"/>
        <v>453.9</v>
      </c>
      <c r="AJ17" s="111">
        <v>150.1</v>
      </c>
      <c r="AK17" s="41">
        <f t="shared" si="13"/>
        <v>25.016666666666666</v>
      </c>
      <c r="AL17" s="111">
        <v>200.6</v>
      </c>
      <c r="AM17" s="41">
        <f t="shared" si="14"/>
        <v>33.43333333333333</v>
      </c>
      <c r="AN17" s="133">
        <f t="shared" si="15"/>
        <v>160.19999999999999</v>
      </c>
      <c r="AO17" s="109">
        <f>RCF!I$33</f>
        <v>26.713000000000001</v>
      </c>
      <c r="AP17" s="100">
        <f t="shared" si="16"/>
        <v>240.3</v>
      </c>
      <c r="AQ17" s="132">
        <v>158.4</v>
      </c>
      <c r="AR17" s="209">
        <f t="shared" ref="AR17:AR19" si="37">AR$11</f>
        <v>26.366666666666667</v>
      </c>
      <c r="AS17" s="100">
        <f t="shared" si="18"/>
        <v>205.9</v>
      </c>
      <c r="AT17" s="100">
        <f t="shared" si="18"/>
        <v>229.6</v>
      </c>
      <c r="AU17" s="111">
        <v>157.6</v>
      </c>
      <c r="AV17" s="109">
        <f t="shared" si="19"/>
        <v>26.266666666666666</v>
      </c>
      <c r="AW17" s="111"/>
      <c r="AX17" s="109"/>
      <c r="AY17" s="42">
        <v>160.27000000000001</v>
      </c>
      <c r="AZ17" s="109">
        <f t="shared" si="20"/>
        <v>26.71166666666667</v>
      </c>
      <c r="BA17" s="133">
        <f t="shared" si="21"/>
        <v>152.80000000000001</v>
      </c>
      <c r="BB17" s="109">
        <f>RCF!I$41</f>
        <v>25.48</v>
      </c>
    </row>
    <row r="18" spans="1:54" x14ac:dyDescent="0.2">
      <c r="A18" s="204" t="s">
        <v>19</v>
      </c>
      <c r="B18" s="205" t="s">
        <v>215</v>
      </c>
      <c r="C18" s="49">
        <v>8</v>
      </c>
      <c r="D18" s="42">
        <f t="shared" si="0"/>
        <v>476.2</v>
      </c>
      <c r="E18" s="41">
        <f>RCF!C$43</f>
        <v>59.519182319999999</v>
      </c>
      <c r="F18" s="112">
        <f t="shared" si="5"/>
        <v>191.5</v>
      </c>
      <c r="G18" s="110">
        <f t="shared" si="6"/>
        <v>23.9375</v>
      </c>
      <c r="H18" s="112">
        <v>199</v>
      </c>
      <c r="I18" s="110">
        <f t="shared" si="7"/>
        <v>24.875</v>
      </c>
      <c r="J18" s="100">
        <f t="shared" si="1"/>
        <v>218.9</v>
      </c>
      <c r="K18" s="100">
        <f t="shared" si="1"/>
        <v>272.60000000000002</v>
      </c>
      <c r="L18" s="100">
        <f t="shared" si="1"/>
        <v>292.5</v>
      </c>
      <c r="M18" s="100">
        <f t="shared" si="1"/>
        <v>322.39999999999998</v>
      </c>
      <c r="N18" s="100">
        <f t="shared" si="1"/>
        <v>398</v>
      </c>
      <c r="O18" s="100">
        <f t="shared" si="1"/>
        <v>427.9</v>
      </c>
      <c r="P18" s="100">
        <f t="shared" si="1"/>
        <v>597</v>
      </c>
      <c r="Q18" s="132">
        <f t="shared" si="36"/>
        <v>201.7</v>
      </c>
      <c r="R18" s="208">
        <f t="shared" si="25"/>
        <v>25.213333333333331</v>
      </c>
      <c r="S18" s="100">
        <f t="shared" si="9"/>
        <v>262.2</v>
      </c>
      <c r="T18" s="100">
        <f t="shared" si="9"/>
        <v>302.5</v>
      </c>
      <c r="U18" s="111">
        <v>187.5</v>
      </c>
      <c r="V18" s="44">
        <f t="shared" si="10"/>
        <v>23.4375</v>
      </c>
      <c r="W18" s="111">
        <v>199.6</v>
      </c>
      <c r="X18" s="44">
        <f t="shared" si="2"/>
        <v>24.95</v>
      </c>
      <c r="Y18" s="100">
        <f t="shared" si="11"/>
        <v>219.5</v>
      </c>
      <c r="Z18" s="100">
        <v>0</v>
      </c>
      <c r="AA18" s="100">
        <f t="shared" ref="AA18:AD19" si="38">ROUND($C18*$X18*AA$6,1)</f>
        <v>323.39999999999998</v>
      </c>
      <c r="AB18" s="100">
        <f t="shared" si="38"/>
        <v>293.39999999999998</v>
      </c>
      <c r="AC18" s="100">
        <f t="shared" si="38"/>
        <v>433.1</v>
      </c>
      <c r="AD18" s="100">
        <f t="shared" si="38"/>
        <v>598.79999999999995</v>
      </c>
      <c r="AE18" s="111">
        <v>201.2</v>
      </c>
      <c r="AF18" s="109">
        <f t="shared" si="12"/>
        <v>25.15</v>
      </c>
      <c r="AG18" s="100">
        <f t="shared" si="4"/>
        <v>332</v>
      </c>
      <c r="AH18" s="100">
        <f t="shared" si="4"/>
        <v>422.5</v>
      </c>
      <c r="AI18" s="100">
        <f t="shared" si="4"/>
        <v>603.6</v>
      </c>
      <c r="AJ18" s="111">
        <v>200.4</v>
      </c>
      <c r="AK18" s="41">
        <f t="shared" si="13"/>
        <v>25.05</v>
      </c>
      <c r="AL18" s="111">
        <v>267.7</v>
      </c>
      <c r="AM18" s="41">
        <f t="shared" si="14"/>
        <v>33.462499999999999</v>
      </c>
      <c r="AN18" s="133">
        <f t="shared" si="15"/>
        <v>213.7</v>
      </c>
      <c r="AO18" s="109">
        <f>RCF!I$33</f>
        <v>26.713000000000001</v>
      </c>
      <c r="AP18" s="100">
        <f t="shared" si="16"/>
        <v>320.5</v>
      </c>
      <c r="AQ18" s="132">
        <v>211.1</v>
      </c>
      <c r="AR18" s="209">
        <f t="shared" si="37"/>
        <v>26.366666666666667</v>
      </c>
      <c r="AS18" s="100">
        <f t="shared" si="18"/>
        <v>274.39999999999998</v>
      </c>
      <c r="AT18" s="100">
        <f t="shared" si="18"/>
        <v>306</v>
      </c>
      <c r="AU18" s="111">
        <v>210</v>
      </c>
      <c r="AV18" s="109">
        <f t="shared" si="19"/>
        <v>26.25</v>
      </c>
      <c r="AW18" s="111"/>
      <c r="AX18" s="109"/>
      <c r="AY18" s="42">
        <v>213.7</v>
      </c>
      <c r="AZ18" s="109">
        <f t="shared" si="20"/>
        <v>26.712499999999999</v>
      </c>
      <c r="BA18" s="133">
        <f t="shared" si="21"/>
        <v>203.8</v>
      </c>
      <c r="BB18" s="109">
        <f>RCF!I$41</f>
        <v>25.48</v>
      </c>
    </row>
    <row r="19" spans="1:54" x14ac:dyDescent="0.2">
      <c r="A19" s="204" t="s">
        <v>20</v>
      </c>
      <c r="B19" s="205" t="s">
        <v>216</v>
      </c>
      <c r="C19" s="49">
        <v>14</v>
      </c>
      <c r="D19" s="42">
        <f t="shared" si="0"/>
        <v>833.3</v>
      </c>
      <c r="E19" s="41">
        <f>RCF!C$43</f>
        <v>59.519182319999999</v>
      </c>
      <c r="F19" s="112">
        <f t="shared" si="5"/>
        <v>335.4</v>
      </c>
      <c r="G19" s="110">
        <f t="shared" si="6"/>
        <v>23.957142857142856</v>
      </c>
      <c r="H19" s="112">
        <v>348.5</v>
      </c>
      <c r="I19" s="110">
        <f t="shared" si="7"/>
        <v>24.892857142857142</v>
      </c>
      <c r="J19" s="100">
        <f t="shared" si="1"/>
        <v>383.4</v>
      </c>
      <c r="K19" s="100">
        <f t="shared" si="1"/>
        <v>477.4</v>
      </c>
      <c r="L19" s="100">
        <f t="shared" si="1"/>
        <v>512.29999999999995</v>
      </c>
      <c r="M19" s="100">
        <f t="shared" si="1"/>
        <v>564.6</v>
      </c>
      <c r="N19" s="100">
        <f t="shared" si="1"/>
        <v>697</v>
      </c>
      <c r="O19" s="100">
        <f t="shared" si="1"/>
        <v>749.3</v>
      </c>
      <c r="P19" s="100">
        <f t="shared" si="1"/>
        <v>1045.5</v>
      </c>
      <c r="Q19" s="132">
        <f t="shared" si="36"/>
        <v>352.9</v>
      </c>
      <c r="R19" s="208">
        <f t="shared" si="25"/>
        <v>25.213333333333331</v>
      </c>
      <c r="S19" s="100">
        <f t="shared" si="9"/>
        <v>458.7</v>
      </c>
      <c r="T19" s="100">
        <f t="shared" si="9"/>
        <v>529.29999999999995</v>
      </c>
      <c r="U19" s="111">
        <v>328.3</v>
      </c>
      <c r="V19" s="44">
        <f t="shared" si="10"/>
        <v>23.45</v>
      </c>
      <c r="W19" s="111">
        <v>349.7</v>
      </c>
      <c r="X19" s="44">
        <f t="shared" si="2"/>
        <v>24.978571428571428</v>
      </c>
      <c r="Y19" s="100">
        <f t="shared" si="11"/>
        <v>384.6</v>
      </c>
      <c r="Z19" s="100">
        <f>ROUND($C19*$X19*Z$6,1)</f>
        <v>479.1</v>
      </c>
      <c r="AA19" s="100">
        <f t="shared" si="38"/>
        <v>566.5</v>
      </c>
      <c r="AB19" s="100">
        <f t="shared" si="38"/>
        <v>514.1</v>
      </c>
      <c r="AC19" s="100">
        <f t="shared" si="38"/>
        <v>758.8</v>
      </c>
      <c r="AD19" s="100">
        <f t="shared" si="38"/>
        <v>1049.0999999999999</v>
      </c>
      <c r="AE19" s="111">
        <v>352.8</v>
      </c>
      <c r="AF19" s="109">
        <f t="shared" si="12"/>
        <v>25.2</v>
      </c>
      <c r="AG19" s="100">
        <f t="shared" si="4"/>
        <v>582.1</v>
      </c>
      <c r="AH19" s="100">
        <f t="shared" si="4"/>
        <v>740.9</v>
      </c>
      <c r="AI19" s="100">
        <f t="shared" si="4"/>
        <v>1058.4000000000001</v>
      </c>
      <c r="AJ19" s="111">
        <v>343.5</v>
      </c>
      <c r="AK19" s="41">
        <f t="shared" si="13"/>
        <v>24.535714285714285</v>
      </c>
      <c r="AL19" s="111">
        <v>458.9</v>
      </c>
      <c r="AM19" s="41">
        <f t="shared" si="14"/>
        <v>32.778571428571425</v>
      </c>
      <c r="AN19" s="133">
        <f t="shared" si="15"/>
        <v>373.9</v>
      </c>
      <c r="AO19" s="109">
        <f>RCF!I$33</f>
        <v>26.713000000000001</v>
      </c>
      <c r="AP19" s="100">
        <f t="shared" si="16"/>
        <v>560.79999999999995</v>
      </c>
      <c r="AQ19" s="132">
        <v>369.2</v>
      </c>
      <c r="AR19" s="209">
        <f t="shared" si="37"/>
        <v>26.366666666666667</v>
      </c>
      <c r="AS19" s="100">
        <f t="shared" si="18"/>
        <v>479.9</v>
      </c>
      <c r="AT19" s="100">
        <f t="shared" si="18"/>
        <v>535.29999999999995</v>
      </c>
      <c r="AU19" s="111">
        <v>367.5</v>
      </c>
      <c r="AV19" s="109">
        <f t="shared" si="19"/>
        <v>26.25</v>
      </c>
      <c r="AW19" s="111"/>
      <c r="AX19" s="109"/>
      <c r="AY19" s="42">
        <v>373.97</v>
      </c>
      <c r="AZ19" s="109">
        <f t="shared" si="20"/>
        <v>26.712142857142858</v>
      </c>
      <c r="BA19" s="133">
        <f t="shared" si="21"/>
        <v>356.7</v>
      </c>
      <c r="BB19" s="109">
        <f>RCF!I$41</f>
        <v>25.48</v>
      </c>
    </row>
    <row r="20" spans="1:54" x14ac:dyDescent="0.2">
      <c r="A20" s="47" t="s">
        <v>21</v>
      </c>
      <c r="B20" s="48" t="s">
        <v>22</v>
      </c>
      <c r="C20" s="49">
        <v>15</v>
      </c>
      <c r="D20" s="42">
        <f t="shared" si="0"/>
        <v>892.8</v>
      </c>
      <c r="E20" s="41">
        <f>RCF!C$43</f>
        <v>59.519182319999999</v>
      </c>
      <c r="F20" s="112">
        <f t="shared" si="5"/>
        <v>407.2</v>
      </c>
      <c r="G20" s="110">
        <f t="shared" si="6"/>
        <v>27.146666666666665</v>
      </c>
      <c r="H20" s="112">
        <v>423.1</v>
      </c>
      <c r="I20" s="110">
        <f t="shared" si="7"/>
        <v>28.206666666666667</v>
      </c>
      <c r="J20" s="100">
        <f t="shared" si="1"/>
        <v>465.4</v>
      </c>
      <c r="K20" s="100">
        <f t="shared" si="1"/>
        <v>579.6</v>
      </c>
      <c r="L20" s="100">
        <f t="shared" si="1"/>
        <v>622</v>
      </c>
      <c r="M20" s="100">
        <f t="shared" si="1"/>
        <v>685.4</v>
      </c>
      <c r="N20" s="100">
        <f t="shared" si="1"/>
        <v>846.2</v>
      </c>
      <c r="O20" s="100">
        <f t="shared" si="1"/>
        <v>909.7</v>
      </c>
      <c r="P20" s="100">
        <f t="shared" si="1"/>
        <v>1269.3</v>
      </c>
      <c r="Q20" s="111">
        <v>428.8</v>
      </c>
      <c r="R20" s="44">
        <f t="shared" si="8"/>
        <v>28.586666666666666</v>
      </c>
      <c r="S20" s="100">
        <f t="shared" si="9"/>
        <v>557.4</v>
      </c>
      <c r="T20" s="100">
        <f t="shared" si="9"/>
        <v>643.20000000000005</v>
      </c>
      <c r="U20" s="111">
        <v>398.7</v>
      </c>
      <c r="V20" s="44">
        <f t="shared" si="10"/>
        <v>26.58</v>
      </c>
      <c r="W20" s="111">
        <v>424.6</v>
      </c>
      <c r="X20" s="44">
        <f t="shared" si="2"/>
        <v>28.306666666666668</v>
      </c>
      <c r="Y20" s="100">
        <f t="shared" si="11"/>
        <v>467</v>
      </c>
      <c r="Z20" s="100">
        <f>ROUND($C20*$X20*Z$6,1)</f>
        <v>581.70000000000005</v>
      </c>
      <c r="AA20" s="100">
        <v>0</v>
      </c>
      <c r="AB20" s="100">
        <f t="shared" ref="AB20:AD26" si="39">ROUND($C20*$X20*AB$6,1)</f>
        <v>624.20000000000005</v>
      </c>
      <c r="AC20" s="100">
        <f t="shared" si="39"/>
        <v>921.4</v>
      </c>
      <c r="AD20" s="100">
        <f t="shared" si="39"/>
        <v>1273.8</v>
      </c>
      <c r="AE20" s="42">
        <v>428.4</v>
      </c>
      <c r="AF20" s="109">
        <f t="shared" si="12"/>
        <v>28.56</v>
      </c>
      <c r="AG20" s="100">
        <f t="shared" si="4"/>
        <v>706.9</v>
      </c>
      <c r="AH20" s="100">
        <f t="shared" si="4"/>
        <v>899.6</v>
      </c>
      <c r="AI20" s="100">
        <f t="shared" si="4"/>
        <v>1285.2</v>
      </c>
      <c r="AJ20" s="111">
        <v>414.8</v>
      </c>
      <c r="AK20" s="41">
        <f t="shared" si="13"/>
        <v>27.653333333333332</v>
      </c>
      <c r="AL20" s="111">
        <v>554.29999999999995</v>
      </c>
      <c r="AM20" s="41">
        <f t="shared" si="14"/>
        <v>36.953333333333333</v>
      </c>
      <c r="AN20" s="133">
        <f t="shared" si="15"/>
        <v>400.6</v>
      </c>
      <c r="AO20" s="109">
        <f>RCF!I$33</f>
        <v>26.713000000000001</v>
      </c>
      <c r="AP20" s="100">
        <f t="shared" si="16"/>
        <v>600.9</v>
      </c>
      <c r="AQ20" s="112">
        <v>448.6</v>
      </c>
      <c r="AR20" s="109">
        <f t="shared" si="17"/>
        <v>29.90666666666667</v>
      </c>
      <c r="AS20" s="100">
        <f t="shared" si="18"/>
        <v>583.1</v>
      </c>
      <c r="AT20" s="100">
        <f t="shared" si="18"/>
        <v>650.4</v>
      </c>
      <c r="AU20" s="42">
        <v>446.1</v>
      </c>
      <c r="AV20" s="109">
        <f t="shared" si="19"/>
        <v>29.740000000000002</v>
      </c>
      <c r="AW20" s="111"/>
      <c r="AX20" s="109"/>
      <c r="AY20" s="42">
        <v>454.1</v>
      </c>
      <c r="AZ20" s="109">
        <f t="shared" si="20"/>
        <v>30.273333333333333</v>
      </c>
      <c r="BA20" s="42">
        <v>662.3</v>
      </c>
      <c r="BB20" s="109">
        <f>BA20/C20</f>
        <v>44.153333333333329</v>
      </c>
    </row>
    <row r="21" spans="1:54" x14ac:dyDescent="0.2">
      <c r="A21" s="47" t="s">
        <v>23</v>
      </c>
      <c r="B21" s="48" t="s">
        <v>22</v>
      </c>
      <c r="C21" s="49">
        <v>30</v>
      </c>
      <c r="D21" s="42">
        <f t="shared" si="0"/>
        <v>1785.6</v>
      </c>
      <c r="E21" s="41">
        <f>RCF!C$43</f>
        <v>59.519182319999999</v>
      </c>
      <c r="F21" s="112">
        <f t="shared" si="5"/>
        <v>407.2</v>
      </c>
      <c r="G21" s="110">
        <f t="shared" si="6"/>
        <v>13.573333333333332</v>
      </c>
      <c r="H21" s="112">
        <v>423.1</v>
      </c>
      <c r="I21" s="110">
        <f t="shared" si="7"/>
        <v>14.103333333333333</v>
      </c>
      <c r="J21" s="100">
        <f t="shared" si="1"/>
        <v>465.4</v>
      </c>
      <c r="K21" s="100">
        <f t="shared" si="1"/>
        <v>579.6</v>
      </c>
      <c r="L21" s="100">
        <f t="shared" si="1"/>
        <v>622</v>
      </c>
      <c r="M21" s="100">
        <f t="shared" si="1"/>
        <v>685.4</v>
      </c>
      <c r="N21" s="100">
        <f t="shared" si="1"/>
        <v>846.2</v>
      </c>
      <c r="O21" s="100">
        <f t="shared" si="1"/>
        <v>909.7</v>
      </c>
      <c r="P21" s="100">
        <f t="shared" si="1"/>
        <v>1269.3</v>
      </c>
      <c r="Q21" s="111">
        <v>428.8</v>
      </c>
      <c r="R21" s="44">
        <f t="shared" si="8"/>
        <v>14.293333333333333</v>
      </c>
      <c r="S21" s="100">
        <f t="shared" si="9"/>
        <v>557.4</v>
      </c>
      <c r="T21" s="100">
        <f t="shared" si="9"/>
        <v>643.20000000000005</v>
      </c>
      <c r="U21" s="111">
        <v>398.7</v>
      </c>
      <c r="V21" s="44">
        <f t="shared" si="10"/>
        <v>13.29</v>
      </c>
      <c r="W21" s="111">
        <v>424.6</v>
      </c>
      <c r="X21" s="44">
        <f t="shared" si="2"/>
        <v>14.153333333333334</v>
      </c>
      <c r="Y21" s="100">
        <f t="shared" si="11"/>
        <v>467</v>
      </c>
      <c r="Z21" s="100">
        <f>ROUND($C21*$X21*Z$6,1)</f>
        <v>581.70000000000005</v>
      </c>
      <c r="AA21" s="100">
        <v>0</v>
      </c>
      <c r="AB21" s="100">
        <f t="shared" si="39"/>
        <v>624.20000000000005</v>
      </c>
      <c r="AC21" s="100">
        <f t="shared" si="39"/>
        <v>921.4</v>
      </c>
      <c r="AD21" s="100">
        <f t="shared" si="39"/>
        <v>1273.8</v>
      </c>
      <c r="AE21" s="42">
        <v>428.4</v>
      </c>
      <c r="AF21" s="109">
        <f t="shared" si="12"/>
        <v>14.28</v>
      </c>
      <c r="AG21" s="100">
        <f t="shared" si="4"/>
        <v>706.9</v>
      </c>
      <c r="AH21" s="100">
        <f t="shared" si="4"/>
        <v>899.6</v>
      </c>
      <c r="AI21" s="100">
        <f t="shared" si="4"/>
        <v>1285.2</v>
      </c>
      <c r="AJ21" s="111">
        <v>414.8</v>
      </c>
      <c r="AK21" s="41">
        <f t="shared" si="13"/>
        <v>13.826666666666666</v>
      </c>
      <c r="AL21" s="111">
        <v>554.29999999999995</v>
      </c>
      <c r="AM21" s="41">
        <f t="shared" si="14"/>
        <v>18.476666666666667</v>
      </c>
      <c r="AN21" s="133">
        <f t="shared" si="15"/>
        <v>801.3</v>
      </c>
      <c r="AO21" s="109">
        <f>RCF!I$33</f>
        <v>26.713000000000001</v>
      </c>
      <c r="AP21" s="100">
        <f t="shared" si="16"/>
        <v>1201.9000000000001</v>
      </c>
      <c r="AQ21" s="112">
        <v>448.6</v>
      </c>
      <c r="AR21" s="109">
        <f t="shared" si="17"/>
        <v>14.953333333333335</v>
      </c>
      <c r="AS21" s="100">
        <f t="shared" si="18"/>
        <v>583.1</v>
      </c>
      <c r="AT21" s="100">
        <f t="shared" si="18"/>
        <v>650.4</v>
      </c>
      <c r="AU21" s="42">
        <v>446.1</v>
      </c>
      <c r="AV21" s="109">
        <f t="shared" si="19"/>
        <v>14.870000000000001</v>
      </c>
      <c r="AW21" s="111"/>
      <c r="AX21" s="109"/>
      <c r="AY21" s="42">
        <v>454.1</v>
      </c>
      <c r="AZ21" s="109">
        <f t="shared" si="20"/>
        <v>15.136666666666667</v>
      </c>
      <c r="BA21" s="42">
        <v>662.3</v>
      </c>
      <c r="BB21" s="109">
        <f t="shared" ref="BB21:BB25" si="40">BA21/C21</f>
        <v>22.076666666666664</v>
      </c>
    </row>
    <row r="22" spans="1:54" x14ac:dyDescent="0.2">
      <c r="A22" s="47" t="s">
        <v>24</v>
      </c>
      <c r="B22" s="48" t="s">
        <v>22</v>
      </c>
      <c r="C22" s="49">
        <v>45</v>
      </c>
      <c r="D22" s="42">
        <f t="shared" si="0"/>
        <v>2678.4</v>
      </c>
      <c r="E22" s="41">
        <f>RCF!C$43</f>
        <v>59.519182319999999</v>
      </c>
      <c r="F22" s="112">
        <f t="shared" si="5"/>
        <v>407.2</v>
      </c>
      <c r="G22" s="110">
        <f t="shared" si="6"/>
        <v>9.0488888888888894</v>
      </c>
      <c r="H22" s="112">
        <v>423.1</v>
      </c>
      <c r="I22" s="110">
        <f t="shared" si="7"/>
        <v>9.4022222222222229</v>
      </c>
      <c r="J22" s="100">
        <f t="shared" si="1"/>
        <v>465.4</v>
      </c>
      <c r="K22" s="100">
        <f t="shared" si="1"/>
        <v>579.6</v>
      </c>
      <c r="L22" s="100">
        <f t="shared" si="1"/>
        <v>622</v>
      </c>
      <c r="M22" s="100">
        <f t="shared" si="1"/>
        <v>685.4</v>
      </c>
      <c r="N22" s="100">
        <f t="shared" si="1"/>
        <v>846.2</v>
      </c>
      <c r="O22" s="100">
        <f t="shared" si="1"/>
        <v>909.7</v>
      </c>
      <c r="P22" s="100">
        <f t="shared" si="1"/>
        <v>1269.3</v>
      </c>
      <c r="Q22" s="111">
        <v>428.8</v>
      </c>
      <c r="R22" s="44">
        <f t="shared" si="8"/>
        <v>9.5288888888888899</v>
      </c>
      <c r="S22" s="100">
        <f t="shared" si="9"/>
        <v>557.4</v>
      </c>
      <c r="T22" s="100">
        <f t="shared" si="9"/>
        <v>643.20000000000005</v>
      </c>
      <c r="U22" s="111">
        <v>398.7</v>
      </c>
      <c r="V22" s="44">
        <f t="shared" si="10"/>
        <v>8.86</v>
      </c>
      <c r="W22" s="111">
        <v>424.6</v>
      </c>
      <c r="X22" s="44">
        <f t="shared" si="2"/>
        <v>9.4355555555555561</v>
      </c>
      <c r="Y22" s="100">
        <f t="shared" si="11"/>
        <v>467</v>
      </c>
      <c r="Z22" s="100">
        <f>ROUND($C22*$X22*Z$6,1)</f>
        <v>581.70000000000005</v>
      </c>
      <c r="AA22" s="100">
        <v>0</v>
      </c>
      <c r="AB22" s="100">
        <f t="shared" si="39"/>
        <v>624.20000000000005</v>
      </c>
      <c r="AC22" s="100">
        <f t="shared" si="39"/>
        <v>921.4</v>
      </c>
      <c r="AD22" s="100">
        <f t="shared" si="39"/>
        <v>1273.8</v>
      </c>
      <c r="AE22" s="42">
        <v>428.4</v>
      </c>
      <c r="AF22" s="109">
        <f t="shared" si="12"/>
        <v>9.52</v>
      </c>
      <c r="AG22" s="100">
        <f t="shared" si="4"/>
        <v>706.9</v>
      </c>
      <c r="AH22" s="100">
        <f t="shared" si="4"/>
        <v>899.6</v>
      </c>
      <c r="AI22" s="100">
        <f t="shared" si="4"/>
        <v>1285.2</v>
      </c>
      <c r="AJ22" s="111">
        <v>414.8</v>
      </c>
      <c r="AK22" s="41">
        <f t="shared" si="13"/>
        <v>9.2177777777777781</v>
      </c>
      <c r="AL22" s="111">
        <v>554.29999999999995</v>
      </c>
      <c r="AM22" s="41">
        <f t="shared" si="14"/>
        <v>12.317777777777776</v>
      </c>
      <c r="AN22" s="133">
        <f t="shared" si="15"/>
        <v>1202</v>
      </c>
      <c r="AO22" s="109">
        <f>RCF!I$33</f>
        <v>26.713000000000001</v>
      </c>
      <c r="AP22" s="100">
        <f t="shared" si="16"/>
        <v>1803</v>
      </c>
      <c r="AQ22" s="112">
        <v>448.6</v>
      </c>
      <c r="AR22" s="109">
        <f t="shared" si="17"/>
        <v>9.9688888888888894</v>
      </c>
      <c r="AS22" s="100">
        <f t="shared" si="18"/>
        <v>583.1</v>
      </c>
      <c r="AT22" s="100">
        <f t="shared" si="18"/>
        <v>650.4</v>
      </c>
      <c r="AU22" s="42">
        <v>446.1</v>
      </c>
      <c r="AV22" s="109">
        <f t="shared" si="19"/>
        <v>9.913333333333334</v>
      </c>
      <c r="AW22" s="111"/>
      <c r="AX22" s="109"/>
      <c r="AY22" s="42">
        <v>454.1</v>
      </c>
      <c r="AZ22" s="109">
        <f t="shared" si="20"/>
        <v>10.091111111111111</v>
      </c>
      <c r="BA22" s="42">
        <v>662.3</v>
      </c>
      <c r="BB22" s="109">
        <f t="shared" si="40"/>
        <v>14.717777777777776</v>
      </c>
    </row>
    <row r="23" spans="1:54" x14ac:dyDescent="0.2">
      <c r="A23" s="47" t="s">
        <v>25</v>
      </c>
      <c r="B23" s="48" t="s">
        <v>26</v>
      </c>
      <c r="C23" s="49">
        <v>15</v>
      </c>
      <c r="D23" s="42">
        <f t="shared" si="0"/>
        <v>892.8</v>
      </c>
      <c r="E23" s="41">
        <f>RCF!C$43</f>
        <v>59.519182319999999</v>
      </c>
      <c r="F23" s="112">
        <f t="shared" si="5"/>
        <v>407.2</v>
      </c>
      <c r="G23" s="110">
        <f t="shared" si="6"/>
        <v>27.146666666666665</v>
      </c>
      <c r="H23" s="112">
        <v>423.1</v>
      </c>
      <c r="I23" s="110">
        <f t="shared" si="7"/>
        <v>28.206666666666667</v>
      </c>
      <c r="J23" s="100">
        <f t="shared" si="1"/>
        <v>465.4</v>
      </c>
      <c r="K23" s="100">
        <f t="shared" si="1"/>
        <v>579.6</v>
      </c>
      <c r="L23" s="100">
        <f t="shared" si="1"/>
        <v>622</v>
      </c>
      <c r="M23" s="100">
        <f t="shared" si="1"/>
        <v>685.4</v>
      </c>
      <c r="N23" s="100">
        <f t="shared" si="1"/>
        <v>846.2</v>
      </c>
      <c r="O23" s="100">
        <f t="shared" si="1"/>
        <v>909.7</v>
      </c>
      <c r="P23" s="100">
        <f t="shared" si="1"/>
        <v>1269.3</v>
      </c>
      <c r="Q23" s="111">
        <v>428.8</v>
      </c>
      <c r="R23" s="44">
        <f t="shared" si="8"/>
        <v>28.586666666666666</v>
      </c>
      <c r="S23" s="100">
        <f t="shared" si="9"/>
        <v>557.4</v>
      </c>
      <c r="T23" s="100">
        <f t="shared" si="9"/>
        <v>643.20000000000005</v>
      </c>
      <c r="U23" s="111">
        <v>448.7</v>
      </c>
      <c r="V23" s="44">
        <f t="shared" si="10"/>
        <v>29.913333333333334</v>
      </c>
      <c r="W23" s="111">
        <v>477.8</v>
      </c>
      <c r="X23" s="44">
        <f t="shared" si="2"/>
        <v>31.853333333333335</v>
      </c>
      <c r="Y23" s="100">
        <f t="shared" si="11"/>
        <v>525.5</v>
      </c>
      <c r="Z23" s="100">
        <v>0</v>
      </c>
      <c r="AA23" s="100">
        <f>ROUND($C23*$X23*AA$6,1)</f>
        <v>774</v>
      </c>
      <c r="AB23" s="100">
        <f t="shared" si="39"/>
        <v>702.4</v>
      </c>
      <c r="AC23" s="100">
        <f t="shared" si="39"/>
        <v>1036.8</v>
      </c>
      <c r="AD23" s="100">
        <f t="shared" si="39"/>
        <v>1433.4</v>
      </c>
      <c r="AE23" s="42">
        <v>428.4</v>
      </c>
      <c r="AF23" s="109">
        <f t="shared" si="12"/>
        <v>28.56</v>
      </c>
      <c r="AG23" s="100">
        <f t="shared" si="4"/>
        <v>706.9</v>
      </c>
      <c r="AH23" s="100">
        <f t="shared" si="4"/>
        <v>899.6</v>
      </c>
      <c r="AI23" s="100">
        <f t="shared" si="4"/>
        <v>1285.2</v>
      </c>
      <c r="AJ23" s="111">
        <v>418.8</v>
      </c>
      <c r="AK23" s="41">
        <f t="shared" si="13"/>
        <v>27.92</v>
      </c>
      <c r="AL23" s="111">
        <v>571.6</v>
      </c>
      <c r="AM23" s="41">
        <f t="shared" si="14"/>
        <v>38.106666666666669</v>
      </c>
      <c r="AN23" s="133">
        <f t="shared" si="15"/>
        <v>400.6</v>
      </c>
      <c r="AO23" s="109">
        <f>RCF!I$33</f>
        <v>26.713000000000001</v>
      </c>
      <c r="AP23" s="100">
        <f t="shared" si="16"/>
        <v>600.9</v>
      </c>
      <c r="AQ23" s="112">
        <v>448.6</v>
      </c>
      <c r="AR23" s="109">
        <f t="shared" si="17"/>
        <v>29.90666666666667</v>
      </c>
      <c r="AS23" s="100">
        <f t="shared" si="18"/>
        <v>583.1</v>
      </c>
      <c r="AT23" s="100">
        <f t="shared" si="18"/>
        <v>650.4</v>
      </c>
      <c r="AU23" s="42">
        <v>488</v>
      </c>
      <c r="AV23" s="109">
        <f t="shared" si="19"/>
        <v>32.533333333333331</v>
      </c>
      <c r="AW23" s="111"/>
      <c r="AX23" s="109"/>
      <c r="AY23" s="42">
        <v>454.1</v>
      </c>
      <c r="AZ23" s="109">
        <f t="shared" si="20"/>
        <v>30.273333333333333</v>
      </c>
      <c r="BA23" s="42">
        <v>662.3</v>
      </c>
      <c r="BB23" s="109">
        <f t="shared" si="40"/>
        <v>44.153333333333329</v>
      </c>
    </row>
    <row r="24" spans="1:54" x14ac:dyDescent="0.2">
      <c r="A24" s="47" t="s">
        <v>27</v>
      </c>
      <c r="B24" s="48" t="s">
        <v>26</v>
      </c>
      <c r="C24" s="49">
        <v>30</v>
      </c>
      <c r="D24" s="42">
        <f t="shared" si="0"/>
        <v>1785.6</v>
      </c>
      <c r="E24" s="41">
        <f>RCF!C$43</f>
        <v>59.519182319999999</v>
      </c>
      <c r="F24" s="112">
        <f t="shared" si="5"/>
        <v>407.2</v>
      </c>
      <c r="G24" s="110">
        <f t="shared" si="6"/>
        <v>13.573333333333332</v>
      </c>
      <c r="H24" s="112">
        <v>423.1</v>
      </c>
      <c r="I24" s="110">
        <f t="shared" si="7"/>
        <v>14.103333333333333</v>
      </c>
      <c r="J24" s="100">
        <f t="shared" si="1"/>
        <v>465.4</v>
      </c>
      <c r="K24" s="100">
        <f t="shared" si="1"/>
        <v>579.6</v>
      </c>
      <c r="L24" s="100">
        <f t="shared" si="1"/>
        <v>622</v>
      </c>
      <c r="M24" s="100">
        <f t="shared" si="1"/>
        <v>685.4</v>
      </c>
      <c r="N24" s="100">
        <f t="shared" si="1"/>
        <v>846.2</v>
      </c>
      <c r="O24" s="100">
        <f t="shared" si="1"/>
        <v>909.7</v>
      </c>
      <c r="P24" s="100">
        <f t="shared" si="1"/>
        <v>1269.3</v>
      </c>
      <c r="Q24" s="111">
        <v>428.8</v>
      </c>
      <c r="R24" s="44">
        <f t="shared" si="8"/>
        <v>14.293333333333333</v>
      </c>
      <c r="S24" s="100">
        <f t="shared" si="9"/>
        <v>557.4</v>
      </c>
      <c r="T24" s="100">
        <f t="shared" si="9"/>
        <v>643.20000000000005</v>
      </c>
      <c r="U24" s="111">
        <v>448.7</v>
      </c>
      <c r="V24" s="44">
        <f t="shared" si="10"/>
        <v>14.956666666666667</v>
      </c>
      <c r="W24" s="111">
        <v>477.8</v>
      </c>
      <c r="X24" s="44">
        <f t="shared" si="2"/>
        <v>15.926666666666668</v>
      </c>
      <c r="Y24" s="100">
        <f t="shared" si="11"/>
        <v>525.5</v>
      </c>
      <c r="Z24" s="100">
        <v>0</v>
      </c>
      <c r="AA24" s="100">
        <f>ROUND($C24*$X24*AA$6,1)</f>
        <v>774</v>
      </c>
      <c r="AB24" s="100">
        <f t="shared" si="39"/>
        <v>702.4</v>
      </c>
      <c r="AC24" s="100">
        <f t="shared" si="39"/>
        <v>1036.8</v>
      </c>
      <c r="AD24" s="100">
        <f t="shared" si="39"/>
        <v>1433.4</v>
      </c>
      <c r="AE24" s="42">
        <v>428.4</v>
      </c>
      <c r="AF24" s="109">
        <f t="shared" si="12"/>
        <v>14.28</v>
      </c>
      <c r="AG24" s="100">
        <f t="shared" si="4"/>
        <v>706.9</v>
      </c>
      <c r="AH24" s="100">
        <f t="shared" si="4"/>
        <v>899.6</v>
      </c>
      <c r="AI24" s="100">
        <f t="shared" si="4"/>
        <v>1285.2</v>
      </c>
      <c r="AJ24" s="111">
        <v>418.8</v>
      </c>
      <c r="AK24" s="41">
        <f t="shared" si="13"/>
        <v>13.96</v>
      </c>
      <c r="AL24" s="111">
        <v>571.6</v>
      </c>
      <c r="AM24" s="41">
        <f t="shared" si="14"/>
        <v>19.053333333333335</v>
      </c>
      <c r="AN24" s="133">
        <f t="shared" si="15"/>
        <v>801.3</v>
      </c>
      <c r="AO24" s="109">
        <f>RCF!I$33</f>
        <v>26.713000000000001</v>
      </c>
      <c r="AP24" s="100">
        <f t="shared" si="16"/>
        <v>1201.9000000000001</v>
      </c>
      <c r="AQ24" s="112">
        <v>448.6</v>
      </c>
      <c r="AR24" s="109">
        <f t="shared" si="17"/>
        <v>14.953333333333335</v>
      </c>
      <c r="AS24" s="100">
        <f t="shared" si="18"/>
        <v>583.1</v>
      </c>
      <c r="AT24" s="100">
        <f t="shared" si="18"/>
        <v>650.4</v>
      </c>
      <c r="AU24" s="42">
        <v>488</v>
      </c>
      <c r="AV24" s="109">
        <f t="shared" si="19"/>
        <v>16.266666666666666</v>
      </c>
      <c r="AW24" s="111"/>
      <c r="AX24" s="109"/>
      <c r="AY24" s="42">
        <v>454.1</v>
      </c>
      <c r="AZ24" s="109">
        <f t="shared" si="20"/>
        <v>15.136666666666667</v>
      </c>
      <c r="BA24" s="42">
        <v>662.3</v>
      </c>
      <c r="BB24" s="109">
        <f t="shared" si="40"/>
        <v>22.076666666666664</v>
      </c>
    </row>
    <row r="25" spans="1:54" x14ac:dyDescent="0.2">
      <c r="A25" s="47" t="s">
        <v>28</v>
      </c>
      <c r="B25" s="48" t="s">
        <v>26</v>
      </c>
      <c r="C25" s="49">
        <v>45</v>
      </c>
      <c r="D25" s="42">
        <f t="shared" si="0"/>
        <v>2678.4</v>
      </c>
      <c r="E25" s="41">
        <f>RCF!C$43</f>
        <v>59.519182319999999</v>
      </c>
      <c r="F25" s="112">
        <f t="shared" si="5"/>
        <v>406.9</v>
      </c>
      <c r="G25" s="110">
        <f t="shared" si="6"/>
        <v>9.0422222222222217</v>
      </c>
      <c r="H25" s="112">
        <v>422.8</v>
      </c>
      <c r="I25" s="110">
        <f t="shared" si="7"/>
        <v>9.3955555555555552</v>
      </c>
      <c r="J25" s="100">
        <f t="shared" si="1"/>
        <v>465.1</v>
      </c>
      <c r="K25" s="100">
        <f t="shared" si="1"/>
        <v>579.20000000000005</v>
      </c>
      <c r="L25" s="100">
        <f t="shared" si="1"/>
        <v>621.5</v>
      </c>
      <c r="M25" s="100">
        <f t="shared" si="1"/>
        <v>684.9</v>
      </c>
      <c r="N25" s="100">
        <f t="shared" si="1"/>
        <v>845.6</v>
      </c>
      <c r="O25" s="100">
        <f t="shared" si="1"/>
        <v>909</v>
      </c>
      <c r="P25" s="100">
        <f t="shared" si="1"/>
        <v>1268.4000000000001</v>
      </c>
      <c r="Q25" s="111">
        <v>428.8</v>
      </c>
      <c r="R25" s="44">
        <f t="shared" si="8"/>
        <v>9.5288888888888899</v>
      </c>
      <c r="S25" s="100">
        <f t="shared" si="9"/>
        <v>557.4</v>
      </c>
      <c r="T25" s="100">
        <f t="shared" si="9"/>
        <v>643.20000000000005</v>
      </c>
      <c r="U25" s="111">
        <v>448.7</v>
      </c>
      <c r="V25" s="44">
        <f t="shared" si="10"/>
        <v>9.9711111111111101</v>
      </c>
      <c r="W25" s="111">
        <v>477.8</v>
      </c>
      <c r="X25" s="44">
        <f t="shared" si="2"/>
        <v>10.617777777777778</v>
      </c>
      <c r="Y25" s="100">
        <f t="shared" si="11"/>
        <v>525.5</v>
      </c>
      <c r="Z25" s="100">
        <v>0</v>
      </c>
      <c r="AA25" s="100">
        <f>ROUND($C25*$X25*AA$6,1)</f>
        <v>774</v>
      </c>
      <c r="AB25" s="100">
        <f t="shared" si="39"/>
        <v>702.4</v>
      </c>
      <c r="AC25" s="100">
        <f t="shared" si="39"/>
        <v>1036.8</v>
      </c>
      <c r="AD25" s="100">
        <f t="shared" si="39"/>
        <v>1433.4</v>
      </c>
      <c r="AE25" s="42">
        <v>428.4</v>
      </c>
      <c r="AF25" s="109">
        <f t="shared" si="12"/>
        <v>9.52</v>
      </c>
      <c r="AG25" s="100">
        <f t="shared" si="4"/>
        <v>706.9</v>
      </c>
      <c r="AH25" s="100">
        <f t="shared" si="4"/>
        <v>899.6</v>
      </c>
      <c r="AI25" s="100">
        <f t="shared" si="4"/>
        <v>1285.2</v>
      </c>
      <c r="AJ25" s="111">
        <v>418.8</v>
      </c>
      <c r="AK25" s="41">
        <f t="shared" si="13"/>
        <v>9.3066666666666666</v>
      </c>
      <c r="AL25" s="111">
        <v>571.6</v>
      </c>
      <c r="AM25" s="41">
        <f t="shared" si="14"/>
        <v>12.702222222222222</v>
      </c>
      <c r="AN25" s="133">
        <f t="shared" si="15"/>
        <v>1202</v>
      </c>
      <c r="AO25" s="109">
        <f>RCF!I$33</f>
        <v>26.713000000000001</v>
      </c>
      <c r="AP25" s="100">
        <f t="shared" si="16"/>
        <v>1803</v>
      </c>
      <c r="AQ25" s="112">
        <v>448.6</v>
      </c>
      <c r="AR25" s="109">
        <f t="shared" si="17"/>
        <v>9.9688888888888894</v>
      </c>
      <c r="AS25" s="100">
        <f t="shared" si="18"/>
        <v>583.1</v>
      </c>
      <c r="AT25" s="100">
        <f t="shared" si="18"/>
        <v>650.4</v>
      </c>
      <c r="AU25" s="42">
        <v>488</v>
      </c>
      <c r="AV25" s="109">
        <f t="shared" si="19"/>
        <v>10.844444444444445</v>
      </c>
      <c r="AW25" s="111"/>
      <c r="AX25" s="109"/>
      <c r="AY25" s="42">
        <v>454.1</v>
      </c>
      <c r="AZ25" s="109">
        <f t="shared" si="20"/>
        <v>10.091111111111111</v>
      </c>
      <c r="BA25" s="42">
        <v>662.3</v>
      </c>
      <c r="BB25" s="109">
        <f t="shared" si="40"/>
        <v>14.717777777777776</v>
      </c>
    </row>
    <row r="26" spans="1:54" s="185" customFormat="1" x14ac:dyDescent="0.2">
      <c r="A26" s="174" t="s">
        <v>197</v>
      </c>
      <c r="B26" s="175" t="s">
        <v>26</v>
      </c>
      <c r="C26" s="176">
        <v>63.6</v>
      </c>
      <c r="D26" s="177">
        <f t="shared" ref="D26" si="41">ROUND(E26*C26,1)</f>
        <v>3785.4</v>
      </c>
      <c r="E26" s="178">
        <f>RCF!C$43</f>
        <v>59.519182319999999</v>
      </c>
      <c r="F26" s="112">
        <f t="shared" si="5"/>
        <v>0</v>
      </c>
      <c r="G26" s="180">
        <f t="shared" ref="G26" si="42">F26/C26</f>
        <v>0</v>
      </c>
      <c r="H26" s="179">
        <v>0</v>
      </c>
      <c r="I26" s="180">
        <f t="shared" ref="I26" si="43">H26/C26</f>
        <v>0</v>
      </c>
      <c r="J26" s="181">
        <f t="shared" si="1"/>
        <v>0</v>
      </c>
      <c r="K26" s="181">
        <f t="shared" si="1"/>
        <v>0</v>
      </c>
      <c r="L26" s="181">
        <f t="shared" si="1"/>
        <v>0</v>
      </c>
      <c r="M26" s="181">
        <f t="shared" si="1"/>
        <v>0</v>
      </c>
      <c r="N26" s="181">
        <f t="shared" si="1"/>
        <v>0</v>
      </c>
      <c r="O26" s="181">
        <f t="shared" si="1"/>
        <v>0</v>
      </c>
      <c r="P26" s="181">
        <f t="shared" si="1"/>
        <v>0</v>
      </c>
      <c r="Q26" s="182"/>
      <c r="R26" s="183">
        <f t="shared" ref="R26" si="44">Q26/C26</f>
        <v>0</v>
      </c>
      <c r="S26" s="181">
        <f t="shared" si="9"/>
        <v>0</v>
      </c>
      <c r="T26" s="181">
        <f t="shared" si="9"/>
        <v>0</v>
      </c>
      <c r="U26" s="182">
        <v>0</v>
      </c>
      <c r="V26" s="183">
        <f t="shared" ref="V26" si="45">U26/C26</f>
        <v>0</v>
      </c>
      <c r="W26" s="182">
        <v>0</v>
      </c>
      <c r="X26" s="183">
        <f t="shared" ref="X26" si="46">W26/C26</f>
        <v>0</v>
      </c>
      <c r="Y26" s="181">
        <f t="shared" si="11"/>
        <v>0</v>
      </c>
      <c r="Z26" s="181">
        <v>0</v>
      </c>
      <c r="AA26" s="181">
        <f>ROUND($C26*$X26*AA$6,1)</f>
        <v>0</v>
      </c>
      <c r="AB26" s="181">
        <f t="shared" si="39"/>
        <v>0</v>
      </c>
      <c r="AC26" s="181">
        <f t="shared" si="39"/>
        <v>0</v>
      </c>
      <c r="AD26" s="181">
        <f t="shared" si="39"/>
        <v>0</v>
      </c>
      <c r="AE26" s="177">
        <v>0</v>
      </c>
      <c r="AF26" s="184">
        <f t="shared" ref="AF26" si="47">AE26/C26</f>
        <v>0</v>
      </c>
      <c r="AG26" s="181">
        <f t="shared" si="4"/>
        <v>0</v>
      </c>
      <c r="AH26" s="181">
        <f t="shared" si="4"/>
        <v>0</v>
      </c>
      <c r="AI26" s="181">
        <f t="shared" si="4"/>
        <v>0</v>
      </c>
      <c r="AJ26" s="182">
        <v>418.8</v>
      </c>
      <c r="AK26" s="178">
        <f t="shared" ref="AK26" si="48">AJ26/C26</f>
        <v>6.5849056603773581</v>
      </c>
      <c r="AL26" s="182">
        <v>571.6</v>
      </c>
      <c r="AM26" s="178">
        <f t="shared" ref="AM26" si="49">AL26/C26</f>
        <v>8.9874213836477992</v>
      </c>
      <c r="AN26" s="177">
        <f t="shared" ref="AN26" si="50">ROUNDDOWN(AO26*C26,1)</f>
        <v>1698.9</v>
      </c>
      <c r="AO26" s="184">
        <f>RCF!I$33</f>
        <v>26.713000000000001</v>
      </c>
      <c r="AP26" s="181">
        <f t="shared" si="16"/>
        <v>2548.3000000000002</v>
      </c>
      <c r="AQ26" s="179">
        <v>0</v>
      </c>
      <c r="AR26" s="184">
        <f t="shared" ref="AR26" si="51">AQ26/C26</f>
        <v>0</v>
      </c>
      <c r="AS26" s="181">
        <f t="shared" si="18"/>
        <v>0</v>
      </c>
      <c r="AT26" s="181">
        <f t="shared" si="18"/>
        <v>0</v>
      </c>
      <c r="AU26" s="177">
        <v>488</v>
      </c>
      <c r="AV26" s="184">
        <f t="shared" ref="AV26" si="52">AU26/C26</f>
        <v>7.6729559748427674</v>
      </c>
      <c r="AW26" s="182"/>
      <c r="AX26" s="184"/>
      <c r="AY26" s="177">
        <v>0</v>
      </c>
      <c r="AZ26" s="184">
        <f t="shared" ref="AZ26" si="53">AY26/C26</f>
        <v>0</v>
      </c>
      <c r="BA26" s="177">
        <v>0</v>
      </c>
      <c r="BB26" s="184">
        <f t="shared" ref="BB26" si="54">BA26/C26</f>
        <v>0</v>
      </c>
    </row>
    <row r="27" spans="1:54" x14ac:dyDescent="0.2">
      <c r="A27" s="47" t="s">
        <v>29</v>
      </c>
      <c r="B27" s="48" t="s">
        <v>30</v>
      </c>
      <c r="C27" s="49">
        <v>21.43</v>
      </c>
      <c r="D27" s="42">
        <f t="shared" si="0"/>
        <v>1275.5</v>
      </c>
      <c r="E27" s="41">
        <f>RCF!C$43</f>
        <v>59.519182319999999</v>
      </c>
      <c r="F27" s="112">
        <f t="shared" si="5"/>
        <v>513.6</v>
      </c>
      <c r="G27" s="110">
        <f t="shared" si="6"/>
        <v>23.966402239850677</v>
      </c>
      <c r="H27" s="112">
        <v>533.70000000000005</v>
      </c>
      <c r="I27" s="110">
        <f t="shared" si="7"/>
        <v>24.904339710685957</v>
      </c>
      <c r="J27" s="100">
        <f t="shared" si="1"/>
        <v>587.1</v>
      </c>
      <c r="K27" s="100">
        <f t="shared" si="1"/>
        <v>731.2</v>
      </c>
      <c r="L27" s="100">
        <f t="shared" si="1"/>
        <v>784.5</v>
      </c>
      <c r="M27" s="100">
        <f t="shared" si="1"/>
        <v>864.6</v>
      </c>
      <c r="N27" s="100">
        <f t="shared" si="1"/>
        <v>1067.4000000000001</v>
      </c>
      <c r="O27" s="100">
        <f t="shared" si="1"/>
        <v>1147.5</v>
      </c>
      <c r="P27" s="100">
        <f t="shared" si="1"/>
        <v>1601.1</v>
      </c>
      <c r="Q27" s="111">
        <v>540.4</v>
      </c>
      <c r="R27" s="44">
        <f t="shared" si="8"/>
        <v>25.216985534297713</v>
      </c>
      <c r="S27" s="100">
        <f t="shared" si="9"/>
        <v>702.5</v>
      </c>
      <c r="T27" s="100">
        <f t="shared" si="9"/>
        <v>810.6</v>
      </c>
      <c r="U27" s="111">
        <v>502.2</v>
      </c>
      <c r="V27" s="44">
        <f t="shared" si="10"/>
        <v>23.434437704153055</v>
      </c>
      <c r="W27" s="111">
        <v>534.9</v>
      </c>
      <c r="X27" s="44">
        <f t="shared" si="2"/>
        <v>24.960335977601492</v>
      </c>
      <c r="Y27" s="100">
        <f>W27</f>
        <v>534.9</v>
      </c>
      <c r="Z27" s="100">
        <f>W27</f>
        <v>534.9</v>
      </c>
      <c r="AA27" s="100">
        <f>Z27</f>
        <v>534.9</v>
      </c>
      <c r="AB27" s="100">
        <f t="shared" ref="AB27:AD27" si="55">AA27</f>
        <v>534.9</v>
      </c>
      <c r="AC27" s="100">
        <f t="shared" si="55"/>
        <v>534.9</v>
      </c>
      <c r="AD27" s="100">
        <f t="shared" si="55"/>
        <v>534.9</v>
      </c>
      <c r="AE27" s="42">
        <v>539.9</v>
      </c>
      <c r="AF27" s="109">
        <f t="shared" si="12"/>
        <v>25.193653756416239</v>
      </c>
      <c r="AG27" s="100">
        <f t="shared" si="4"/>
        <v>890.8</v>
      </c>
      <c r="AH27" s="100">
        <f t="shared" si="4"/>
        <v>1133.8</v>
      </c>
      <c r="AI27" s="100">
        <f t="shared" si="4"/>
        <v>1619.7</v>
      </c>
      <c r="AJ27" s="111">
        <v>472.1</v>
      </c>
      <c r="AK27" s="41">
        <f t="shared" si="13"/>
        <v>22.029864675688287</v>
      </c>
      <c r="AL27" s="111">
        <v>630.70000000000005</v>
      </c>
      <c r="AM27" s="41">
        <f t="shared" si="14"/>
        <v>29.430704619692023</v>
      </c>
      <c r="AN27" s="133">
        <f t="shared" si="15"/>
        <v>572.4</v>
      </c>
      <c r="AO27" s="109">
        <f>RCF!I$33</f>
        <v>26.713000000000001</v>
      </c>
      <c r="AP27" s="100">
        <f t="shared" si="16"/>
        <v>858.6</v>
      </c>
      <c r="AQ27" s="112">
        <v>565.29999999999995</v>
      </c>
      <c r="AR27" s="109">
        <f t="shared" si="17"/>
        <v>26.378908072795145</v>
      </c>
      <c r="AS27" s="100">
        <f t="shared" si="18"/>
        <v>734.8</v>
      </c>
      <c r="AT27" s="100">
        <f t="shared" si="18"/>
        <v>819.6</v>
      </c>
      <c r="AU27" s="42">
        <v>446.1</v>
      </c>
      <c r="AV27" s="109">
        <f t="shared" si="19"/>
        <v>20.81661222585161</v>
      </c>
      <c r="AW27" s="111"/>
      <c r="AX27" s="109"/>
      <c r="AY27" s="42">
        <v>572.4</v>
      </c>
      <c r="AZ27" s="109">
        <f t="shared" si="20"/>
        <v>26.710219318712085</v>
      </c>
      <c r="BA27" s="133">
        <f>ROUNDDOWN(C27*BB27,1)</f>
        <v>546</v>
      </c>
      <c r="BB27" s="109">
        <f>RCF!I$41</f>
        <v>25.48</v>
      </c>
    </row>
    <row r="28" spans="1:54" x14ac:dyDescent="0.2">
      <c r="A28" s="51"/>
      <c r="B28" s="52"/>
      <c r="C28" s="53"/>
      <c r="D28" s="53"/>
      <c r="E28" s="54"/>
      <c r="F28" s="53"/>
      <c r="G28" s="54"/>
      <c r="H28" s="53"/>
      <c r="I28" s="54"/>
      <c r="J28" s="101"/>
      <c r="K28" s="101"/>
      <c r="L28" s="101"/>
      <c r="M28" s="101"/>
      <c r="N28" s="101"/>
      <c r="O28" s="101"/>
      <c r="P28" s="101"/>
      <c r="Q28" s="53"/>
      <c r="R28" s="55"/>
      <c r="S28" s="101"/>
      <c r="T28" s="101"/>
      <c r="U28" s="53"/>
      <c r="V28" s="55"/>
      <c r="W28" s="53"/>
      <c r="X28" s="55"/>
      <c r="Y28" s="102"/>
      <c r="Z28" s="102"/>
      <c r="AA28" s="102"/>
      <c r="AB28" s="102"/>
      <c r="AC28" s="102"/>
      <c r="AD28" s="102"/>
      <c r="AE28" s="53"/>
      <c r="AF28" s="53"/>
      <c r="AG28" s="102"/>
      <c r="AH28" s="102"/>
      <c r="AI28" s="102"/>
      <c r="AJ28" s="53"/>
      <c r="AK28" s="54"/>
      <c r="AL28" s="53"/>
      <c r="AM28" s="54"/>
      <c r="AN28" s="53"/>
      <c r="AO28" s="53"/>
      <c r="AP28" s="102"/>
      <c r="AQ28" s="53"/>
      <c r="AR28" s="53"/>
      <c r="AS28" s="102"/>
      <c r="AT28" s="102"/>
      <c r="AU28" s="53"/>
      <c r="AV28" s="53"/>
      <c r="AW28" s="53"/>
      <c r="AX28" s="53"/>
      <c r="AY28" s="53"/>
      <c r="AZ28" s="53"/>
      <c r="BA28" s="53"/>
      <c r="BB28" s="54"/>
    </row>
    <row r="29" spans="1:54" x14ac:dyDescent="0.2">
      <c r="A29" s="22"/>
      <c r="B29" s="23" t="s">
        <v>4</v>
      </c>
      <c r="C29" s="24"/>
      <c r="D29" s="25"/>
      <c r="E29" s="26"/>
      <c r="F29" s="25"/>
      <c r="G29" s="26"/>
      <c r="H29" s="25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7"/>
      <c r="V29" s="26"/>
      <c r="W29" s="27"/>
      <c r="X29" s="26"/>
      <c r="Y29" s="28"/>
      <c r="Z29" s="28"/>
      <c r="AA29" s="29"/>
      <c r="AB29" s="29"/>
      <c r="AC29" s="29"/>
      <c r="AD29" s="29"/>
      <c r="AE29" s="27"/>
      <c r="AF29" s="26"/>
      <c r="AG29" s="25"/>
      <c r="AH29" s="25"/>
      <c r="AI29" s="30"/>
      <c r="AJ29" s="25"/>
      <c r="AK29" s="25"/>
      <c r="AL29" s="25"/>
      <c r="AM29" s="25"/>
      <c r="AN29" s="27"/>
      <c r="AO29" s="26"/>
      <c r="AP29" s="25"/>
      <c r="AQ29" s="27"/>
      <c r="AR29" s="26"/>
      <c r="AS29" s="25"/>
      <c r="AT29" s="25"/>
      <c r="AU29" s="27"/>
      <c r="AV29" s="26"/>
      <c r="AW29" s="25"/>
      <c r="AX29" s="26"/>
      <c r="AY29" s="27"/>
      <c r="AZ29" s="26"/>
      <c r="BA29" s="26"/>
      <c r="BB29" s="26"/>
    </row>
    <row r="30" spans="1:54" x14ac:dyDescent="0.2">
      <c r="A30" s="56"/>
      <c r="B30" s="57"/>
      <c r="C30" s="58"/>
      <c r="D30" s="36"/>
      <c r="E30" s="59"/>
      <c r="F30" s="36"/>
      <c r="G30" s="59"/>
      <c r="H30" s="36"/>
      <c r="I30" s="59"/>
      <c r="J30" s="103"/>
      <c r="K30" s="103"/>
      <c r="L30" s="103"/>
      <c r="M30" s="103"/>
      <c r="N30" s="103"/>
      <c r="O30" s="103"/>
      <c r="P30" s="103"/>
      <c r="Q30" s="36"/>
      <c r="R30" s="35"/>
      <c r="S30" s="103"/>
      <c r="T30" s="103"/>
      <c r="U30" s="36"/>
      <c r="V30" s="35"/>
      <c r="W30" s="36"/>
      <c r="X30" s="35"/>
      <c r="Y30" s="104"/>
      <c r="Z30" s="104"/>
      <c r="AA30" s="104"/>
      <c r="AB30" s="104"/>
      <c r="AC30" s="104"/>
      <c r="AD30" s="104"/>
      <c r="AE30" s="36"/>
      <c r="AF30" s="36"/>
      <c r="AG30" s="104"/>
      <c r="AH30" s="104"/>
      <c r="AI30" s="104"/>
      <c r="AJ30" s="36"/>
      <c r="AK30" s="59"/>
      <c r="AL30" s="36"/>
      <c r="AM30" s="59"/>
      <c r="AN30" s="36"/>
      <c r="AO30" s="36"/>
      <c r="AP30" s="104"/>
      <c r="AQ30" s="36"/>
      <c r="AR30" s="36"/>
      <c r="AS30" s="104"/>
      <c r="AT30" s="104"/>
      <c r="AU30" s="36"/>
      <c r="AV30" s="36"/>
      <c r="AW30" s="36"/>
      <c r="AX30" s="36"/>
      <c r="AY30" s="36"/>
      <c r="AZ30" s="36"/>
      <c r="BA30" s="36"/>
      <c r="BB30" s="59"/>
    </row>
    <row r="31" spans="1:54" s="60" customFormat="1" ht="14.25" customHeight="1" x14ac:dyDescent="0.2">
      <c r="A31" s="47" t="s">
        <v>52</v>
      </c>
      <c r="B31" s="48" t="s">
        <v>67</v>
      </c>
      <c r="C31" s="49">
        <v>10</v>
      </c>
      <c r="D31" s="42">
        <f t="shared" ref="D31:D62" si="56">ROUND(E31*C31,1)</f>
        <v>595.20000000000005</v>
      </c>
      <c r="E31" s="41">
        <f>RCF!C$43</f>
        <v>59.519182319999999</v>
      </c>
      <c r="F31" s="42"/>
      <c r="G31" s="110">
        <f>RCF!C$5</f>
        <v>15.792</v>
      </c>
      <c r="H31" s="42">
        <f t="shared" ref="H31:H62" si="57">ROUND(I31*C31,1)</f>
        <v>157.9</v>
      </c>
      <c r="I31" s="110">
        <f t="shared" ref="I31:I62" si="58">G31</f>
        <v>15.792</v>
      </c>
      <c r="J31" s="100">
        <f t="shared" ref="J31:P40" si="59">ROUND($C31*$I31*J$6,1)</f>
        <v>173.7</v>
      </c>
      <c r="K31" s="100">
        <f t="shared" si="59"/>
        <v>216.4</v>
      </c>
      <c r="L31" s="100">
        <f t="shared" si="59"/>
        <v>232.1</v>
      </c>
      <c r="M31" s="100">
        <f t="shared" si="59"/>
        <v>255.8</v>
      </c>
      <c r="N31" s="100">
        <f t="shared" si="59"/>
        <v>315.8</v>
      </c>
      <c r="O31" s="100">
        <f t="shared" si="59"/>
        <v>339.5</v>
      </c>
      <c r="P31" s="100">
        <f t="shared" si="59"/>
        <v>473.8</v>
      </c>
      <c r="Q31" s="42">
        <f t="shared" ref="Q31:Q62" si="60">ROUNDDOWN($C31*R31,1)</f>
        <v>154.9</v>
      </c>
      <c r="R31" s="109">
        <f>RCF!C$7</f>
        <v>15.49</v>
      </c>
      <c r="S31" s="100">
        <f t="shared" ref="S31:T50" si="61">ROUNDDOWN($Q31*S$6,1)</f>
        <v>201.3</v>
      </c>
      <c r="T31" s="100">
        <f t="shared" si="61"/>
        <v>232.3</v>
      </c>
      <c r="U31" s="42">
        <f t="shared" ref="U31:U62" si="62">ROUNDDOWN($C31*V31,1)</f>
        <v>153</v>
      </c>
      <c r="V31" s="109">
        <f>RCF!C$9</f>
        <v>15.304</v>
      </c>
      <c r="W31" s="42">
        <f t="shared" ref="W31:W62" si="63">ROUNDDOWN($C31*X31,1)</f>
        <v>153</v>
      </c>
      <c r="X31" s="109">
        <f t="shared" ref="X31:X62" si="64">V31</f>
        <v>15.304</v>
      </c>
      <c r="Y31" s="100">
        <f t="shared" ref="Y31:Y62" si="65">ROUNDDOWN($W31*Y$6,1)</f>
        <v>168.3</v>
      </c>
      <c r="Z31" s="100">
        <f t="shared" ref="Z31:AD40" si="66">ROUND($C31*$X31*Z$6,1)</f>
        <v>209.7</v>
      </c>
      <c r="AA31" s="100">
        <f t="shared" si="66"/>
        <v>247.9</v>
      </c>
      <c r="AB31" s="100">
        <f t="shared" si="66"/>
        <v>225</v>
      </c>
      <c r="AC31" s="100">
        <f t="shared" si="66"/>
        <v>332.1</v>
      </c>
      <c r="AD31" s="100">
        <f t="shared" si="66"/>
        <v>459.1</v>
      </c>
      <c r="AE31" s="42">
        <f t="shared" ref="AE31:AE62" si="67">ROUNDDOWN($C31*AF31,1)</f>
        <v>155.19999999999999</v>
      </c>
      <c r="AF31" s="109">
        <f>RCF!C$13</f>
        <v>15.52</v>
      </c>
      <c r="AG31" s="100">
        <f t="shared" ref="AG31:AI50" si="68">ROUND($AE31*AG$6,1)</f>
        <v>256.10000000000002</v>
      </c>
      <c r="AH31" s="100">
        <f t="shared" si="68"/>
        <v>325.89999999999998</v>
      </c>
      <c r="AI31" s="100">
        <f t="shared" si="68"/>
        <v>465.6</v>
      </c>
      <c r="AJ31" s="42">
        <f t="shared" ref="AJ31:AJ62" si="69">ROUNDDOWN($C31*AK31,1)</f>
        <v>156.9</v>
      </c>
      <c r="AK31" s="109">
        <f>RCF!C$25</f>
        <v>15.696666666666665</v>
      </c>
      <c r="AL31" s="42">
        <f t="shared" ref="AL31:AL62" si="70">ROUNDDOWN($C31*AM31,1)</f>
        <v>207</v>
      </c>
      <c r="AM31" s="109">
        <f>RCF!C$59</f>
        <v>20.7</v>
      </c>
      <c r="AN31" s="42">
        <f t="shared" ref="AN31:AN62" si="71">ROUNDDOWN($C31*AO31,1)</f>
        <v>165.7</v>
      </c>
      <c r="AO31" s="109">
        <f>RCF!C$33</f>
        <v>16.57</v>
      </c>
      <c r="AP31" s="100">
        <f t="shared" ref="AP31:AP62" si="72">ROUNDDOWN($AN31*AP$6,1)</f>
        <v>248.5</v>
      </c>
      <c r="AQ31" s="42">
        <f t="shared" ref="AQ31:AQ62" si="73">ROUNDDOWN($C31*AR31,1)</f>
        <v>164.6</v>
      </c>
      <c r="AR31" s="109">
        <f>RCF!C$35</f>
        <v>16.46</v>
      </c>
      <c r="AS31" s="100">
        <f t="shared" ref="AS31:AT50" si="74">ROUNDDOWN($AQ31*AS$6,1)</f>
        <v>213.9</v>
      </c>
      <c r="AT31" s="100">
        <f t="shared" si="74"/>
        <v>238.6</v>
      </c>
      <c r="AU31" s="42">
        <f t="shared" ref="AU31:AU62" si="75">ROUNDDOWN($C31*AV31,1)</f>
        <v>162.4</v>
      </c>
      <c r="AV31" s="109">
        <f>RCF!C$37</f>
        <v>16.247</v>
      </c>
      <c r="AW31" s="111">
        <v>161.9</v>
      </c>
      <c r="AX31" s="109"/>
      <c r="AY31" s="42">
        <f t="shared" ref="AY31:AY62" si="76">ROUNDDOWN($C31*AZ31,1)</f>
        <v>165.4</v>
      </c>
      <c r="AZ31" s="109">
        <f>RCF!C$39</f>
        <v>16.54</v>
      </c>
      <c r="BA31" s="42">
        <f t="shared" ref="BA31:BA62" si="77">ROUNDDOWN($C31*BB31,1)</f>
        <v>157.69999999999999</v>
      </c>
      <c r="BB31" s="109">
        <f>RCF!C$41</f>
        <v>15.779</v>
      </c>
    </row>
    <row r="32" spans="1:54" s="60" customFormat="1" ht="25.5" x14ac:dyDescent="0.2">
      <c r="A32" s="47" t="s">
        <v>49</v>
      </c>
      <c r="B32" s="48" t="s">
        <v>68</v>
      </c>
      <c r="C32" s="49">
        <v>87</v>
      </c>
      <c r="D32" s="42">
        <f t="shared" si="56"/>
        <v>5178.2</v>
      </c>
      <c r="E32" s="41">
        <f>RCF!C$43</f>
        <v>59.519182319999999</v>
      </c>
      <c r="F32" s="42">
        <f t="shared" ref="F32:F62" si="78">ROUNDDOWN($C32*G32,1)</f>
        <v>1373.9</v>
      </c>
      <c r="G32" s="110">
        <f>RCF!C$5</f>
        <v>15.792</v>
      </c>
      <c r="H32" s="42">
        <f t="shared" si="57"/>
        <v>1373.9</v>
      </c>
      <c r="I32" s="110">
        <f t="shared" si="58"/>
        <v>15.792</v>
      </c>
      <c r="J32" s="100">
        <f t="shared" si="59"/>
        <v>1511.3</v>
      </c>
      <c r="K32" s="100">
        <f t="shared" si="59"/>
        <v>1882.2</v>
      </c>
      <c r="L32" s="100">
        <f t="shared" si="59"/>
        <v>2019.6</v>
      </c>
      <c r="M32" s="100">
        <f t="shared" si="59"/>
        <v>2225.6999999999998</v>
      </c>
      <c r="N32" s="100">
        <f t="shared" si="59"/>
        <v>2747.8</v>
      </c>
      <c r="O32" s="100">
        <f t="shared" si="59"/>
        <v>2953.9</v>
      </c>
      <c r="P32" s="100">
        <f t="shared" si="59"/>
        <v>4121.7</v>
      </c>
      <c r="Q32" s="42">
        <f t="shared" si="60"/>
        <v>1347.6</v>
      </c>
      <c r="R32" s="109">
        <f>RCF!C$7</f>
        <v>15.49</v>
      </c>
      <c r="S32" s="100">
        <f t="shared" si="61"/>
        <v>1751.8</v>
      </c>
      <c r="T32" s="100">
        <f t="shared" si="61"/>
        <v>2021.4</v>
      </c>
      <c r="U32" s="42">
        <f t="shared" si="62"/>
        <v>1331.4</v>
      </c>
      <c r="V32" s="109">
        <f>RCF!C$9</f>
        <v>15.304</v>
      </c>
      <c r="W32" s="42">
        <f t="shared" si="63"/>
        <v>1331.4</v>
      </c>
      <c r="X32" s="109">
        <f t="shared" si="64"/>
        <v>15.304</v>
      </c>
      <c r="Y32" s="100">
        <f t="shared" si="65"/>
        <v>1464.5</v>
      </c>
      <c r="Z32" s="100">
        <f t="shared" si="66"/>
        <v>1824.1</v>
      </c>
      <c r="AA32" s="100">
        <f t="shared" si="66"/>
        <v>2156.9</v>
      </c>
      <c r="AB32" s="100">
        <f t="shared" si="66"/>
        <v>1957.2</v>
      </c>
      <c r="AC32" s="100">
        <f t="shared" si="66"/>
        <v>2889.2</v>
      </c>
      <c r="AD32" s="100">
        <f t="shared" si="66"/>
        <v>3994.3</v>
      </c>
      <c r="AE32" s="42">
        <f t="shared" si="67"/>
        <v>1350.2</v>
      </c>
      <c r="AF32" s="109">
        <f>RCF!C$13</f>
        <v>15.52</v>
      </c>
      <c r="AG32" s="100">
        <f t="shared" si="68"/>
        <v>2227.8000000000002</v>
      </c>
      <c r="AH32" s="100">
        <f t="shared" si="68"/>
        <v>2835.4</v>
      </c>
      <c r="AI32" s="100">
        <f t="shared" si="68"/>
        <v>4050.6</v>
      </c>
      <c r="AJ32" s="42">
        <f t="shared" si="69"/>
        <v>1365.6</v>
      </c>
      <c r="AK32" s="109">
        <f>RCF!C$25</f>
        <v>15.696666666666665</v>
      </c>
      <c r="AL32" s="42">
        <f t="shared" si="70"/>
        <v>1800.9</v>
      </c>
      <c r="AM32" s="109">
        <f>RCF!C$59</f>
        <v>20.7</v>
      </c>
      <c r="AN32" s="42">
        <f t="shared" si="71"/>
        <v>1441.5</v>
      </c>
      <c r="AO32" s="109">
        <f>RCF!C$33</f>
        <v>16.57</v>
      </c>
      <c r="AP32" s="100">
        <f t="shared" si="72"/>
        <v>2162.1999999999998</v>
      </c>
      <c r="AQ32" s="42">
        <f t="shared" si="73"/>
        <v>1432</v>
      </c>
      <c r="AR32" s="109">
        <f>RCF!C$35</f>
        <v>16.46</v>
      </c>
      <c r="AS32" s="100">
        <f t="shared" si="74"/>
        <v>1861.6</v>
      </c>
      <c r="AT32" s="100">
        <f t="shared" si="74"/>
        <v>2076.4</v>
      </c>
      <c r="AU32" s="42">
        <f t="shared" si="75"/>
        <v>1413.4</v>
      </c>
      <c r="AV32" s="109">
        <f>RCF!C$37</f>
        <v>16.247</v>
      </c>
      <c r="AW32" s="111">
        <v>1408.4</v>
      </c>
      <c r="AX32" s="109"/>
      <c r="AY32" s="42">
        <f t="shared" si="76"/>
        <v>1438.9</v>
      </c>
      <c r="AZ32" s="109">
        <f>RCF!C$39</f>
        <v>16.54</v>
      </c>
      <c r="BA32" s="42">
        <f t="shared" si="77"/>
        <v>1372.7</v>
      </c>
      <c r="BB32" s="109">
        <f>RCF!C$41</f>
        <v>15.779</v>
      </c>
    </row>
    <row r="33" spans="1:54" s="60" customFormat="1" x14ac:dyDescent="0.2">
      <c r="A33" s="47" t="s">
        <v>41</v>
      </c>
      <c r="B33" s="48" t="s">
        <v>69</v>
      </c>
      <c r="C33" s="49">
        <v>234</v>
      </c>
      <c r="D33" s="42">
        <f t="shared" si="56"/>
        <v>13927.5</v>
      </c>
      <c r="E33" s="41">
        <f>RCF!C$43</f>
        <v>59.519182319999999</v>
      </c>
      <c r="F33" s="42">
        <f t="shared" si="78"/>
        <v>3695.3</v>
      </c>
      <c r="G33" s="110">
        <f>RCF!C$5</f>
        <v>15.792</v>
      </c>
      <c r="H33" s="42">
        <f t="shared" si="57"/>
        <v>3695.3</v>
      </c>
      <c r="I33" s="110">
        <f t="shared" si="58"/>
        <v>15.792</v>
      </c>
      <c r="J33" s="100">
        <f t="shared" si="59"/>
        <v>4064.9</v>
      </c>
      <c r="K33" s="100">
        <f t="shared" si="59"/>
        <v>5062.6000000000004</v>
      </c>
      <c r="L33" s="100">
        <f t="shared" si="59"/>
        <v>5432.1</v>
      </c>
      <c r="M33" s="100">
        <f t="shared" si="59"/>
        <v>5986.4</v>
      </c>
      <c r="N33" s="100">
        <f t="shared" si="59"/>
        <v>7390.7</v>
      </c>
      <c r="O33" s="100">
        <f t="shared" si="59"/>
        <v>7945</v>
      </c>
      <c r="P33" s="100">
        <f t="shared" si="59"/>
        <v>11086</v>
      </c>
      <c r="Q33" s="42">
        <f t="shared" si="60"/>
        <v>3624.6</v>
      </c>
      <c r="R33" s="109">
        <f>RCF!C$7</f>
        <v>15.49</v>
      </c>
      <c r="S33" s="100">
        <f t="shared" si="61"/>
        <v>4711.8999999999996</v>
      </c>
      <c r="T33" s="100">
        <f t="shared" si="61"/>
        <v>5436.9</v>
      </c>
      <c r="U33" s="42">
        <f t="shared" si="62"/>
        <v>3581.1</v>
      </c>
      <c r="V33" s="109">
        <f>RCF!C$9</f>
        <v>15.304</v>
      </c>
      <c r="W33" s="42">
        <f t="shared" si="63"/>
        <v>3581.1</v>
      </c>
      <c r="X33" s="109">
        <f t="shared" si="64"/>
        <v>15.304</v>
      </c>
      <c r="Y33" s="100">
        <f t="shared" si="65"/>
        <v>3939.2</v>
      </c>
      <c r="Z33" s="100">
        <f t="shared" si="66"/>
        <v>4906.2</v>
      </c>
      <c r="AA33" s="100">
        <f t="shared" si="66"/>
        <v>5801.4</v>
      </c>
      <c r="AB33" s="100">
        <f t="shared" si="66"/>
        <v>5264.3</v>
      </c>
      <c r="AC33" s="100">
        <f t="shared" si="66"/>
        <v>7771.1</v>
      </c>
      <c r="AD33" s="100">
        <f t="shared" si="66"/>
        <v>10743.4</v>
      </c>
      <c r="AE33" s="42">
        <f t="shared" si="67"/>
        <v>3631.6</v>
      </c>
      <c r="AF33" s="109">
        <f>RCF!C$13</f>
        <v>15.52</v>
      </c>
      <c r="AG33" s="100">
        <f t="shared" si="68"/>
        <v>5992.1</v>
      </c>
      <c r="AH33" s="100">
        <f t="shared" si="68"/>
        <v>7626.4</v>
      </c>
      <c r="AI33" s="100">
        <f t="shared" si="68"/>
        <v>10894.8</v>
      </c>
      <c r="AJ33" s="42">
        <f t="shared" si="69"/>
        <v>3673</v>
      </c>
      <c r="AK33" s="109">
        <f>RCF!C$25</f>
        <v>15.696666666666665</v>
      </c>
      <c r="AL33" s="42">
        <f t="shared" si="70"/>
        <v>4843.8</v>
      </c>
      <c r="AM33" s="109">
        <f>RCF!C$59</f>
        <v>20.7</v>
      </c>
      <c r="AN33" s="42">
        <f t="shared" si="71"/>
        <v>3877.3</v>
      </c>
      <c r="AO33" s="109">
        <f>RCF!C$33</f>
        <v>16.57</v>
      </c>
      <c r="AP33" s="100">
        <f t="shared" si="72"/>
        <v>5815.9</v>
      </c>
      <c r="AQ33" s="42">
        <f t="shared" si="73"/>
        <v>3851.6</v>
      </c>
      <c r="AR33" s="109">
        <f>RCF!C$35</f>
        <v>16.46</v>
      </c>
      <c r="AS33" s="100">
        <f t="shared" si="74"/>
        <v>5007</v>
      </c>
      <c r="AT33" s="100">
        <f t="shared" si="74"/>
        <v>5584.8</v>
      </c>
      <c r="AU33" s="42">
        <f t="shared" si="75"/>
        <v>3801.7</v>
      </c>
      <c r="AV33" s="109">
        <f>RCF!C$37</f>
        <v>16.247</v>
      </c>
      <c r="AW33" s="111">
        <v>3788</v>
      </c>
      <c r="AX33" s="109"/>
      <c r="AY33" s="42">
        <f t="shared" si="76"/>
        <v>3870.3</v>
      </c>
      <c r="AZ33" s="109">
        <f>RCF!C$39</f>
        <v>16.54</v>
      </c>
      <c r="BA33" s="42">
        <f t="shared" si="77"/>
        <v>3692.2</v>
      </c>
      <c r="BB33" s="109">
        <f>RCF!C$41</f>
        <v>15.779</v>
      </c>
    </row>
    <row r="34" spans="1:54" s="60" customFormat="1" ht="25.5" x14ac:dyDescent="0.2">
      <c r="A34" s="47" t="s">
        <v>38</v>
      </c>
      <c r="B34" s="48" t="s">
        <v>103</v>
      </c>
      <c r="C34" s="49">
        <v>410</v>
      </c>
      <c r="D34" s="42">
        <f t="shared" si="56"/>
        <v>24402.9</v>
      </c>
      <c r="E34" s="41">
        <f>RCF!C$43</f>
        <v>59.519182319999999</v>
      </c>
      <c r="F34" s="42">
        <f t="shared" si="78"/>
        <v>6474.7</v>
      </c>
      <c r="G34" s="110">
        <f>RCF!C$5</f>
        <v>15.792</v>
      </c>
      <c r="H34" s="42">
        <f t="shared" si="57"/>
        <v>6474.7</v>
      </c>
      <c r="I34" s="110">
        <f t="shared" si="58"/>
        <v>15.792</v>
      </c>
      <c r="J34" s="100">
        <f t="shared" si="59"/>
        <v>7122.2</v>
      </c>
      <c r="K34" s="100">
        <f t="shared" si="59"/>
        <v>8870.4</v>
      </c>
      <c r="L34" s="100">
        <f t="shared" si="59"/>
        <v>9517.7999999999993</v>
      </c>
      <c r="M34" s="100">
        <f t="shared" si="59"/>
        <v>10489</v>
      </c>
      <c r="N34" s="100">
        <f t="shared" si="59"/>
        <v>12949.4</v>
      </c>
      <c r="O34" s="100">
        <f t="shared" si="59"/>
        <v>13920.6</v>
      </c>
      <c r="P34" s="100">
        <f t="shared" si="59"/>
        <v>19424.2</v>
      </c>
      <c r="Q34" s="42">
        <f t="shared" si="60"/>
        <v>6350.9</v>
      </c>
      <c r="R34" s="109">
        <f>RCF!C$7</f>
        <v>15.49</v>
      </c>
      <c r="S34" s="100">
        <f t="shared" si="61"/>
        <v>8256.1</v>
      </c>
      <c r="T34" s="100">
        <f t="shared" si="61"/>
        <v>9526.2999999999993</v>
      </c>
      <c r="U34" s="42">
        <f t="shared" si="62"/>
        <v>6274.6</v>
      </c>
      <c r="V34" s="109">
        <f>RCF!C$9</f>
        <v>15.304</v>
      </c>
      <c r="W34" s="42">
        <f t="shared" si="63"/>
        <v>6274.6</v>
      </c>
      <c r="X34" s="109">
        <f t="shared" si="64"/>
        <v>15.304</v>
      </c>
      <c r="Y34" s="100">
        <f t="shared" si="65"/>
        <v>6902</v>
      </c>
      <c r="Z34" s="100">
        <f t="shared" si="66"/>
        <v>8596.2999999999993</v>
      </c>
      <c r="AA34" s="100">
        <f t="shared" si="66"/>
        <v>10164.9</v>
      </c>
      <c r="AB34" s="100">
        <f t="shared" si="66"/>
        <v>9223.7000000000007</v>
      </c>
      <c r="AC34" s="100">
        <f t="shared" si="66"/>
        <v>13616</v>
      </c>
      <c r="AD34" s="100">
        <f t="shared" si="66"/>
        <v>18823.900000000001</v>
      </c>
      <c r="AE34" s="42">
        <f t="shared" si="67"/>
        <v>6363.2</v>
      </c>
      <c r="AF34" s="109">
        <f>RCF!C$13</f>
        <v>15.52</v>
      </c>
      <c r="AG34" s="100">
        <f t="shared" si="68"/>
        <v>10499.3</v>
      </c>
      <c r="AH34" s="100">
        <f t="shared" si="68"/>
        <v>13362.7</v>
      </c>
      <c r="AI34" s="100">
        <f t="shared" si="68"/>
        <v>19089.599999999999</v>
      </c>
      <c r="AJ34" s="42">
        <f t="shared" si="69"/>
        <v>6435.6</v>
      </c>
      <c r="AK34" s="109">
        <f>RCF!C$25</f>
        <v>15.696666666666665</v>
      </c>
      <c r="AL34" s="42">
        <f t="shared" si="70"/>
        <v>8487</v>
      </c>
      <c r="AM34" s="109">
        <f>RCF!C$59</f>
        <v>20.7</v>
      </c>
      <c r="AN34" s="42">
        <f t="shared" si="71"/>
        <v>6793.7</v>
      </c>
      <c r="AO34" s="109">
        <f>RCF!C$33</f>
        <v>16.57</v>
      </c>
      <c r="AP34" s="100">
        <f t="shared" si="72"/>
        <v>10190.5</v>
      </c>
      <c r="AQ34" s="42">
        <f t="shared" si="73"/>
        <v>6748.6</v>
      </c>
      <c r="AR34" s="109">
        <f>RCF!C$35</f>
        <v>16.46</v>
      </c>
      <c r="AS34" s="100">
        <f t="shared" si="74"/>
        <v>8773.1</v>
      </c>
      <c r="AT34" s="100">
        <f t="shared" si="74"/>
        <v>9785.4</v>
      </c>
      <c r="AU34" s="42">
        <f t="shared" si="75"/>
        <v>6661.2</v>
      </c>
      <c r="AV34" s="109">
        <f>RCF!C$37</f>
        <v>16.247</v>
      </c>
      <c r="AW34" s="111">
        <v>6637.1</v>
      </c>
      <c r="AX34" s="109"/>
      <c r="AY34" s="42">
        <f t="shared" si="76"/>
        <v>6781.4</v>
      </c>
      <c r="AZ34" s="109">
        <f>RCF!C$39</f>
        <v>16.54</v>
      </c>
      <c r="BA34" s="42">
        <f t="shared" si="77"/>
        <v>6469.3</v>
      </c>
      <c r="BB34" s="109">
        <f>RCF!C$41</f>
        <v>15.779</v>
      </c>
    </row>
    <row r="35" spans="1:54" s="60" customFormat="1" x14ac:dyDescent="0.2">
      <c r="A35" s="47" t="s">
        <v>48</v>
      </c>
      <c r="B35" s="48" t="s">
        <v>104</v>
      </c>
      <c r="C35" s="49">
        <v>800</v>
      </c>
      <c r="D35" s="42">
        <f t="shared" si="56"/>
        <v>47615.3</v>
      </c>
      <c r="E35" s="41">
        <f>RCF!C$43</f>
        <v>59.519182319999999</v>
      </c>
      <c r="F35" s="42">
        <f t="shared" si="78"/>
        <v>12633.6</v>
      </c>
      <c r="G35" s="110">
        <f>RCF!C$5</f>
        <v>15.792</v>
      </c>
      <c r="H35" s="42">
        <f t="shared" si="57"/>
        <v>12633.6</v>
      </c>
      <c r="I35" s="110">
        <f t="shared" si="58"/>
        <v>15.792</v>
      </c>
      <c r="J35" s="100">
        <f t="shared" si="59"/>
        <v>13897</v>
      </c>
      <c r="K35" s="100">
        <f t="shared" si="59"/>
        <v>17308</v>
      </c>
      <c r="L35" s="100">
        <f t="shared" si="59"/>
        <v>18571.400000000001</v>
      </c>
      <c r="M35" s="100">
        <f t="shared" si="59"/>
        <v>20466.400000000001</v>
      </c>
      <c r="N35" s="100">
        <f t="shared" si="59"/>
        <v>25267.200000000001</v>
      </c>
      <c r="O35" s="100">
        <f t="shared" si="59"/>
        <v>27162.2</v>
      </c>
      <c r="P35" s="100">
        <f t="shared" si="59"/>
        <v>37900.800000000003</v>
      </c>
      <c r="Q35" s="42">
        <f t="shared" si="60"/>
        <v>12392</v>
      </c>
      <c r="R35" s="109">
        <f>RCF!C$7</f>
        <v>15.49</v>
      </c>
      <c r="S35" s="100">
        <f t="shared" si="61"/>
        <v>16109.6</v>
      </c>
      <c r="T35" s="100">
        <f t="shared" si="61"/>
        <v>18588</v>
      </c>
      <c r="U35" s="42">
        <f t="shared" si="62"/>
        <v>12243.2</v>
      </c>
      <c r="V35" s="109">
        <f>RCF!C$9</f>
        <v>15.304</v>
      </c>
      <c r="W35" s="42">
        <f t="shared" si="63"/>
        <v>12243.2</v>
      </c>
      <c r="X35" s="109">
        <f t="shared" si="64"/>
        <v>15.304</v>
      </c>
      <c r="Y35" s="100">
        <f t="shared" si="65"/>
        <v>13467.5</v>
      </c>
      <c r="Z35" s="100">
        <f t="shared" si="66"/>
        <v>16773.2</v>
      </c>
      <c r="AA35" s="100">
        <f t="shared" si="66"/>
        <v>19834</v>
      </c>
      <c r="AB35" s="100">
        <f t="shared" si="66"/>
        <v>17997.5</v>
      </c>
      <c r="AC35" s="100">
        <f t="shared" si="66"/>
        <v>26567.7</v>
      </c>
      <c r="AD35" s="100">
        <f t="shared" si="66"/>
        <v>36729.599999999999</v>
      </c>
      <c r="AE35" s="42">
        <f t="shared" si="67"/>
        <v>12416</v>
      </c>
      <c r="AF35" s="109">
        <f>RCF!C$13</f>
        <v>15.52</v>
      </c>
      <c r="AG35" s="100">
        <f t="shared" si="68"/>
        <v>20486.400000000001</v>
      </c>
      <c r="AH35" s="100">
        <f t="shared" si="68"/>
        <v>26073.599999999999</v>
      </c>
      <c r="AI35" s="100">
        <f t="shared" si="68"/>
        <v>37248</v>
      </c>
      <c r="AJ35" s="42">
        <f t="shared" si="69"/>
        <v>12557.3</v>
      </c>
      <c r="AK35" s="109">
        <f>RCF!C$25</f>
        <v>15.696666666666665</v>
      </c>
      <c r="AL35" s="42">
        <f t="shared" si="70"/>
        <v>16560</v>
      </c>
      <c r="AM35" s="109">
        <f>RCF!C$59</f>
        <v>20.7</v>
      </c>
      <c r="AN35" s="42">
        <f t="shared" si="71"/>
        <v>13256</v>
      </c>
      <c r="AO35" s="109">
        <f>RCF!C$33</f>
        <v>16.57</v>
      </c>
      <c r="AP35" s="100">
        <f t="shared" si="72"/>
        <v>19884</v>
      </c>
      <c r="AQ35" s="42">
        <f t="shared" si="73"/>
        <v>13168</v>
      </c>
      <c r="AR35" s="109">
        <f>RCF!C$35</f>
        <v>16.46</v>
      </c>
      <c r="AS35" s="100">
        <f t="shared" si="74"/>
        <v>17118.400000000001</v>
      </c>
      <c r="AT35" s="100">
        <f t="shared" si="74"/>
        <v>19093.599999999999</v>
      </c>
      <c r="AU35" s="42">
        <f t="shared" si="75"/>
        <v>12997.6</v>
      </c>
      <c r="AV35" s="109">
        <f>RCF!C$37</f>
        <v>16.247</v>
      </c>
      <c r="AW35" s="111">
        <v>12950.4</v>
      </c>
      <c r="AX35" s="109"/>
      <c r="AY35" s="42">
        <f t="shared" si="76"/>
        <v>13232</v>
      </c>
      <c r="AZ35" s="109">
        <f>RCF!C$39</f>
        <v>16.54</v>
      </c>
      <c r="BA35" s="42">
        <f t="shared" si="77"/>
        <v>12623.2</v>
      </c>
      <c r="BB35" s="109">
        <f>RCF!C$41</f>
        <v>15.779</v>
      </c>
    </row>
    <row r="36" spans="1:54" s="60" customFormat="1" x14ac:dyDescent="0.2">
      <c r="A36" s="47" t="s">
        <v>50</v>
      </c>
      <c r="B36" s="48" t="s">
        <v>70</v>
      </c>
      <c r="C36" s="49">
        <v>206</v>
      </c>
      <c r="D36" s="42">
        <f t="shared" si="56"/>
        <v>12261</v>
      </c>
      <c r="E36" s="41">
        <f>RCF!C$43</f>
        <v>59.519182319999999</v>
      </c>
      <c r="F36" s="42">
        <f t="shared" si="78"/>
        <v>3253.1</v>
      </c>
      <c r="G36" s="110">
        <f>RCF!C$5</f>
        <v>15.792</v>
      </c>
      <c r="H36" s="42">
        <f t="shared" si="57"/>
        <v>3253.2</v>
      </c>
      <c r="I36" s="110">
        <f t="shared" si="58"/>
        <v>15.792</v>
      </c>
      <c r="J36" s="100">
        <f t="shared" si="59"/>
        <v>3578.5</v>
      </c>
      <c r="K36" s="100">
        <f t="shared" si="59"/>
        <v>4456.8</v>
      </c>
      <c r="L36" s="100">
        <f t="shared" si="59"/>
        <v>4782.1000000000004</v>
      </c>
      <c r="M36" s="100">
        <f t="shared" si="59"/>
        <v>5270.1</v>
      </c>
      <c r="N36" s="100">
        <f t="shared" si="59"/>
        <v>6506.3</v>
      </c>
      <c r="O36" s="100">
        <f t="shared" si="59"/>
        <v>6994.3</v>
      </c>
      <c r="P36" s="100">
        <f t="shared" si="59"/>
        <v>9759.5</v>
      </c>
      <c r="Q36" s="42">
        <f t="shared" si="60"/>
        <v>3190.9</v>
      </c>
      <c r="R36" s="109">
        <f>RCF!C$7</f>
        <v>15.49</v>
      </c>
      <c r="S36" s="100">
        <f t="shared" si="61"/>
        <v>4148.1000000000004</v>
      </c>
      <c r="T36" s="100">
        <f t="shared" si="61"/>
        <v>4786.3</v>
      </c>
      <c r="U36" s="42">
        <f t="shared" si="62"/>
        <v>3152.6</v>
      </c>
      <c r="V36" s="109">
        <f>RCF!C$9</f>
        <v>15.304</v>
      </c>
      <c r="W36" s="42">
        <f t="shared" si="63"/>
        <v>3152.6</v>
      </c>
      <c r="X36" s="109">
        <f t="shared" si="64"/>
        <v>15.304</v>
      </c>
      <c r="Y36" s="100">
        <f t="shared" si="65"/>
        <v>3467.8</v>
      </c>
      <c r="Z36" s="100">
        <f t="shared" si="66"/>
        <v>4319.1000000000004</v>
      </c>
      <c r="AA36" s="100">
        <f t="shared" si="66"/>
        <v>5107.3</v>
      </c>
      <c r="AB36" s="100">
        <f t="shared" si="66"/>
        <v>4634.3999999999996</v>
      </c>
      <c r="AC36" s="100">
        <f t="shared" si="66"/>
        <v>6841.2</v>
      </c>
      <c r="AD36" s="100">
        <f t="shared" si="66"/>
        <v>9457.9</v>
      </c>
      <c r="AE36" s="42">
        <f t="shared" si="67"/>
        <v>3197.1</v>
      </c>
      <c r="AF36" s="109">
        <f>RCF!C$13</f>
        <v>15.52</v>
      </c>
      <c r="AG36" s="100">
        <f t="shared" si="68"/>
        <v>5275.2</v>
      </c>
      <c r="AH36" s="100">
        <f t="shared" si="68"/>
        <v>6713.9</v>
      </c>
      <c r="AI36" s="100">
        <f t="shared" si="68"/>
        <v>9591.2999999999993</v>
      </c>
      <c r="AJ36" s="42">
        <f t="shared" si="69"/>
        <v>3233.5</v>
      </c>
      <c r="AK36" s="109">
        <f>RCF!C$25</f>
        <v>15.696666666666665</v>
      </c>
      <c r="AL36" s="42">
        <f t="shared" si="70"/>
        <v>4264.2</v>
      </c>
      <c r="AM36" s="109">
        <f>RCF!C$59</f>
        <v>20.7</v>
      </c>
      <c r="AN36" s="42">
        <f t="shared" si="71"/>
        <v>3413.4</v>
      </c>
      <c r="AO36" s="109">
        <f>RCF!C$33</f>
        <v>16.57</v>
      </c>
      <c r="AP36" s="100">
        <f t="shared" si="72"/>
        <v>5120.1000000000004</v>
      </c>
      <c r="AQ36" s="42">
        <f t="shared" si="73"/>
        <v>3390.7</v>
      </c>
      <c r="AR36" s="109">
        <f>RCF!C$35</f>
        <v>16.46</v>
      </c>
      <c r="AS36" s="100">
        <f t="shared" si="74"/>
        <v>4407.8999999999996</v>
      </c>
      <c r="AT36" s="100">
        <f t="shared" si="74"/>
        <v>4916.5</v>
      </c>
      <c r="AU36" s="42">
        <f t="shared" si="75"/>
        <v>3346.8</v>
      </c>
      <c r="AV36" s="109">
        <f>RCF!C$37</f>
        <v>16.247</v>
      </c>
      <c r="AW36" s="111">
        <v>3334.7</v>
      </c>
      <c r="AX36" s="109"/>
      <c r="AY36" s="42">
        <f t="shared" si="76"/>
        <v>3407.2</v>
      </c>
      <c r="AZ36" s="109">
        <f>RCF!C$39</f>
        <v>16.54</v>
      </c>
      <c r="BA36" s="42">
        <f t="shared" si="77"/>
        <v>3250.4</v>
      </c>
      <c r="BB36" s="109">
        <f>RCF!C$41</f>
        <v>15.779</v>
      </c>
    </row>
    <row r="37" spans="1:54" s="60" customFormat="1" x14ac:dyDescent="0.2">
      <c r="A37" s="47" t="s">
        <v>59</v>
      </c>
      <c r="B37" s="48" t="s">
        <v>105</v>
      </c>
      <c r="C37" s="49">
        <v>1200</v>
      </c>
      <c r="D37" s="42">
        <f t="shared" si="56"/>
        <v>71423</v>
      </c>
      <c r="E37" s="41">
        <f>RCF!C$43</f>
        <v>59.519182319999999</v>
      </c>
      <c r="F37" s="42">
        <f t="shared" si="78"/>
        <v>18950.400000000001</v>
      </c>
      <c r="G37" s="110">
        <f>RCF!C$5</f>
        <v>15.792</v>
      </c>
      <c r="H37" s="42">
        <f t="shared" si="57"/>
        <v>18950.400000000001</v>
      </c>
      <c r="I37" s="110">
        <f t="shared" si="58"/>
        <v>15.792</v>
      </c>
      <c r="J37" s="100">
        <f t="shared" si="59"/>
        <v>20845.400000000001</v>
      </c>
      <c r="K37" s="100">
        <f t="shared" si="59"/>
        <v>25962</v>
      </c>
      <c r="L37" s="100">
        <f t="shared" si="59"/>
        <v>27857.1</v>
      </c>
      <c r="M37" s="100">
        <f t="shared" si="59"/>
        <v>30699.599999999999</v>
      </c>
      <c r="N37" s="100">
        <f t="shared" si="59"/>
        <v>37900.800000000003</v>
      </c>
      <c r="O37" s="100">
        <f t="shared" si="59"/>
        <v>40743.4</v>
      </c>
      <c r="P37" s="100">
        <f t="shared" si="59"/>
        <v>56851.199999999997</v>
      </c>
      <c r="Q37" s="42">
        <f t="shared" si="60"/>
        <v>18588</v>
      </c>
      <c r="R37" s="109">
        <f>RCF!C$7</f>
        <v>15.49</v>
      </c>
      <c r="S37" s="100">
        <f t="shared" si="61"/>
        <v>24164.400000000001</v>
      </c>
      <c r="T37" s="100">
        <f t="shared" si="61"/>
        <v>27882</v>
      </c>
      <c r="U37" s="42">
        <f t="shared" si="62"/>
        <v>18364.8</v>
      </c>
      <c r="V37" s="109">
        <f>RCF!C$9</f>
        <v>15.304</v>
      </c>
      <c r="W37" s="42">
        <f t="shared" si="63"/>
        <v>18364.8</v>
      </c>
      <c r="X37" s="109">
        <f t="shared" si="64"/>
        <v>15.304</v>
      </c>
      <c r="Y37" s="100">
        <f t="shared" si="65"/>
        <v>20201.2</v>
      </c>
      <c r="Z37" s="100">
        <f t="shared" si="66"/>
        <v>25159.8</v>
      </c>
      <c r="AA37" s="100">
        <f t="shared" si="66"/>
        <v>29751</v>
      </c>
      <c r="AB37" s="100">
        <f t="shared" si="66"/>
        <v>26996.3</v>
      </c>
      <c r="AC37" s="100">
        <f t="shared" si="66"/>
        <v>39851.599999999999</v>
      </c>
      <c r="AD37" s="100">
        <f t="shared" si="66"/>
        <v>55094.400000000001</v>
      </c>
      <c r="AE37" s="42">
        <f t="shared" si="67"/>
        <v>18624</v>
      </c>
      <c r="AF37" s="109">
        <f>RCF!C$13</f>
        <v>15.52</v>
      </c>
      <c r="AG37" s="100">
        <f t="shared" si="68"/>
        <v>30729.599999999999</v>
      </c>
      <c r="AH37" s="100">
        <f t="shared" si="68"/>
        <v>39110.400000000001</v>
      </c>
      <c r="AI37" s="100">
        <f t="shared" si="68"/>
        <v>55872</v>
      </c>
      <c r="AJ37" s="42">
        <f t="shared" si="69"/>
        <v>18836</v>
      </c>
      <c r="AK37" s="109">
        <f>RCF!C$25</f>
        <v>15.696666666666665</v>
      </c>
      <c r="AL37" s="42">
        <f t="shared" si="70"/>
        <v>24840</v>
      </c>
      <c r="AM37" s="109">
        <f>RCF!C$59</f>
        <v>20.7</v>
      </c>
      <c r="AN37" s="42">
        <f t="shared" si="71"/>
        <v>19884</v>
      </c>
      <c r="AO37" s="109">
        <f>RCF!C$33</f>
        <v>16.57</v>
      </c>
      <c r="AP37" s="100">
        <f t="shared" si="72"/>
        <v>29826</v>
      </c>
      <c r="AQ37" s="42">
        <f t="shared" si="73"/>
        <v>19752</v>
      </c>
      <c r="AR37" s="109">
        <f>RCF!C$35</f>
        <v>16.46</v>
      </c>
      <c r="AS37" s="100">
        <f t="shared" si="74"/>
        <v>25677.599999999999</v>
      </c>
      <c r="AT37" s="100">
        <f t="shared" si="74"/>
        <v>28640.400000000001</v>
      </c>
      <c r="AU37" s="42">
        <f t="shared" si="75"/>
        <v>19496.400000000001</v>
      </c>
      <c r="AV37" s="109">
        <f>RCF!C$37</f>
        <v>16.247</v>
      </c>
      <c r="AW37" s="111">
        <v>19425.599999999999</v>
      </c>
      <c r="AX37" s="109"/>
      <c r="AY37" s="42">
        <f t="shared" si="76"/>
        <v>19848</v>
      </c>
      <c r="AZ37" s="109">
        <f>RCF!C$39</f>
        <v>16.54</v>
      </c>
      <c r="BA37" s="42">
        <f t="shared" si="77"/>
        <v>18934.8</v>
      </c>
      <c r="BB37" s="109">
        <f>RCF!C$41</f>
        <v>15.779</v>
      </c>
    </row>
    <row r="38" spans="1:54" s="60" customFormat="1" x14ac:dyDescent="0.2">
      <c r="A38" s="47" t="s">
        <v>42</v>
      </c>
      <c r="B38" s="48" t="s">
        <v>71</v>
      </c>
      <c r="C38" s="49">
        <v>206</v>
      </c>
      <c r="D38" s="42">
        <f t="shared" si="56"/>
        <v>12261</v>
      </c>
      <c r="E38" s="41">
        <f>RCF!C$43</f>
        <v>59.519182319999999</v>
      </c>
      <c r="F38" s="42">
        <f t="shared" si="78"/>
        <v>3253.1</v>
      </c>
      <c r="G38" s="110">
        <f>RCF!C$5</f>
        <v>15.792</v>
      </c>
      <c r="H38" s="42">
        <f t="shared" si="57"/>
        <v>3253.2</v>
      </c>
      <c r="I38" s="110">
        <f t="shared" si="58"/>
        <v>15.792</v>
      </c>
      <c r="J38" s="100">
        <f t="shared" si="59"/>
        <v>3578.5</v>
      </c>
      <c r="K38" s="100">
        <f t="shared" si="59"/>
        <v>4456.8</v>
      </c>
      <c r="L38" s="100">
        <f t="shared" si="59"/>
        <v>4782.1000000000004</v>
      </c>
      <c r="M38" s="100">
        <f t="shared" si="59"/>
        <v>5270.1</v>
      </c>
      <c r="N38" s="100">
        <f t="shared" si="59"/>
        <v>6506.3</v>
      </c>
      <c r="O38" s="100">
        <f t="shared" si="59"/>
        <v>6994.3</v>
      </c>
      <c r="P38" s="100">
        <f t="shared" si="59"/>
        <v>9759.5</v>
      </c>
      <c r="Q38" s="42">
        <f t="shared" si="60"/>
        <v>3190.9</v>
      </c>
      <c r="R38" s="109">
        <f>RCF!C$7</f>
        <v>15.49</v>
      </c>
      <c r="S38" s="100">
        <f t="shared" si="61"/>
        <v>4148.1000000000004</v>
      </c>
      <c r="T38" s="100">
        <f t="shared" si="61"/>
        <v>4786.3</v>
      </c>
      <c r="U38" s="42">
        <f t="shared" si="62"/>
        <v>3152.6</v>
      </c>
      <c r="V38" s="109">
        <f>RCF!C$9</f>
        <v>15.304</v>
      </c>
      <c r="W38" s="42">
        <f t="shared" si="63"/>
        <v>3152.6</v>
      </c>
      <c r="X38" s="109">
        <f t="shared" si="64"/>
        <v>15.304</v>
      </c>
      <c r="Y38" s="100">
        <f t="shared" si="65"/>
        <v>3467.8</v>
      </c>
      <c r="Z38" s="100">
        <f t="shared" si="66"/>
        <v>4319.1000000000004</v>
      </c>
      <c r="AA38" s="100">
        <f t="shared" si="66"/>
        <v>5107.3</v>
      </c>
      <c r="AB38" s="100">
        <f t="shared" si="66"/>
        <v>4634.3999999999996</v>
      </c>
      <c r="AC38" s="100">
        <f t="shared" si="66"/>
        <v>6841.2</v>
      </c>
      <c r="AD38" s="100">
        <f t="shared" si="66"/>
        <v>9457.9</v>
      </c>
      <c r="AE38" s="42">
        <f t="shared" si="67"/>
        <v>3197.1</v>
      </c>
      <c r="AF38" s="109">
        <f>RCF!C$13</f>
        <v>15.52</v>
      </c>
      <c r="AG38" s="100">
        <f t="shared" si="68"/>
        <v>5275.2</v>
      </c>
      <c r="AH38" s="100">
        <f t="shared" si="68"/>
        <v>6713.9</v>
      </c>
      <c r="AI38" s="100">
        <f t="shared" si="68"/>
        <v>9591.2999999999993</v>
      </c>
      <c r="AJ38" s="42">
        <f t="shared" si="69"/>
        <v>3233.5</v>
      </c>
      <c r="AK38" s="109">
        <f>RCF!C$25</f>
        <v>15.696666666666665</v>
      </c>
      <c r="AL38" s="42">
        <f t="shared" si="70"/>
        <v>4264.2</v>
      </c>
      <c r="AM38" s="109">
        <f>RCF!C$59</f>
        <v>20.7</v>
      </c>
      <c r="AN38" s="42">
        <f t="shared" si="71"/>
        <v>3413.4</v>
      </c>
      <c r="AO38" s="109">
        <f>RCF!C$33</f>
        <v>16.57</v>
      </c>
      <c r="AP38" s="100">
        <f t="shared" si="72"/>
        <v>5120.1000000000004</v>
      </c>
      <c r="AQ38" s="42">
        <f t="shared" si="73"/>
        <v>3390.7</v>
      </c>
      <c r="AR38" s="109">
        <f>RCF!C$35</f>
        <v>16.46</v>
      </c>
      <c r="AS38" s="100">
        <f t="shared" si="74"/>
        <v>4407.8999999999996</v>
      </c>
      <c r="AT38" s="100">
        <f t="shared" si="74"/>
        <v>4916.5</v>
      </c>
      <c r="AU38" s="42">
        <f t="shared" si="75"/>
        <v>3346.8</v>
      </c>
      <c r="AV38" s="109">
        <f>RCF!C$37</f>
        <v>16.247</v>
      </c>
      <c r="AW38" s="111">
        <v>3334.7</v>
      </c>
      <c r="AX38" s="109"/>
      <c r="AY38" s="42">
        <f t="shared" si="76"/>
        <v>3407.2</v>
      </c>
      <c r="AZ38" s="109">
        <f>RCF!C$39</f>
        <v>16.54</v>
      </c>
      <c r="BA38" s="42">
        <f t="shared" si="77"/>
        <v>3250.4</v>
      </c>
      <c r="BB38" s="109">
        <f>RCF!C$41</f>
        <v>15.779</v>
      </c>
    </row>
    <row r="39" spans="1:54" s="60" customFormat="1" x14ac:dyDescent="0.2">
      <c r="A39" s="47" t="s">
        <v>43</v>
      </c>
      <c r="B39" s="48" t="s">
        <v>72</v>
      </c>
      <c r="C39" s="49">
        <v>206</v>
      </c>
      <c r="D39" s="42">
        <f t="shared" si="56"/>
        <v>12261</v>
      </c>
      <c r="E39" s="41">
        <f>RCF!C$43</f>
        <v>59.519182319999999</v>
      </c>
      <c r="F39" s="42">
        <f t="shared" si="78"/>
        <v>3253.1</v>
      </c>
      <c r="G39" s="110">
        <f>RCF!C$5</f>
        <v>15.792</v>
      </c>
      <c r="H39" s="42">
        <f t="shared" si="57"/>
        <v>3253.2</v>
      </c>
      <c r="I39" s="110">
        <f t="shared" si="58"/>
        <v>15.792</v>
      </c>
      <c r="J39" s="100">
        <f t="shared" si="59"/>
        <v>3578.5</v>
      </c>
      <c r="K39" s="100">
        <f t="shared" si="59"/>
        <v>4456.8</v>
      </c>
      <c r="L39" s="100">
        <f t="shared" si="59"/>
        <v>4782.1000000000004</v>
      </c>
      <c r="M39" s="100">
        <f t="shared" si="59"/>
        <v>5270.1</v>
      </c>
      <c r="N39" s="100">
        <f t="shared" si="59"/>
        <v>6506.3</v>
      </c>
      <c r="O39" s="100">
        <f t="shared" si="59"/>
        <v>6994.3</v>
      </c>
      <c r="P39" s="100">
        <f t="shared" si="59"/>
        <v>9759.5</v>
      </c>
      <c r="Q39" s="42">
        <f t="shared" si="60"/>
        <v>3190.9</v>
      </c>
      <c r="R39" s="109">
        <f>RCF!C$7</f>
        <v>15.49</v>
      </c>
      <c r="S39" s="100">
        <f t="shared" si="61"/>
        <v>4148.1000000000004</v>
      </c>
      <c r="T39" s="100">
        <f t="shared" si="61"/>
        <v>4786.3</v>
      </c>
      <c r="U39" s="42">
        <f t="shared" si="62"/>
        <v>3152.6</v>
      </c>
      <c r="V39" s="109">
        <f>RCF!C$9</f>
        <v>15.304</v>
      </c>
      <c r="W39" s="42">
        <f t="shared" si="63"/>
        <v>3152.6</v>
      </c>
      <c r="X39" s="109">
        <f t="shared" si="64"/>
        <v>15.304</v>
      </c>
      <c r="Y39" s="100">
        <f t="shared" si="65"/>
        <v>3467.8</v>
      </c>
      <c r="Z39" s="100">
        <f t="shared" si="66"/>
        <v>4319.1000000000004</v>
      </c>
      <c r="AA39" s="100">
        <f t="shared" si="66"/>
        <v>5107.3</v>
      </c>
      <c r="AB39" s="100">
        <f t="shared" si="66"/>
        <v>4634.3999999999996</v>
      </c>
      <c r="AC39" s="100">
        <f t="shared" si="66"/>
        <v>6841.2</v>
      </c>
      <c r="AD39" s="100">
        <f t="shared" si="66"/>
        <v>9457.9</v>
      </c>
      <c r="AE39" s="42">
        <f t="shared" si="67"/>
        <v>3197.1</v>
      </c>
      <c r="AF39" s="109">
        <f>RCF!C$13</f>
        <v>15.52</v>
      </c>
      <c r="AG39" s="100">
        <f t="shared" si="68"/>
        <v>5275.2</v>
      </c>
      <c r="AH39" s="100">
        <f t="shared" si="68"/>
        <v>6713.9</v>
      </c>
      <c r="AI39" s="100">
        <f t="shared" si="68"/>
        <v>9591.2999999999993</v>
      </c>
      <c r="AJ39" s="42">
        <f t="shared" si="69"/>
        <v>3233.5</v>
      </c>
      <c r="AK39" s="109">
        <f>RCF!C$25</f>
        <v>15.696666666666665</v>
      </c>
      <c r="AL39" s="42">
        <f t="shared" si="70"/>
        <v>4264.2</v>
      </c>
      <c r="AM39" s="109">
        <f>RCF!C$59</f>
        <v>20.7</v>
      </c>
      <c r="AN39" s="42">
        <f t="shared" si="71"/>
        <v>3413.4</v>
      </c>
      <c r="AO39" s="109">
        <f>RCF!C$33</f>
        <v>16.57</v>
      </c>
      <c r="AP39" s="100">
        <f t="shared" si="72"/>
        <v>5120.1000000000004</v>
      </c>
      <c r="AQ39" s="42">
        <f t="shared" si="73"/>
        <v>3390.7</v>
      </c>
      <c r="AR39" s="109">
        <f>RCF!C$35</f>
        <v>16.46</v>
      </c>
      <c r="AS39" s="100">
        <f t="shared" si="74"/>
        <v>4407.8999999999996</v>
      </c>
      <c r="AT39" s="100">
        <f t="shared" si="74"/>
        <v>4916.5</v>
      </c>
      <c r="AU39" s="42">
        <f t="shared" si="75"/>
        <v>3346.8</v>
      </c>
      <c r="AV39" s="109">
        <f>RCF!C$37</f>
        <v>16.247</v>
      </c>
      <c r="AW39" s="111">
        <v>3334.7</v>
      </c>
      <c r="AX39" s="109"/>
      <c r="AY39" s="42">
        <f t="shared" si="76"/>
        <v>3407.2</v>
      </c>
      <c r="AZ39" s="109">
        <f>RCF!C$39</f>
        <v>16.54</v>
      </c>
      <c r="BA39" s="42">
        <f t="shared" si="77"/>
        <v>3250.4</v>
      </c>
      <c r="BB39" s="109">
        <f>RCF!C$41</f>
        <v>15.779</v>
      </c>
    </row>
    <row r="40" spans="1:54" s="60" customFormat="1" x14ac:dyDescent="0.2">
      <c r="A40" s="47" t="s">
        <v>65</v>
      </c>
      <c r="B40" s="48" t="s">
        <v>73</v>
      </c>
      <c r="C40" s="49">
        <v>104</v>
      </c>
      <c r="D40" s="42">
        <f t="shared" si="56"/>
        <v>6190</v>
      </c>
      <c r="E40" s="41">
        <f>RCF!C$43</f>
        <v>59.519182319999999</v>
      </c>
      <c r="F40" s="42">
        <f t="shared" si="78"/>
        <v>1642.3</v>
      </c>
      <c r="G40" s="110">
        <f>RCF!C$5</f>
        <v>15.792</v>
      </c>
      <c r="H40" s="42">
        <f t="shared" si="57"/>
        <v>1642.4</v>
      </c>
      <c r="I40" s="110">
        <f t="shared" si="58"/>
        <v>15.792</v>
      </c>
      <c r="J40" s="100">
        <f t="shared" si="59"/>
        <v>1806.6</v>
      </c>
      <c r="K40" s="100">
        <f t="shared" si="59"/>
        <v>2250</v>
      </c>
      <c r="L40" s="100">
        <f t="shared" si="59"/>
        <v>2414.3000000000002</v>
      </c>
      <c r="M40" s="100">
        <f t="shared" si="59"/>
        <v>2660.6</v>
      </c>
      <c r="N40" s="100">
        <f t="shared" si="59"/>
        <v>3284.7</v>
      </c>
      <c r="O40" s="100">
        <f t="shared" si="59"/>
        <v>3531.1</v>
      </c>
      <c r="P40" s="100">
        <f t="shared" si="59"/>
        <v>4927.1000000000004</v>
      </c>
      <c r="Q40" s="42">
        <f t="shared" si="60"/>
        <v>1610.9</v>
      </c>
      <c r="R40" s="109">
        <f>RCF!C$7</f>
        <v>15.49</v>
      </c>
      <c r="S40" s="100">
        <f t="shared" si="61"/>
        <v>2094.1</v>
      </c>
      <c r="T40" s="100">
        <f t="shared" si="61"/>
        <v>2416.3000000000002</v>
      </c>
      <c r="U40" s="42">
        <f t="shared" si="62"/>
        <v>1591.6</v>
      </c>
      <c r="V40" s="109">
        <f>RCF!C$9</f>
        <v>15.304</v>
      </c>
      <c r="W40" s="42">
        <f t="shared" si="63"/>
        <v>1591.6</v>
      </c>
      <c r="X40" s="109">
        <f t="shared" si="64"/>
        <v>15.304</v>
      </c>
      <c r="Y40" s="100">
        <f t="shared" si="65"/>
        <v>1750.7</v>
      </c>
      <c r="Z40" s="100">
        <f t="shared" si="66"/>
        <v>2180.5</v>
      </c>
      <c r="AA40" s="100">
        <f t="shared" si="66"/>
        <v>2578.4</v>
      </c>
      <c r="AB40" s="100">
        <f t="shared" si="66"/>
        <v>2339.6999999999998</v>
      </c>
      <c r="AC40" s="100">
        <f t="shared" si="66"/>
        <v>3453.8</v>
      </c>
      <c r="AD40" s="100">
        <f t="shared" si="66"/>
        <v>4774.8</v>
      </c>
      <c r="AE40" s="42">
        <f t="shared" si="67"/>
        <v>1614</v>
      </c>
      <c r="AF40" s="109">
        <f>RCF!C$13</f>
        <v>15.52</v>
      </c>
      <c r="AG40" s="100">
        <f t="shared" si="68"/>
        <v>2663.1</v>
      </c>
      <c r="AH40" s="100">
        <f t="shared" si="68"/>
        <v>3389.4</v>
      </c>
      <c r="AI40" s="100">
        <f t="shared" si="68"/>
        <v>4842</v>
      </c>
      <c r="AJ40" s="42">
        <f t="shared" si="69"/>
        <v>1632.4</v>
      </c>
      <c r="AK40" s="109">
        <f>RCF!C$25</f>
        <v>15.696666666666665</v>
      </c>
      <c r="AL40" s="42">
        <f t="shared" si="70"/>
        <v>2152.8000000000002</v>
      </c>
      <c r="AM40" s="109">
        <f>RCF!C$59</f>
        <v>20.7</v>
      </c>
      <c r="AN40" s="42">
        <f t="shared" si="71"/>
        <v>1723.2</v>
      </c>
      <c r="AO40" s="109">
        <f>RCF!C$33</f>
        <v>16.57</v>
      </c>
      <c r="AP40" s="100">
        <f t="shared" si="72"/>
        <v>2584.8000000000002</v>
      </c>
      <c r="AQ40" s="42">
        <f t="shared" si="73"/>
        <v>1711.8</v>
      </c>
      <c r="AR40" s="109">
        <f>RCF!C$35</f>
        <v>16.46</v>
      </c>
      <c r="AS40" s="100">
        <f t="shared" si="74"/>
        <v>2225.3000000000002</v>
      </c>
      <c r="AT40" s="100">
        <f t="shared" si="74"/>
        <v>2482.1</v>
      </c>
      <c r="AU40" s="42">
        <f t="shared" si="75"/>
        <v>1689.6</v>
      </c>
      <c r="AV40" s="109">
        <f>RCF!C$37</f>
        <v>16.247</v>
      </c>
      <c r="AW40" s="111">
        <v>1683.6</v>
      </c>
      <c r="AX40" s="109"/>
      <c r="AY40" s="42">
        <f t="shared" si="76"/>
        <v>1720.1</v>
      </c>
      <c r="AZ40" s="109">
        <f>RCF!C$39</f>
        <v>16.54</v>
      </c>
      <c r="BA40" s="42">
        <f t="shared" si="77"/>
        <v>1641</v>
      </c>
      <c r="BB40" s="109">
        <f>RCF!C$41</f>
        <v>15.779</v>
      </c>
    </row>
    <row r="41" spans="1:54" s="60" customFormat="1" x14ac:dyDescent="0.2">
      <c r="A41" s="47" t="s">
        <v>63</v>
      </c>
      <c r="B41" s="48" t="s">
        <v>74</v>
      </c>
      <c r="C41" s="49">
        <v>275</v>
      </c>
      <c r="D41" s="42">
        <f t="shared" si="56"/>
        <v>16367.8</v>
      </c>
      <c r="E41" s="41">
        <f>RCF!C$43</f>
        <v>59.519182319999999</v>
      </c>
      <c r="F41" s="42">
        <f t="shared" si="78"/>
        <v>4342.8</v>
      </c>
      <c r="G41" s="110">
        <f>RCF!C$5</f>
        <v>15.792</v>
      </c>
      <c r="H41" s="42">
        <f t="shared" si="57"/>
        <v>4342.8</v>
      </c>
      <c r="I41" s="110">
        <f t="shared" si="58"/>
        <v>15.792</v>
      </c>
      <c r="J41" s="100">
        <f t="shared" ref="J41:P50" si="79">ROUND($C41*$I41*J$6,1)</f>
        <v>4777.1000000000004</v>
      </c>
      <c r="K41" s="100">
        <f t="shared" si="79"/>
        <v>5949.6</v>
      </c>
      <c r="L41" s="100">
        <f t="shared" si="79"/>
        <v>6383.9</v>
      </c>
      <c r="M41" s="100">
        <f t="shared" si="79"/>
        <v>7035.3</v>
      </c>
      <c r="N41" s="100">
        <f t="shared" si="79"/>
        <v>8685.6</v>
      </c>
      <c r="O41" s="100">
        <f t="shared" si="79"/>
        <v>9337</v>
      </c>
      <c r="P41" s="100">
        <f t="shared" si="79"/>
        <v>13028.4</v>
      </c>
      <c r="Q41" s="42">
        <f t="shared" si="60"/>
        <v>4259.7</v>
      </c>
      <c r="R41" s="109">
        <f>RCF!C$7</f>
        <v>15.49</v>
      </c>
      <c r="S41" s="100">
        <f t="shared" si="61"/>
        <v>5537.6</v>
      </c>
      <c r="T41" s="100">
        <f t="shared" si="61"/>
        <v>6389.5</v>
      </c>
      <c r="U41" s="42">
        <f t="shared" si="62"/>
        <v>4208.6000000000004</v>
      </c>
      <c r="V41" s="109">
        <f>RCF!C$9</f>
        <v>15.304</v>
      </c>
      <c r="W41" s="42">
        <f t="shared" si="63"/>
        <v>4208.6000000000004</v>
      </c>
      <c r="X41" s="109">
        <f t="shared" si="64"/>
        <v>15.304</v>
      </c>
      <c r="Y41" s="100">
        <f t="shared" si="65"/>
        <v>4629.3999999999996</v>
      </c>
      <c r="Z41" s="100">
        <f t="shared" ref="Z41:AD50" si="80">ROUND($C41*$X41*Z$6,1)</f>
        <v>5765.8</v>
      </c>
      <c r="AA41" s="100">
        <f t="shared" si="80"/>
        <v>6817.9</v>
      </c>
      <c r="AB41" s="100">
        <f t="shared" si="80"/>
        <v>6186.6</v>
      </c>
      <c r="AC41" s="100">
        <f t="shared" si="80"/>
        <v>9132.7000000000007</v>
      </c>
      <c r="AD41" s="100">
        <f t="shared" si="80"/>
        <v>12625.8</v>
      </c>
      <c r="AE41" s="42">
        <f t="shared" si="67"/>
        <v>4268</v>
      </c>
      <c r="AF41" s="109">
        <f>RCF!C$13</f>
        <v>15.52</v>
      </c>
      <c r="AG41" s="100">
        <f t="shared" si="68"/>
        <v>7042.2</v>
      </c>
      <c r="AH41" s="100">
        <f t="shared" si="68"/>
        <v>8962.7999999999993</v>
      </c>
      <c r="AI41" s="100">
        <f t="shared" si="68"/>
        <v>12804</v>
      </c>
      <c r="AJ41" s="42">
        <f t="shared" si="69"/>
        <v>4316.5</v>
      </c>
      <c r="AK41" s="109">
        <f>RCF!C$25</f>
        <v>15.696666666666665</v>
      </c>
      <c r="AL41" s="42">
        <f t="shared" si="70"/>
        <v>5692.5</v>
      </c>
      <c r="AM41" s="109">
        <f>RCF!C$59</f>
        <v>20.7</v>
      </c>
      <c r="AN41" s="42">
        <f t="shared" si="71"/>
        <v>4556.7</v>
      </c>
      <c r="AO41" s="109">
        <f>RCF!C$33</f>
        <v>16.57</v>
      </c>
      <c r="AP41" s="100">
        <f t="shared" si="72"/>
        <v>6835</v>
      </c>
      <c r="AQ41" s="42">
        <f t="shared" si="73"/>
        <v>4526.5</v>
      </c>
      <c r="AR41" s="109">
        <f>RCF!C$35</f>
        <v>16.46</v>
      </c>
      <c r="AS41" s="100">
        <f t="shared" si="74"/>
        <v>5884.4</v>
      </c>
      <c r="AT41" s="100">
        <f t="shared" si="74"/>
        <v>6563.4</v>
      </c>
      <c r="AU41" s="42">
        <f t="shared" si="75"/>
        <v>4467.8999999999996</v>
      </c>
      <c r="AV41" s="109">
        <f>RCF!C$37</f>
        <v>16.247</v>
      </c>
      <c r="AW41" s="111">
        <v>4451.7</v>
      </c>
      <c r="AX41" s="109"/>
      <c r="AY41" s="42">
        <f t="shared" si="76"/>
        <v>4548.5</v>
      </c>
      <c r="AZ41" s="109">
        <f>RCF!C$39</f>
        <v>16.54</v>
      </c>
      <c r="BA41" s="42">
        <f t="shared" si="77"/>
        <v>4339.2</v>
      </c>
      <c r="BB41" s="109">
        <f>RCF!C$41</f>
        <v>15.779</v>
      </c>
    </row>
    <row r="42" spans="1:54" s="60" customFormat="1" ht="25.5" x14ac:dyDescent="0.2">
      <c r="A42" s="47" t="s">
        <v>44</v>
      </c>
      <c r="B42" s="48" t="s">
        <v>75</v>
      </c>
      <c r="C42" s="49">
        <v>64</v>
      </c>
      <c r="D42" s="42">
        <f t="shared" si="56"/>
        <v>3809.2</v>
      </c>
      <c r="E42" s="41">
        <f>RCF!C$43</f>
        <v>59.519182319999999</v>
      </c>
      <c r="F42" s="42">
        <f t="shared" si="78"/>
        <v>1010.6</v>
      </c>
      <c r="G42" s="110">
        <f>RCF!C$5</f>
        <v>15.792</v>
      </c>
      <c r="H42" s="42">
        <f t="shared" si="57"/>
        <v>1010.7</v>
      </c>
      <c r="I42" s="110">
        <f t="shared" si="58"/>
        <v>15.792</v>
      </c>
      <c r="J42" s="100">
        <f t="shared" si="79"/>
        <v>1111.8</v>
      </c>
      <c r="K42" s="100">
        <f t="shared" si="79"/>
        <v>1384.6</v>
      </c>
      <c r="L42" s="100">
        <f t="shared" si="79"/>
        <v>1485.7</v>
      </c>
      <c r="M42" s="100">
        <f t="shared" si="79"/>
        <v>1637.3</v>
      </c>
      <c r="N42" s="100">
        <f t="shared" si="79"/>
        <v>2021.4</v>
      </c>
      <c r="O42" s="100">
        <f t="shared" si="79"/>
        <v>2173</v>
      </c>
      <c r="P42" s="100">
        <f t="shared" si="79"/>
        <v>3032.1</v>
      </c>
      <c r="Q42" s="42">
        <f t="shared" si="60"/>
        <v>991.3</v>
      </c>
      <c r="R42" s="109">
        <f>RCF!C$7</f>
        <v>15.49</v>
      </c>
      <c r="S42" s="100">
        <f t="shared" si="61"/>
        <v>1288.5999999999999</v>
      </c>
      <c r="T42" s="100">
        <f t="shared" si="61"/>
        <v>1486.9</v>
      </c>
      <c r="U42" s="42">
        <f t="shared" si="62"/>
        <v>979.4</v>
      </c>
      <c r="V42" s="109">
        <f>RCF!C$9</f>
        <v>15.304</v>
      </c>
      <c r="W42" s="42">
        <f t="shared" si="63"/>
        <v>979.4</v>
      </c>
      <c r="X42" s="109">
        <f t="shared" si="64"/>
        <v>15.304</v>
      </c>
      <c r="Y42" s="100">
        <f t="shared" si="65"/>
        <v>1077.3</v>
      </c>
      <c r="Z42" s="100">
        <f t="shared" si="80"/>
        <v>1341.9</v>
      </c>
      <c r="AA42" s="100">
        <f t="shared" si="80"/>
        <v>1586.7</v>
      </c>
      <c r="AB42" s="100">
        <f t="shared" si="80"/>
        <v>1439.8</v>
      </c>
      <c r="AC42" s="100">
        <f t="shared" si="80"/>
        <v>2125.4</v>
      </c>
      <c r="AD42" s="100">
        <f t="shared" si="80"/>
        <v>2938.4</v>
      </c>
      <c r="AE42" s="42">
        <f t="shared" si="67"/>
        <v>993.2</v>
      </c>
      <c r="AF42" s="109">
        <f>RCF!C$13</f>
        <v>15.52</v>
      </c>
      <c r="AG42" s="100">
        <f t="shared" si="68"/>
        <v>1638.8</v>
      </c>
      <c r="AH42" s="100">
        <f t="shared" si="68"/>
        <v>2085.6999999999998</v>
      </c>
      <c r="AI42" s="100">
        <f t="shared" si="68"/>
        <v>2979.6</v>
      </c>
      <c r="AJ42" s="42">
        <f t="shared" si="69"/>
        <v>1004.5</v>
      </c>
      <c r="AK42" s="109">
        <f>RCF!C$25</f>
        <v>15.696666666666665</v>
      </c>
      <c r="AL42" s="42">
        <f t="shared" si="70"/>
        <v>1324.8</v>
      </c>
      <c r="AM42" s="109">
        <f>RCF!C$59</f>
        <v>20.7</v>
      </c>
      <c r="AN42" s="42">
        <f t="shared" si="71"/>
        <v>1060.4000000000001</v>
      </c>
      <c r="AO42" s="109">
        <f>RCF!C$33</f>
        <v>16.57</v>
      </c>
      <c r="AP42" s="100">
        <f t="shared" si="72"/>
        <v>1590.6</v>
      </c>
      <c r="AQ42" s="42">
        <f t="shared" si="73"/>
        <v>1053.4000000000001</v>
      </c>
      <c r="AR42" s="109">
        <f>RCF!C$35</f>
        <v>16.46</v>
      </c>
      <c r="AS42" s="100">
        <f t="shared" si="74"/>
        <v>1369.4</v>
      </c>
      <c r="AT42" s="100">
        <f t="shared" si="74"/>
        <v>1527.4</v>
      </c>
      <c r="AU42" s="42">
        <f t="shared" si="75"/>
        <v>1039.8</v>
      </c>
      <c r="AV42" s="109">
        <f>RCF!C$37</f>
        <v>16.247</v>
      </c>
      <c r="AW42" s="111">
        <v>1036</v>
      </c>
      <c r="AX42" s="109"/>
      <c r="AY42" s="42">
        <f t="shared" si="76"/>
        <v>1058.5</v>
      </c>
      <c r="AZ42" s="109">
        <f>RCF!C$39</f>
        <v>16.54</v>
      </c>
      <c r="BA42" s="42">
        <f t="shared" si="77"/>
        <v>1009.8</v>
      </c>
      <c r="BB42" s="109">
        <f>RCF!C$41</f>
        <v>15.779</v>
      </c>
    </row>
    <row r="43" spans="1:54" s="60" customFormat="1" ht="25.5" x14ac:dyDescent="0.2">
      <c r="A43" s="47" t="s">
        <v>33</v>
      </c>
      <c r="B43" s="48" t="s">
        <v>76</v>
      </c>
      <c r="C43" s="49">
        <v>128</v>
      </c>
      <c r="D43" s="42">
        <f t="shared" si="56"/>
        <v>7618.5</v>
      </c>
      <c r="E43" s="41">
        <f>RCF!C$43</f>
        <v>59.519182319999999</v>
      </c>
      <c r="F43" s="42">
        <f t="shared" si="78"/>
        <v>2021.3</v>
      </c>
      <c r="G43" s="110">
        <f>RCF!C$5</f>
        <v>15.792</v>
      </c>
      <c r="H43" s="42">
        <f t="shared" si="57"/>
        <v>2021.4</v>
      </c>
      <c r="I43" s="110">
        <f t="shared" si="58"/>
        <v>15.792</v>
      </c>
      <c r="J43" s="100">
        <f t="shared" si="79"/>
        <v>2223.5</v>
      </c>
      <c r="K43" s="100">
        <f t="shared" si="79"/>
        <v>2769.3</v>
      </c>
      <c r="L43" s="100">
        <f t="shared" si="79"/>
        <v>2971.4</v>
      </c>
      <c r="M43" s="100">
        <f t="shared" si="79"/>
        <v>3274.6</v>
      </c>
      <c r="N43" s="100">
        <f t="shared" si="79"/>
        <v>4042.8</v>
      </c>
      <c r="O43" s="100">
        <f t="shared" si="79"/>
        <v>4346</v>
      </c>
      <c r="P43" s="100">
        <f t="shared" si="79"/>
        <v>6064.1</v>
      </c>
      <c r="Q43" s="42">
        <f t="shared" si="60"/>
        <v>1982.7</v>
      </c>
      <c r="R43" s="109">
        <f>RCF!C$7</f>
        <v>15.49</v>
      </c>
      <c r="S43" s="100">
        <f t="shared" si="61"/>
        <v>2577.5</v>
      </c>
      <c r="T43" s="100">
        <f t="shared" si="61"/>
        <v>2974</v>
      </c>
      <c r="U43" s="42">
        <f t="shared" si="62"/>
        <v>1958.9</v>
      </c>
      <c r="V43" s="109">
        <f>RCF!C$9</f>
        <v>15.304</v>
      </c>
      <c r="W43" s="42">
        <f t="shared" si="63"/>
        <v>1958.9</v>
      </c>
      <c r="X43" s="109">
        <f t="shared" si="64"/>
        <v>15.304</v>
      </c>
      <c r="Y43" s="100">
        <f t="shared" si="65"/>
        <v>2154.6999999999998</v>
      </c>
      <c r="Z43" s="100">
        <f t="shared" si="80"/>
        <v>2683.7</v>
      </c>
      <c r="AA43" s="100">
        <f t="shared" si="80"/>
        <v>3173.4</v>
      </c>
      <c r="AB43" s="100">
        <f t="shared" si="80"/>
        <v>2879.6</v>
      </c>
      <c r="AC43" s="100">
        <f t="shared" si="80"/>
        <v>4250.8</v>
      </c>
      <c r="AD43" s="100">
        <f t="shared" si="80"/>
        <v>5876.7</v>
      </c>
      <c r="AE43" s="42">
        <f t="shared" si="67"/>
        <v>1986.5</v>
      </c>
      <c r="AF43" s="109">
        <f>RCF!C$13</f>
        <v>15.52</v>
      </c>
      <c r="AG43" s="100">
        <f t="shared" si="68"/>
        <v>3277.7</v>
      </c>
      <c r="AH43" s="100">
        <f t="shared" si="68"/>
        <v>4171.7</v>
      </c>
      <c r="AI43" s="100">
        <f t="shared" si="68"/>
        <v>5959.5</v>
      </c>
      <c r="AJ43" s="42">
        <f t="shared" si="69"/>
        <v>2009.1</v>
      </c>
      <c r="AK43" s="109">
        <f>RCF!C$25</f>
        <v>15.696666666666665</v>
      </c>
      <c r="AL43" s="42">
        <f t="shared" si="70"/>
        <v>2649.6</v>
      </c>
      <c r="AM43" s="109">
        <f>RCF!C$59</f>
        <v>20.7</v>
      </c>
      <c r="AN43" s="42">
        <f t="shared" si="71"/>
        <v>2120.9</v>
      </c>
      <c r="AO43" s="109">
        <f>RCF!C$33</f>
        <v>16.57</v>
      </c>
      <c r="AP43" s="100">
        <f t="shared" si="72"/>
        <v>3181.3</v>
      </c>
      <c r="AQ43" s="42">
        <f t="shared" si="73"/>
        <v>2106.8000000000002</v>
      </c>
      <c r="AR43" s="109">
        <f>RCF!C$35</f>
        <v>16.46</v>
      </c>
      <c r="AS43" s="100">
        <f t="shared" si="74"/>
        <v>2738.8</v>
      </c>
      <c r="AT43" s="100">
        <f t="shared" si="74"/>
        <v>3054.8</v>
      </c>
      <c r="AU43" s="42">
        <f t="shared" si="75"/>
        <v>2079.6</v>
      </c>
      <c r="AV43" s="109">
        <f>RCF!C$37</f>
        <v>16.247</v>
      </c>
      <c r="AW43" s="111">
        <v>2072.1</v>
      </c>
      <c r="AX43" s="109"/>
      <c r="AY43" s="42">
        <f t="shared" si="76"/>
        <v>2117.1</v>
      </c>
      <c r="AZ43" s="109">
        <f>RCF!C$39</f>
        <v>16.54</v>
      </c>
      <c r="BA43" s="42">
        <f t="shared" si="77"/>
        <v>2019.7</v>
      </c>
      <c r="BB43" s="109">
        <f>RCF!C$41</f>
        <v>15.779</v>
      </c>
    </row>
    <row r="44" spans="1:54" s="60" customFormat="1" x14ac:dyDescent="0.2">
      <c r="A44" s="47" t="s">
        <v>32</v>
      </c>
      <c r="B44" s="48" t="s">
        <v>77</v>
      </c>
      <c r="C44" s="49">
        <v>50</v>
      </c>
      <c r="D44" s="42">
        <f t="shared" si="56"/>
        <v>2976</v>
      </c>
      <c r="E44" s="41">
        <f>RCF!C$43</f>
        <v>59.519182319999999</v>
      </c>
      <c r="F44" s="42">
        <f t="shared" si="78"/>
        <v>789.6</v>
      </c>
      <c r="G44" s="110">
        <f>RCF!C$5</f>
        <v>15.792</v>
      </c>
      <c r="H44" s="42">
        <f t="shared" si="57"/>
        <v>789.6</v>
      </c>
      <c r="I44" s="110">
        <f t="shared" si="58"/>
        <v>15.792</v>
      </c>
      <c r="J44" s="100">
        <f t="shared" si="79"/>
        <v>868.6</v>
      </c>
      <c r="K44" s="100">
        <f t="shared" si="79"/>
        <v>1081.8</v>
      </c>
      <c r="L44" s="100">
        <f t="shared" si="79"/>
        <v>1160.7</v>
      </c>
      <c r="M44" s="100">
        <f t="shared" si="79"/>
        <v>1279.2</v>
      </c>
      <c r="N44" s="100">
        <f t="shared" si="79"/>
        <v>1579.2</v>
      </c>
      <c r="O44" s="100">
        <f t="shared" si="79"/>
        <v>1697.6</v>
      </c>
      <c r="P44" s="100">
        <f t="shared" si="79"/>
        <v>2368.8000000000002</v>
      </c>
      <c r="Q44" s="42">
        <f t="shared" si="60"/>
        <v>774.5</v>
      </c>
      <c r="R44" s="109">
        <f>RCF!C$7</f>
        <v>15.49</v>
      </c>
      <c r="S44" s="100">
        <f t="shared" si="61"/>
        <v>1006.8</v>
      </c>
      <c r="T44" s="100">
        <f t="shared" si="61"/>
        <v>1161.7</v>
      </c>
      <c r="U44" s="42">
        <f t="shared" si="62"/>
        <v>765.2</v>
      </c>
      <c r="V44" s="109">
        <f>RCF!C$9</f>
        <v>15.304</v>
      </c>
      <c r="W44" s="42">
        <f t="shared" si="63"/>
        <v>765.2</v>
      </c>
      <c r="X44" s="109">
        <f t="shared" si="64"/>
        <v>15.304</v>
      </c>
      <c r="Y44" s="100">
        <f t="shared" si="65"/>
        <v>841.7</v>
      </c>
      <c r="Z44" s="100">
        <f t="shared" si="80"/>
        <v>1048.3</v>
      </c>
      <c r="AA44" s="100">
        <f t="shared" si="80"/>
        <v>1239.5999999999999</v>
      </c>
      <c r="AB44" s="100">
        <f t="shared" si="80"/>
        <v>1124.8</v>
      </c>
      <c r="AC44" s="100">
        <f t="shared" si="80"/>
        <v>1660.5</v>
      </c>
      <c r="AD44" s="100">
        <f t="shared" si="80"/>
        <v>2295.6</v>
      </c>
      <c r="AE44" s="42">
        <f t="shared" si="67"/>
        <v>776</v>
      </c>
      <c r="AF44" s="109">
        <f>RCF!C$13</f>
        <v>15.52</v>
      </c>
      <c r="AG44" s="100">
        <f t="shared" si="68"/>
        <v>1280.4000000000001</v>
      </c>
      <c r="AH44" s="100">
        <f t="shared" si="68"/>
        <v>1629.6</v>
      </c>
      <c r="AI44" s="100">
        <f t="shared" si="68"/>
        <v>2328</v>
      </c>
      <c r="AJ44" s="42">
        <f t="shared" si="69"/>
        <v>784.8</v>
      </c>
      <c r="AK44" s="109">
        <f>RCF!C$25</f>
        <v>15.696666666666665</v>
      </c>
      <c r="AL44" s="42">
        <f t="shared" si="70"/>
        <v>1035</v>
      </c>
      <c r="AM44" s="109">
        <f>RCF!C$59</f>
        <v>20.7</v>
      </c>
      <c r="AN44" s="42">
        <f t="shared" si="71"/>
        <v>828.5</v>
      </c>
      <c r="AO44" s="109">
        <f>RCF!C$33</f>
        <v>16.57</v>
      </c>
      <c r="AP44" s="100">
        <f t="shared" si="72"/>
        <v>1242.7</v>
      </c>
      <c r="AQ44" s="42">
        <f t="shared" si="73"/>
        <v>823</v>
      </c>
      <c r="AR44" s="109">
        <f>RCF!C$35</f>
        <v>16.46</v>
      </c>
      <c r="AS44" s="100">
        <f t="shared" si="74"/>
        <v>1069.9000000000001</v>
      </c>
      <c r="AT44" s="100">
        <f t="shared" si="74"/>
        <v>1193.3</v>
      </c>
      <c r="AU44" s="42">
        <f t="shared" si="75"/>
        <v>812.3</v>
      </c>
      <c r="AV44" s="109">
        <f>RCF!C$37</f>
        <v>16.247</v>
      </c>
      <c r="AW44" s="111">
        <v>809.4</v>
      </c>
      <c r="AX44" s="109"/>
      <c r="AY44" s="42">
        <f t="shared" si="76"/>
        <v>827</v>
      </c>
      <c r="AZ44" s="109">
        <f>RCF!C$39</f>
        <v>16.54</v>
      </c>
      <c r="BA44" s="42">
        <f t="shared" si="77"/>
        <v>788.9</v>
      </c>
      <c r="BB44" s="109">
        <f>RCF!C$41</f>
        <v>15.779</v>
      </c>
    </row>
    <row r="45" spans="1:54" s="60" customFormat="1" ht="25.5" x14ac:dyDescent="0.2">
      <c r="A45" s="47" t="s">
        <v>46</v>
      </c>
      <c r="B45" s="48" t="s">
        <v>78</v>
      </c>
      <c r="C45" s="49">
        <v>27</v>
      </c>
      <c r="D45" s="42">
        <f t="shared" si="56"/>
        <v>1607</v>
      </c>
      <c r="E45" s="41">
        <f>RCF!C$43</f>
        <v>59.519182319999999</v>
      </c>
      <c r="F45" s="42">
        <f t="shared" si="78"/>
        <v>426.3</v>
      </c>
      <c r="G45" s="110">
        <f>RCF!C$5</f>
        <v>15.792</v>
      </c>
      <c r="H45" s="42">
        <f t="shared" si="57"/>
        <v>426.4</v>
      </c>
      <c r="I45" s="110">
        <f t="shared" si="58"/>
        <v>15.792</v>
      </c>
      <c r="J45" s="100">
        <f t="shared" si="79"/>
        <v>469</v>
      </c>
      <c r="K45" s="100">
        <f t="shared" si="79"/>
        <v>584.1</v>
      </c>
      <c r="L45" s="100">
        <f t="shared" si="79"/>
        <v>626.79999999999995</v>
      </c>
      <c r="M45" s="100">
        <f t="shared" si="79"/>
        <v>690.7</v>
      </c>
      <c r="N45" s="100">
        <f t="shared" si="79"/>
        <v>852.8</v>
      </c>
      <c r="O45" s="100">
        <f t="shared" si="79"/>
        <v>916.7</v>
      </c>
      <c r="P45" s="100">
        <f t="shared" si="79"/>
        <v>1279.2</v>
      </c>
      <c r="Q45" s="42">
        <f t="shared" si="60"/>
        <v>418.2</v>
      </c>
      <c r="R45" s="109">
        <f>RCF!C$7</f>
        <v>15.49</v>
      </c>
      <c r="S45" s="100">
        <f t="shared" si="61"/>
        <v>543.6</v>
      </c>
      <c r="T45" s="100">
        <f t="shared" si="61"/>
        <v>627.29999999999995</v>
      </c>
      <c r="U45" s="42">
        <f t="shared" si="62"/>
        <v>413.2</v>
      </c>
      <c r="V45" s="109">
        <f>RCF!C$9</f>
        <v>15.304</v>
      </c>
      <c r="W45" s="42">
        <f t="shared" si="63"/>
        <v>413.2</v>
      </c>
      <c r="X45" s="109">
        <f t="shared" si="64"/>
        <v>15.304</v>
      </c>
      <c r="Y45" s="100">
        <f t="shared" si="65"/>
        <v>454.5</v>
      </c>
      <c r="Z45" s="100">
        <f t="shared" si="80"/>
        <v>566.1</v>
      </c>
      <c r="AA45" s="100">
        <f t="shared" si="80"/>
        <v>669.4</v>
      </c>
      <c r="AB45" s="100">
        <f t="shared" si="80"/>
        <v>607.4</v>
      </c>
      <c r="AC45" s="100">
        <f t="shared" si="80"/>
        <v>896.7</v>
      </c>
      <c r="AD45" s="100">
        <f t="shared" si="80"/>
        <v>1239.5999999999999</v>
      </c>
      <c r="AE45" s="42">
        <f t="shared" si="67"/>
        <v>419</v>
      </c>
      <c r="AF45" s="109">
        <f>RCF!C$13</f>
        <v>15.52</v>
      </c>
      <c r="AG45" s="100">
        <f t="shared" si="68"/>
        <v>691.4</v>
      </c>
      <c r="AH45" s="100">
        <f t="shared" si="68"/>
        <v>879.9</v>
      </c>
      <c r="AI45" s="100">
        <f t="shared" si="68"/>
        <v>1257</v>
      </c>
      <c r="AJ45" s="42">
        <f t="shared" si="69"/>
        <v>423.8</v>
      </c>
      <c r="AK45" s="109">
        <f>RCF!C$25</f>
        <v>15.696666666666665</v>
      </c>
      <c r="AL45" s="42">
        <f t="shared" si="70"/>
        <v>558.9</v>
      </c>
      <c r="AM45" s="109">
        <f>RCF!C$59</f>
        <v>20.7</v>
      </c>
      <c r="AN45" s="42">
        <f t="shared" si="71"/>
        <v>447.3</v>
      </c>
      <c r="AO45" s="109">
        <f>RCF!C$33</f>
        <v>16.57</v>
      </c>
      <c r="AP45" s="100">
        <f t="shared" si="72"/>
        <v>670.9</v>
      </c>
      <c r="AQ45" s="42">
        <f t="shared" si="73"/>
        <v>444.4</v>
      </c>
      <c r="AR45" s="109">
        <f>RCF!C$35</f>
        <v>16.46</v>
      </c>
      <c r="AS45" s="100">
        <f t="shared" si="74"/>
        <v>577.70000000000005</v>
      </c>
      <c r="AT45" s="100">
        <f t="shared" si="74"/>
        <v>644.29999999999995</v>
      </c>
      <c r="AU45" s="42">
        <f t="shared" si="75"/>
        <v>438.6</v>
      </c>
      <c r="AV45" s="109">
        <f>RCF!C$37</f>
        <v>16.247</v>
      </c>
      <c r="AW45" s="111">
        <v>437.1</v>
      </c>
      <c r="AX45" s="109"/>
      <c r="AY45" s="42">
        <f t="shared" si="76"/>
        <v>446.5</v>
      </c>
      <c r="AZ45" s="109">
        <f>RCF!C$39</f>
        <v>16.54</v>
      </c>
      <c r="BA45" s="42">
        <f t="shared" si="77"/>
        <v>426</v>
      </c>
      <c r="BB45" s="109">
        <f>RCF!C$41</f>
        <v>15.779</v>
      </c>
    </row>
    <row r="46" spans="1:54" s="60" customFormat="1" x14ac:dyDescent="0.2">
      <c r="A46" s="47" t="s">
        <v>53</v>
      </c>
      <c r="B46" s="48" t="s">
        <v>79</v>
      </c>
      <c r="C46" s="49">
        <v>14</v>
      </c>
      <c r="D46" s="42">
        <f t="shared" si="56"/>
        <v>833.3</v>
      </c>
      <c r="E46" s="41">
        <f>RCF!C$43</f>
        <v>59.519182319999999</v>
      </c>
      <c r="F46" s="42">
        <f t="shared" si="78"/>
        <v>221</v>
      </c>
      <c r="G46" s="110">
        <f>RCF!C$5</f>
        <v>15.792</v>
      </c>
      <c r="H46" s="42">
        <f t="shared" si="57"/>
        <v>221.1</v>
      </c>
      <c r="I46" s="110">
        <f t="shared" si="58"/>
        <v>15.792</v>
      </c>
      <c r="J46" s="100">
        <f t="shared" si="79"/>
        <v>243.2</v>
      </c>
      <c r="K46" s="100">
        <f t="shared" si="79"/>
        <v>302.89999999999998</v>
      </c>
      <c r="L46" s="100">
        <f t="shared" si="79"/>
        <v>325</v>
      </c>
      <c r="M46" s="100">
        <f t="shared" si="79"/>
        <v>358.2</v>
      </c>
      <c r="N46" s="100">
        <f t="shared" si="79"/>
        <v>442.2</v>
      </c>
      <c r="O46" s="100">
        <f t="shared" si="79"/>
        <v>475.3</v>
      </c>
      <c r="P46" s="100">
        <f t="shared" si="79"/>
        <v>663.3</v>
      </c>
      <c r="Q46" s="42">
        <f t="shared" si="60"/>
        <v>216.8</v>
      </c>
      <c r="R46" s="109">
        <f>RCF!C$7</f>
        <v>15.49</v>
      </c>
      <c r="S46" s="100">
        <f t="shared" si="61"/>
        <v>281.8</v>
      </c>
      <c r="T46" s="100">
        <f t="shared" si="61"/>
        <v>325.2</v>
      </c>
      <c r="U46" s="42">
        <f t="shared" si="62"/>
        <v>214.2</v>
      </c>
      <c r="V46" s="109">
        <f>RCF!C$9</f>
        <v>15.304</v>
      </c>
      <c r="W46" s="42">
        <f t="shared" si="63"/>
        <v>214.2</v>
      </c>
      <c r="X46" s="109">
        <f t="shared" si="64"/>
        <v>15.304</v>
      </c>
      <c r="Y46" s="100">
        <f t="shared" si="65"/>
        <v>235.6</v>
      </c>
      <c r="Z46" s="100">
        <f t="shared" si="80"/>
        <v>293.5</v>
      </c>
      <c r="AA46" s="100">
        <f t="shared" si="80"/>
        <v>347.1</v>
      </c>
      <c r="AB46" s="100">
        <f t="shared" si="80"/>
        <v>315</v>
      </c>
      <c r="AC46" s="100">
        <f t="shared" si="80"/>
        <v>464.9</v>
      </c>
      <c r="AD46" s="100">
        <f t="shared" si="80"/>
        <v>642.79999999999995</v>
      </c>
      <c r="AE46" s="42">
        <f t="shared" si="67"/>
        <v>217.2</v>
      </c>
      <c r="AF46" s="109">
        <f>RCF!C$13</f>
        <v>15.52</v>
      </c>
      <c r="AG46" s="100">
        <f t="shared" si="68"/>
        <v>358.4</v>
      </c>
      <c r="AH46" s="100">
        <f t="shared" si="68"/>
        <v>456.1</v>
      </c>
      <c r="AI46" s="100">
        <f t="shared" si="68"/>
        <v>651.6</v>
      </c>
      <c r="AJ46" s="42">
        <f t="shared" si="69"/>
        <v>219.7</v>
      </c>
      <c r="AK46" s="109">
        <f>RCF!C$25</f>
        <v>15.696666666666665</v>
      </c>
      <c r="AL46" s="42">
        <f t="shared" si="70"/>
        <v>289.8</v>
      </c>
      <c r="AM46" s="109">
        <f>RCF!C$59</f>
        <v>20.7</v>
      </c>
      <c r="AN46" s="42">
        <f t="shared" si="71"/>
        <v>231.9</v>
      </c>
      <c r="AO46" s="109">
        <f>RCF!C$33</f>
        <v>16.57</v>
      </c>
      <c r="AP46" s="100">
        <f t="shared" si="72"/>
        <v>347.8</v>
      </c>
      <c r="AQ46" s="42">
        <f t="shared" si="73"/>
        <v>230.4</v>
      </c>
      <c r="AR46" s="109">
        <f>RCF!C$35</f>
        <v>16.46</v>
      </c>
      <c r="AS46" s="100">
        <f t="shared" si="74"/>
        <v>299.5</v>
      </c>
      <c r="AT46" s="100">
        <f t="shared" si="74"/>
        <v>334</v>
      </c>
      <c r="AU46" s="42">
        <f t="shared" si="75"/>
        <v>227.4</v>
      </c>
      <c r="AV46" s="109">
        <f>RCF!C$37</f>
        <v>16.247</v>
      </c>
      <c r="AW46" s="111">
        <v>226.6</v>
      </c>
      <c r="AX46" s="109"/>
      <c r="AY46" s="42">
        <f t="shared" si="76"/>
        <v>231.5</v>
      </c>
      <c r="AZ46" s="109">
        <f>RCF!C$39</f>
        <v>16.54</v>
      </c>
      <c r="BA46" s="42">
        <f t="shared" si="77"/>
        <v>220.9</v>
      </c>
      <c r="BB46" s="109">
        <f>RCF!C$41</f>
        <v>15.779</v>
      </c>
    </row>
    <row r="47" spans="1:54" s="60" customFormat="1" x14ac:dyDescent="0.2">
      <c r="A47" s="47" t="s">
        <v>57</v>
      </c>
      <c r="B47" s="48" t="s">
        <v>80</v>
      </c>
      <c r="C47" s="49">
        <v>55</v>
      </c>
      <c r="D47" s="42">
        <f t="shared" si="56"/>
        <v>3273.6</v>
      </c>
      <c r="E47" s="41">
        <f>RCF!C$43</f>
        <v>59.519182319999999</v>
      </c>
      <c r="F47" s="42">
        <f t="shared" si="78"/>
        <v>868.5</v>
      </c>
      <c r="G47" s="110">
        <f>RCF!C$5</f>
        <v>15.792</v>
      </c>
      <c r="H47" s="42">
        <f t="shared" si="57"/>
        <v>868.6</v>
      </c>
      <c r="I47" s="110">
        <f t="shared" si="58"/>
        <v>15.792</v>
      </c>
      <c r="J47" s="100">
        <f t="shared" si="79"/>
        <v>955.4</v>
      </c>
      <c r="K47" s="100">
        <f t="shared" si="79"/>
        <v>1189.9000000000001</v>
      </c>
      <c r="L47" s="100">
        <f t="shared" si="79"/>
        <v>1276.8</v>
      </c>
      <c r="M47" s="100">
        <f t="shared" si="79"/>
        <v>1407.1</v>
      </c>
      <c r="N47" s="100">
        <f t="shared" si="79"/>
        <v>1737.1</v>
      </c>
      <c r="O47" s="100">
        <f t="shared" si="79"/>
        <v>1867.4</v>
      </c>
      <c r="P47" s="100">
        <f t="shared" si="79"/>
        <v>2605.6999999999998</v>
      </c>
      <c r="Q47" s="42">
        <f t="shared" si="60"/>
        <v>851.9</v>
      </c>
      <c r="R47" s="109">
        <f>RCF!C$7</f>
        <v>15.49</v>
      </c>
      <c r="S47" s="100">
        <f t="shared" si="61"/>
        <v>1107.4000000000001</v>
      </c>
      <c r="T47" s="100">
        <f t="shared" si="61"/>
        <v>1277.8</v>
      </c>
      <c r="U47" s="42">
        <f t="shared" si="62"/>
        <v>841.7</v>
      </c>
      <c r="V47" s="109">
        <f>RCF!C$9</f>
        <v>15.304</v>
      </c>
      <c r="W47" s="42">
        <f t="shared" si="63"/>
        <v>841.7</v>
      </c>
      <c r="X47" s="109">
        <f t="shared" si="64"/>
        <v>15.304</v>
      </c>
      <c r="Y47" s="100">
        <f t="shared" si="65"/>
        <v>925.8</v>
      </c>
      <c r="Z47" s="100">
        <f t="shared" si="80"/>
        <v>1153.2</v>
      </c>
      <c r="AA47" s="100">
        <f t="shared" si="80"/>
        <v>1363.6</v>
      </c>
      <c r="AB47" s="100">
        <f t="shared" si="80"/>
        <v>1237.3</v>
      </c>
      <c r="AC47" s="100">
        <f t="shared" si="80"/>
        <v>1826.5</v>
      </c>
      <c r="AD47" s="100">
        <f t="shared" si="80"/>
        <v>2525.1999999999998</v>
      </c>
      <c r="AE47" s="42">
        <f t="shared" si="67"/>
        <v>853.6</v>
      </c>
      <c r="AF47" s="109">
        <f>RCF!C$13</f>
        <v>15.52</v>
      </c>
      <c r="AG47" s="100">
        <f t="shared" si="68"/>
        <v>1408.4</v>
      </c>
      <c r="AH47" s="100">
        <f t="shared" si="68"/>
        <v>1792.6</v>
      </c>
      <c r="AI47" s="100">
        <f t="shared" si="68"/>
        <v>2560.8000000000002</v>
      </c>
      <c r="AJ47" s="42">
        <f t="shared" si="69"/>
        <v>863.3</v>
      </c>
      <c r="AK47" s="109">
        <f>RCF!C$25</f>
        <v>15.696666666666665</v>
      </c>
      <c r="AL47" s="42">
        <f t="shared" si="70"/>
        <v>1138.5</v>
      </c>
      <c r="AM47" s="109">
        <f>RCF!C$59</f>
        <v>20.7</v>
      </c>
      <c r="AN47" s="42">
        <f t="shared" si="71"/>
        <v>911.3</v>
      </c>
      <c r="AO47" s="109">
        <f>RCF!C$33</f>
        <v>16.57</v>
      </c>
      <c r="AP47" s="100">
        <f t="shared" si="72"/>
        <v>1366.9</v>
      </c>
      <c r="AQ47" s="42">
        <f t="shared" si="73"/>
        <v>905.3</v>
      </c>
      <c r="AR47" s="109">
        <f>RCF!C$35</f>
        <v>16.46</v>
      </c>
      <c r="AS47" s="100">
        <f t="shared" si="74"/>
        <v>1176.8</v>
      </c>
      <c r="AT47" s="100">
        <f t="shared" si="74"/>
        <v>1312.6</v>
      </c>
      <c r="AU47" s="42">
        <f t="shared" si="75"/>
        <v>893.5</v>
      </c>
      <c r="AV47" s="109">
        <f>RCF!C$37</f>
        <v>16.247</v>
      </c>
      <c r="AW47" s="111">
        <v>890.3</v>
      </c>
      <c r="AX47" s="109"/>
      <c r="AY47" s="42">
        <f t="shared" si="76"/>
        <v>909.7</v>
      </c>
      <c r="AZ47" s="109">
        <f>RCF!C$39</f>
        <v>16.54</v>
      </c>
      <c r="BA47" s="42">
        <f t="shared" si="77"/>
        <v>867.8</v>
      </c>
      <c r="BB47" s="109">
        <f>RCF!C$41</f>
        <v>15.779</v>
      </c>
    </row>
    <row r="48" spans="1:54" s="60" customFormat="1" x14ac:dyDescent="0.2">
      <c r="A48" s="47" t="s">
        <v>40</v>
      </c>
      <c r="B48" s="48" t="s">
        <v>81</v>
      </c>
      <c r="C48" s="49">
        <v>283.89999999999998</v>
      </c>
      <c r="D48" s="42">
        <f t="shared" si="56"/>
        <v>16897.5</v>
      </c>
      <c r="E48" s="41">
        <f>RCF!C$43</f>
        <v>59.519182319999999</v>
      </c>
      <c r="F48" s="42">
        <f t="shared" si="78"/>
        <v>4483.3</v>
      </c>
      <c r="G48" s="110">
        <f>RCF!C$5</f>
        <v>15.792</v>
      </c>
      <c r="H48" s="42">
        <f t="shared" si="57"/>
        <v>4483.3</v>
      </c>
      <c r="I48" s="110">
        <f t="shared" si="58"/>
        <v>15.792</v>
      </c>
      <c r="J48" s="100">
        <f t="shared" si="79"/>
        <v>4931.7</v>
      </c>
      <c r="K48" s="100">
        <f t="shared" si="79"/>
        <v>6142.2</v>
      </c>
      <c r="L48" s="100">
        <f t="shared" si="79"/>
        <v>6590.5</v>
      </c>
      <c r="M48" s="100">
        <f t="shared" si="79"/>
        <v>7263</v>
      </c>
      <c r="N48" s="100">
        <f t="shared" si="79"/>
        <v>8966.7000000000007</v>
      </c>
      <c r="O48" s="100">
        <f t="shared" si="79"/>
        <v>9639.2000000000007</v>
      </c>
      <c r="P48" s="100">
        <f t="shared" si="79"/>
        <v>13450</v>
      </c>
      <c r="Q48" s="42">
        <f t="shared" si="60"/>
        <v>4397.6000000000004</v>
      </c>
      <c r="R48" s="109">
        <f>RCF!C$7</f>
        <v>15.49</v>
      </c>
      <c r="S48" s="100">
        <f t="shared" si="61"/>
        <v>5716.8</v>
      </c>
      <c r="T48" s="100">
        <f t="shared" si="61"/>
        <v>6596.4</v>
      </c>
      <c r="U48" s="42">
        <f t="shared" si="62"/>
        <v>4344.8</v>
      </c>
      <c r="V48" s="109">
        <f>RCF!C$9</f>
        <v>15.304</v>
      </c>
      <c r="W48" s="42">
        <f t="shared" si="63"/>
        <v>4344.8</v>
      </c>
      <c r="X48" s="109">
        <f t="shared" si="64"/>
        <v>15.304</v>
      </c>
      <c r="Y48" s="100">
        <f t="shared" si="65"/>
        <v>4779.2</v>
      </c>
      <c r="Z48" s="100">
        <f t="shared" si="80"/>
        <v>5952.4</v>
      </c>
      <c r="AA48" s="100">
        <f t="shared" si="80"/>
        <v>7038.6</v>
      </c>
      <c r="AB48" s="100">
        <f t="shared" si="80"/>
        <v>6386.9</v>
      </c>
      <c r="AC48" s="100">
        <f t="shared" si="80"/>
        <v>9428.2000000000007</v>
      </c>
      <c r="AD48" s="100">
        <f t="shared" si="80"/>
        <v>13034.4</v>
      </c>
      <c r="AE48" s="42">
        <f t="shared" si="67"/>
        <v>4406.1000000000004</v>
      </c>
      <c r="AF48" s="109">
        <f>RCF!C$13</f>
        <v>15.52</v>
      </c>
      <c r="AG48" s="100">
        <f t="shared" si="68"/>
        <v>7270.1</v>
      </c>
      <c r="AH48" s="100">
        <f t="shared" si="68"/>
        <v>9252.7999999999993</v>
      </c>
      <c r="AI48" s="100">
        <f t="shared" si="68"/>
        <v>13218.3</v>
      </c>
      <c r="AJ48" s="42">
        <f t="shared" si="69"/>
        <v>4456.2</v>
      </c>
      <c r="AK48" s="109">
        <f>RCF!C$25</f>
        <v>15.696666666666665</v>
      </c>
      <c r="AL48" s="42">
        <f t="shared" si="70"/>
        <v>5876.7</v>
      </c>
      <c r="AM48" s="109">
        <f>RCF!C$59</f>
        <v>20.7</v>
      </c>
      <c r="AN48" s="42">
        <f t="shared" si="71"/>
        <v>4704.2</v>
      </c>
      <c r="AO48" s="109">
        <f>RCF!C$33</f>
        <v>16.57</v>
      </c>
      <c r="AP48" s="100">
        <f t="shared" si="72"/>
        <v>7056.3</v>
      </c>
      <c r="AQ48" s="42">
        <f t="shared" si="73"/>
        <v>4672.8999999999996</v>
      </c>
      <c r="AR48" s="109">
        <f>RCF!C$35</f>
        <v>16.46</v>
      </c>
      <c r="AS48" s="100">
        <f t="shared" si="74"/>
        <v>6074.7</v>
      </c>
      <c r="AT48" s="100">
        <f t="shared" si="74"/>
        <v>6775.7</v>
      </c>
      <c r="AU48" s="42">
        <f t="shared" si="75"/>
        <v>4612.5</v>
      </c>
      <c r="AV48" s="109">
        <f>RCF!C$37</f>
        <v>16.247</v>
      </c>
      <c r="AW48" s="111">
        <v>4595.8</v>
      </c>
      <c r="AX48" s="109"/>
      <c r="AY48" s="42">
        <f t="shared" si="76"/>
        <v>4695.7</v>
      </c>
      <c r="AZ48" s="109">
        <f>RCF!C$39</f>
        <v>16.54</v>
      </c>
      <c r="BA48" s="42">
        <f t="shared" si="77"/>
        <v>4479.6000000000004</v>
      </c>
      <c r="BB48" s="109">
        <f>RCF!C$41</f>
        <v>15.779</v>
      </c>
    </row>
    <row r="49" spans="1:54" s="60" customFormat="1" ht="25.5" x14ac:dyDescent="0.2">
      <c r="A49" s="47" t="s">
        <v>37</v>
      </c>
      <c r="B49" s="48" t="s">
        <v>82</v>
      </c>
      <c r="C49" s="49">
        <v>104</v>
      </c>
      <c r="D49" s="42">
        <f t="shared" si="56"/>
        <v>6190</v>
      </c>
      <c r="E49" s="41">
        <f>RCF!C$43</f>
        <v>59.519182319999999</v>
      </c>
      <c r="F49" s="42">
        <f t="shared" si="78"/>
        <v>1642.3</v>
      </c>
      <c r="G49" s="110">
        <f>RCF!C$5</f>
        <v>15.792</v>
      </c>
      <c r="H49" s="42">
        <f t="shared" si="57"/>
        <v>1642.4</v>
      </c>
      <c r="I49" s="110">
        <f t="shared" si="58"/>
        <v>15.792</v>
      </c>
      <c r="J49" s="100">
        <f t="shared" si="79"/>
        <v>1806.6</v>
      </c>
      <c r="K49" s="100">
        <f t="shared" si="79"/>
        <v>2250</v>
      </c>
      <c r="L49" s="100">
        <f t="shared" si="79"/>
        <v>2414.3000000000002</v>
      </c>
      <c r="M49" s="100">
        <f t="shared" si="79"/>
        <v>2660.6</v>
      </c>
      <c r="N49" s="100">
        <f t="shared" si="79"/>
        <v>3284.7</v>
      </c>
      <c r="O49" s="100">
        <f t="shared" si="79"/>
        <v>3531.1</v>
      </c>
      <c r="P49" s="100">
        <f t="shared" si="79"/>
        <v>4927.1000000000004</v>
      </c>
      <c r="Q49" s="42">
        <f t="shared" si="60"/>
        <v>1610.9</v>
      </c>
      <c r="R49" s="109">
        <f>RCF!C$7</f>
        <v>15.49</v>
      </c>
      <c r="S49" s="100">
        <f t="shared" si="61"/>
        <v>2094.1</v>
      </c>
      <c r="T49" s="100">
        <f t="shared" si="61"/>
        <v>2416.3000000000002</v>
      </c>
      <c r="U49" s="42">
        <f t="shared" si="62"/>
        <v>1591.6</v>
      </c>
      <c r="V49" s="109">
        <f>RCF!C$9</f>
        <v>15.304</v>
      </c>
      <c r="W49" s="42">
        <f t="shared" si="63"/>
        <v>1591.6</v>
      </c>
      <c r="X49" s="109">
        <f t="shared" si="64"/>
        <v>15.304</v>
      </c>
      <c r="Y49" s="100">
        <f t="shared" si="65"/>
        <v>1750.7</v>
      </c>
      <c r="Z49" s="100">
        <f t="shared" si="80"/>
        <v>2180.5</v>
      </c>
      <c r="AA49" s="100">
        <f t="shared" si="80"/>
        <v>2578.4</v>
      </c>
      <c r="AB49" s="100">
        <f t="shared" si="80"/>
        <v>2339.6999999999998</v>
      </c>
      <c r="AC49" s="100">
        <f t="shared" si="80"/>
        <v>3453.8</v>
      </c>
      <c r="AD49" s="100">
        <f t="shared" si="80"/>
        <v>4774.8</v>
      </c>
      <c r="AE49" s="42">
        <f t="shared" si="67"/>
        <v>1614</v>
      </c>
      <c r="AF49" s="109">
        <f>RCF!C$13</f>
        <v>15.52</v>
      </c>
      <c r="AG49" s="100">
        <f t="shared" si="68"/>
        <v>2663.1</v>
      </c>
      <c r="AH49" s="100">
        <f t="shared" si="68"/>
        <v>3389.4</v>
      </c>
      <c r="AI49" s="100">
        <f t="shared" si="68"/>
        <v>4842</v>
      </c>
      <c r="AJ49" s="42">
        <f t="shared" si="69"/>
        <v>1632.4</v>
      </c>
      <c r="AK49" s="109">
        <f>RCF!C$25</f>
        <v>15.696666666666665</v>
      </c>
      <c r="AL49" s="42">
        <f t="shared" si="70"/>
        <v>2152.8000000000002</v>
      </c>
      <c r="AM49" s="109">
        <f>RCF!C$59</f>
        <v>20.7</v>
      </c>
      <c r="AN49" s="42">
        <f t="shared" si="71"/>
        <v>1723.2</v>
      </c>
      <c r="AO49" s="109">
        <f>RCF!C$33</f>
        <v>16.57</v>
      </c>
      <c r="AP49" s="100">
        <f t="shared" si="72"/>
        <v>2584.8000000000002</v>
      </c>
      <c r="AQ49" s="42">
        <f t="shared" si="73"/>
        <v>1711.8</v>
      </c>
      <c r="AR49" s="109">
        <f>RCF!C$35</f>
        <v>16.46</v>
      </c>
      <c r="AS49" s="100">
        <f t="shared" si="74"/>
        <v>2225.3000000000002</v>
      </c>
      <c r="AT49" s="100">
        <f t="shared" si="74"/>
        <v>2482.1</v>
      </c>
      <c r="AU49" s="42">
        <f t="shared" si="75"/>
        <v>1689.6</v>
      </c>
      <c r="AV49" s="109">
        <f>RCF!C$37</f>
        <v>16.247</v>
      </c>
      <c r="AW49" s="111">
        <v>1683.6</v>
      </c>
      <c r="AX49" s="109"/>
      <c r="AY49" s="42">
        <f t="shared" si="76"/>
        <v>1720.1</v>
      </c>
      <c r="AZ49" s="109">
        <f>RCF!C$39</f>
        <v>16.54</v>
      </c>
      <c r="BA49" s="42">
        <f t="shared" si="77"/>
        <v>1641</v>
      </c>
      <c r="BB49" s="109">
        <f>RCF!C$41</f>
        <v>15.779</v>
      </c>
    </row>
    <row r="50" spans="1:54" s="60" customFormat="1" ht="25.5" x14ac:dyDescent="0.2">
      <c r="A50" s="47" t="s">
        <v>39</v>
      </c>
      <c r="B50" s="48" t="s">
        <v>83</v>
      </c>
      <c r="C50" s="49">
        <v>55</v>
      </c>
      <c r="D50" s="42">
        <f t="shared" si="56"/>
        <v>3273.6</v>
      </c>
      <c r="E50" s="41">
        <f>RCF!C$43</f>
        <v>59.519182319999999</v>
      </c>
      <c r="F50" s="42">
        <f t="shared" si="78"/>
        <v>868.5</v>
      </c>
      <c r="G50" s="110">
        <f>RCF!C$5</f>
        <v>15.792</v>
      </c>
      <c r="H50" s="42">
        <f t="shared" si="57"/>
        <v>868.6</v>
      </c>
      <c r="I50" s="110">
        <f t="shared" si="58"/>
        <v>15.792</v>
      </c>
      <c r="J50" s="100">
        <f t="shared" si="79"/>
        <v>955.4</v>
      </c>
      <c r="K50" s="100">
        <f t="shared" si="79"/>
        <v>1189.9000000000001</v>
      </c>
      <c r="L50" s="100">
        <f t="shared" si="79"/>
        <v>1276.8</v>
      </c>
      <c r="M50" s="100">
        <f t="shared" si="79"/>
        <v>1407.1</v>
      </c>
      <c r="N50" s="100">
        <f t="shared" si="79"/>
        <v>1737.1</v>
      </c>
      <c r="O50" s="100">
        <f t="shared" si="79"/>
        <v>1867.4</v>
      </c>
      <c r="P50" s="100">
        <f t="shared" si="79"/>
        <v>2605.6999999999998</v>
      </c>
      <c r="Q50" s="42">
        <f t="shared" si="60"/>
        <v>851.9</v>
      </c>
      <c r="R50" s="109">
        <f>RCF!C$7</f>
        <v>15.49</v>
      </c>
      <c r="S50" s="100">
        <f t="shared" si="61"/>
        <v>1107.4000000000001</v>
      </c>
      <c r="T50" s="100">
        <f t="shared" si="61"/>
        <v>1277.8</v>
      </c>
      <c r="U50" s="42">
        <f t="shared" si="62"/>
        <v>841.7</v>
      </c>
      <c r="V50" s="109">
        <f>RCF!C$9</f>
        <v>15.304</v>
      </c>
      <c r="W50" s="42">
        <f t="shared" si="63"/>
        <v>841.7</v>
      </c>
      <c r="X50" s="109">
        <f t="shared" si="64"/>
        <v>15.304</v>
      </c>
      <c r="Y50" s="100">
        <f t="shared" si="65"/>
        <v>925.8</v>
      </c>
      <c r="Z50" s="100">
        <f t="shared" si="80"/>
        <v>1153.2</v>
      </c>
      <c r="AA50" s="100">
        <f t="shared" si="80"/>
        <v>1363.6</v>
      </c>
      <c r="AB50" s="100">
        <f t="shared" si="80"/>
        <v>1237.3</v>
      </c>
      <c r="AC50" s="100">
        <f t="shared" si="80"/>
        <v>1826.5</v>
      </c>
      <c r="AD50" s="100">
        <f t="shared" si="80"/>
        <v>2525.1999999999998</v>
      </c>
      <c r="AE50" s="42">
        <f t="shared" si="67"/>
        <v>853.6</v>
      </c>
      <c r="AF50" s="109">
        <f>RCF!C$13</f>
        <v>15.52</v>
      </c>
      <c r="AG50" s="100">
        <f t="shared" si="68"/>
        <v>1408.4</v>
      </c>
      <c r="AH50" s="100">
        <f t="shared" si="68"/>
        <v>1792.6</v>
      </c>
      <c r="AI50" s="100">
        <f t="shared" si="68"/>
        <v>2560.8000000000002</v>
      </c>
      <c r="AJ50" s="42">
        <f t="shared" si="69"/>
        <v>863.3</v>
      </c>
      <c r="AK50" s="109">
        <f>RCF!C$25</f>
        <v>15.696666666666665</v>
      </c>
      <c r="AL50" s="42">
        <f t="shared" si="70"/>
        <v>1138.5</v>
      </c>
      <c r="AM50" s="109">
        <f>RCF!C$59</f>
        <v>20.7</v>
      </c>
      <c r="AN50" s="42">
        <f t="shared" si="71"/>
        <v>911.3</v>
      </c>
      <c r="AO50" s="109">
        <f>RCF!C$33</f>
        <v>16.57</v>
      </c>
      <c r="AP50" s="100">
        <f t="shared" si="72"/>
        <v>1366.9</v>
      </c>
      <c r="AQ50" s="42">
        <f t="shared" si="73"/>
        <v>905.3</v>
      </c>
      <c r="AR50" s="109">
        <f>RCF!C$35</f>
        <v>16.46</v>
      </c>
      <c r="AS50" s="100">
        <f t="shared" si="74"/>
        <v>1176.8</v>
      </c>
      <c r="AT50" s="100">
        <f t="shared" si="74"/>
        <v>1312.6</v>
      </c>
      <c r="AU50" s="42">
        <f t="shared" si="75"/>
        <v>893.5</v>
      </c>
      <c r="AV50" s="109">
        <f>RCF!C$37</f>
        <v>16.247</v>
      </c>
      <c r="AW50" s="111">
        <v>890.3</v>
      </c>
      <c r="AX50" s="109"/>
      <c r="AY50" s="42">
        <f t="shared" si="76"/>
        <v>909.7</v>
      </c>
      <c r="AZ50" s="109">
        <f>RCF!C$39</f>
        <v>16.54</v>
      </c>
      <c r="BA50" s="42">
        <f t="shared" si="77"/>
        <v>867.8</v>
      </c>
      <c r="BB50" s="109">
        <f>RCF!C$41</f>
        <v>15.779</v>
      </c>
    </row>
    <row r="51" spans="1:54" s="60" customFormat="1" x14ac:dyDescent="0.2">
      <c r="A51" s="47" t="s">
        <v>61</v>
      </c>
      <c r="B51" s="48" t="s">
        <v>84</v>
      </c>
      <c r="C51" s="49">
        <v>94.2</v>
      </c>
      <c r="D51" s="42">
        <f t="shared" si="56"/>
        <v>5606.7</v>
      </c>
      <c r="E51" s="41">
        <f>RCF!C$43</f>
        <v>59.519182319999999</v>
      </c>
      <c r="F51" s="42">
        <f t="shared" si="78"/>
        <v>1487.6</v>
      </c>
      <c r="G51" s="110">
        <f>RCF!C$5</f>
        <v>15.792</v>
      </c>
      <c r="H51" s="42">
        <f t="shared" si="57"/>
        <v>1487.6</v>
      </c>
      <c r="I51" s="110">
        <f t="shared" si="58"/>
        <v>15.792</v>
      </c>
      <c r="J51" s="100">
        <f t="shared" ref="J51:P60" si="81">ROUND($C51*$I51*J$6,1)</f>
        <v>1636.4</v>
      </c>
      <c r="K51" s="100">
        <f t="shared" si="81"/>
        <v>2038</v>
      </c>
      <c r="L51" s="100">
        <f t="shared" si="81"/>
        <v>2186.8000000000002</v>
      </c>
      <c r="M51" s="100">
        <f t="shared" si="81"/>
        <v>2409.9</v>
      </c>
      <c r="N51" s="100">
        <f t="shared" si="81"/>
        <v>2975.2</v>
      </c>
      <c r="O51" s="100">
        <f t="shared" si="81"/>
        <v>3198.4</v>
      </c>
      <c r="P51" s="100">
        <f t="shared" si="81"/>
        <v>4462.8</v>
      </c>
      <c r="Q51" s="42">
        <f t="shared" si="60"/>
        <v>1459.1</v>
      </c>
      <c r="R51" s="109">
        <f>RCF!C$7</f>
        <v>15.49</v>
      </c>
      <c r="S51" s="100">
        <f t="shared" ref="S51:T70" si="82">ROUNDDOWN($Q51*S$6,1)</f>
        <v>1896.8</v>
      </c>
      <c r="T51" s="100">
        <f t="shared" si="82"/>
        <v>2188.6</v>
      </c>
      <c r="U51" s="42">
        <f t="shared" si="62"/>
        <v>1441.6</v>
      </c>
      <c r="V51" s="109">
        <f>RCF!C$9</f>
        <v>15.304</v>
      </c>
      <c r="W51" s="42">
        <f t="shared" si="63"/>
        <v>1441.6</v>
      </c>
      <c r="X51" s="109">
        <f t="shared" si="64"/>
        <v>15.304</v>
      </c>
      <c r="Y51" s="100">
        <f t="shared" si="65"/>
        <v>1585.7</v>
      </c>
      <c r="Z51" s="100">
        <f t="shared" ref="Z51:AD60" si="83">ROUND($C51*$X51*Z$6,1)</f>
        <v>1975</v>
      </c>
      <c r="AA51" s="100">
        <f t="shared" si="83"/>
        <v>2335.5</v>
      </c>
      <c r="AB51" s="100">
        <f t="shared" si="83"/>
        <v>2119.1999999999998</v>
      </c>
      <c r="AC51" s="100">
        <f t="shared" si="83"/>
        <v>3128.4</v>
      </c>
      <c r="AD51" s="100">
        <f t="shared" si="83"/>
        <v>4324.8999999999996</v>
      </c>
      <c r="AE51" s="42">
        <f t="shared" si="67"/>
        <v>1461.9</v>
      </c>
      <c r="AF51" s="109">
        <f>RCF!C$13</f>
        <v>15.52</v>
      </c>
      <c r="AG51" s="100">
        <f t="shared" ref="AG51:AI70" si="84">ROUND($AE51*AG$6,1)</f>
        <v>2412.1</v>
      </c>
      <c r="AH51" s="100">
        <f t="shared" si="84"/>
        <v>3070</v>
      </c>
      <c r="AI51" s="100">
        <f t="shared" si="84"/>
        <v>4385.7</v>
      </c>
      <c r="AJ51" s="42">
        <f t="shared" si="69"/>
        <v>1478.6</v>
      </c>
      <c r="AK51" s="109">
        <f>RCF!C$25</f>
        <v>15.696666666666665</v>
      </c>
      <c r="AL51" s="42">
        <f t="shared" si="70"/>
        <v>1949.9</v>
      </c>
      <c r="AM51" s="109">
        <f>RCF!C$59</f>
        <v>20.7</v>
      </c>
      <c r="AN51" s="42">
        <f t="shared" si="71"/>
        <v>1560.8</v>
      </c>
      <c r="AO51" s="109">
        <f>RCF!C$33</f>
        <v>16.57</v>
      </c>
      <c r="AP51" s="100">
        <f t="shared" si="72"/>
        <v>2341.1999999999998</v>
      </c>
      <c r="AQ51" s="42">
        <f t="shared" si="73"/>
        <v>1550.5</v>
      </c>
      <c r="AR51" s="109">
        <f>RCF!C$35</f>
        <v>16.46</v>
      </c>
      <c r="AS51" s="100">
        <f t="shared" ref="AS51:AT70" si="85">ROUNDDOWN($AQ51*AS$6,1)</f>
        <v>2015.6</v>
      </c>
      <c r="AT51" s="100">
        <f t="shared" si="85"/>
        <v>2248.1999999999998</v>
      </c>
      <c r="AU51" s="42">
        <f t="shared" si="75"/>
        <v>1530.4</v>
      </c>
      <c r="AV51" s="109">
        <f>RCF!C$37</f>
        <v>16.247</v>
      </c>
      <c r="AW51" s="111">
        <v>1524.9</v>
      </c>
      <c r="AX51" s="109"/>
      <c r="AY51" s="42">
        <f t="shared" si="76"/>
        <v>1558</v>
      </c>
      <c r="AZ51" s="109">
        <f>RCF!C$39</f>
        <v>16.54</v>
      </c>
      <c r="BA51" s="42">
        <f t="shared" si="77"/>
        <v>1486.3</v>
      </c>
      <c r="BB51" s="109">
        <f>RCF!C$41</f>
        <v>15.779</v>
      </c>
    </row>
    <row r="52" spans="1:54" s="60" customFormat="1" x14ac:dyDescent="0.2">
      <c r="A52" s="47" t="s">
        <v>60</v>
      </c>
      <c r="B52" s="48" t="s">
        <v>85</v>
      </c>
      <c r="C52" s="49">
        <v>95</v>
      </c>
      <c r="D52" s="42">
        <f t="shared" si="56"/>
        <v>5654.3</v>
      </c>
      <c r="E52" s="41">
        <f>RCF!C$43</f>
        <v>59.519182319999999</v>
      </c>
      <c r="F52" s="42">
        <f t="shared" si="78"/>
        <v>1500.2</v>
      </c>
      <c r="G52" s="110">
        <f>RCF!C$5</f>
        <v>15.792</v>
      </c>
      <c r="H52" s="42">
        <f t="shared" si="57"/>
        <v>1500.2</v>
      </c>
      <c r="I52" s="110">
        <f t="shared" si="58"/>
        <v>15.792</v>
      </c>
      <c r="J52" s="100">
        <f t="shared" si="81"/>
        <v>1650.3</v>
      </c>
      <c r="K52" s="100">
        <f t="shared" si="81"/>
        <v>2055.3000000000002</v>
      </c>
      <c r="L52" s="100">
        <f t="shared" si="81"/>
        <v>2205.4</v>
      </c>
      <c r="M52" s="100">
        <f t="shared" si="81"/>
        <v>2430.4</v>
      </c>
      <c r="N52" s="100">
        <f t="shared" si="81"/>
        <v>3000.5</v>
      </c>
      <c r="O52" s="100">
        <f t="shared" si="81"/>
        <v>3225.5</v>
      </c>
      <c r="P52" s="100">
        <f t="shared" si="81"/>
        <v>4500.7</v>
      </c>
      <c r="Q52" s="42">
        <f t="shared" si="60"/>
        <v>1471.5</v>
      </c>
      <c r="R52" s="109">
        <f>RCF!C$7</f>
        <v>15.49</v>
      </c>
      <c r="S52" s="100">
        <f t="shared" si="82"/>
        <v>1912.9</v>
      </c>
      <c r="T52" s="100">
        <f t="shared" si="82"/>
        <v>2207.1999999999998</v>
      </c>
      <c r="U52" s="42">
        <f t="shared" si="62"/>
        <v>1453.8</v>
      </c>
      <c r="V52" s="109">
        <f>RCF!C$9</f>
        <v>15.304</v>
      </c>
      <c r="W52" s="42">
        <f t="shared" si="63"/>
        <v>1453.8</v>
      </c>
      <c r="X52" s="109">
        <f t="shared" si="64"/>
        <v>15.304</v>
      </c>
      <c r="Y52" s="100">
        <f t="shared" si="65"/>
        <v>1599.1</v>
      </c>
      <c r="Z52" s="100">
        <f t="shared" si="83"/>
        <v>1991.8</v>
      </c>
      <c r="AA52" s="100">
        <f t="shared" si="83"/>
        <v>2355.3000000000002</v>
      </c>
      <c r="AB52" s="100">
        <f t="shared" si="83"/>
        <v>2137.1999999999998</v>
      </c>
      <c r="AC52" s="100">
        <f t="shared" si="83"/>
        <v>3154.9</v>
      </c>
      <c r="AD52" s="100">
        <f t="shared" si="83"/>
        <v>4361.6000000000004</v>
      </c>
      <c r="AE52" s="42">
        <f t="shared" si="67"/>
        <v>1474.4</v>
      </c>
      <c r="AF52" s="109">
        <f>RCF!C$13</f>
        <v>15.52</v>
      </c>
      <c r="AG52" s="100">
        <f t="shared" si="84"/>
        <v>2432.8000000000002</v>
      </c>
      <c r="AH52" s="100">
        <f t="shared" si="84"/>
        <v>3096.2</v>
      </c>
      <c r="AI52" s="100">
        <f t="shared" si="84"/>
        <v>4423.2</v>
      </c>
      <c r="AJ52" s="42">
        <f t="shared" si="69"/>
        <v>1491.1</v>
      </c>
      <c r="AK52" s="109">
        <f>RCF!C$25</f>
        <v>15.696666666666665</v>
      </c>
      <c r="AL52" s="42">
        <f t="shared" si="70"/>
        <v>1966.5</v>
      </c>
      <c r="AM52" s="109">
        <f>RCF!C$59</f>
        <v>20.7</v>
      </c>
      <c r="AN52" s="42">
        <f t="shared" si="71"/>
        <v>1574.1</v>
      </c>
      <c r="AO52" s="109">
        <f>RCF!C$33</f>
        <v>16.57</v>
      </c>
      <c r="AP52" s="100">
        <f t="shared" si="72"/>
        <v>2361.1</v>
      </c>
      <c r="AQ52" s="42">
        <f t="shared" si="73"/>
        <v>1563.7</v>
      </c>
      <c r="AR52" s="109">
        <f>RCF!C$35</f>
        <v>16.46</v>
      </c>
      <c r="AS52" s="100">
        <f t="shared" si="85"/>
        <v>2032.8</v>
      </c>
      <c r="AT52" s="100">
        <f t="shared" si="85"/>
        <v>2267.3000000000002</v>
      </c>
      <c r="AU52" s="42">
        <f t="shared" si="75"/>
        <v>1543.4</v>
      </c>
      <c r="AV52" s="109">
        <f>RCF!C$37</f>
        <v>16.247</v>
      </c>
      <c r="AW52" s="111">
        <v>1537.9</v>
      </c>
      <c r="AX52" s="109"/>
      <c r="AY52" s="42">
        <f t="shared" si="76"/>
        <v>1571.3</v>
      </c>
      <c r="AZ52" s="109">
        <f>RCF!C$39</f>
        <v>16.54</v>
      </c>
      <c r="BA52" s="42">
        <f t="shared" si="77"/>
        <v>1499</v>
      </c>
      <c r="BB52" s="109">
        <f>RCF!C$41</f>
        <v>15.779</v>
      </c>
    </row>
    <row r="53" spans="1:54" s="60" customFormat="1" x14ac:dyDescent="0.2">
      <c r="A53" s="47" t="s">
        <v>51</v>
      </c>
      <c r="B53" s="48" t="s">
        <v>86</v>
      </c>
      <c r="C53" s="49">
        <v>234</v>
      </c>
      <c r="D53" s="42">
        <f t="shared" si="56"/>
        <v>13927.5</v>
      </c>
      <c r="E53" s="41">
        <f>RCF!C$43</f>
        <v>59.519182319999999</v>
      </c>
      <c r="F53" s="42">
        <f t="shared" si="78"/>
        <v>3695.3</v>
      </c>
      <c r="G53" s="110">
        <f>RCF!C$5</f>
        <v>15.792</v>
      </c>
      <c r="H53" s="42">
        <f t="shared" si="57"/>
        <v>3695.3</v>
      </c>
      <c r="I53" s="110">
        <f t="shared" si="58"/>
        <v>15.792</v>
      </c>
      <c r="J53" s="100">
        <f t="shared" si="81"/>
        <v>4064.9</v>
      </c>
      <c r="K53" s="100">
        <f t="shared" si="81"/>
        <v>5062.6000000000004</v>
      </c>
      <c r="L53" s="100">
        <f t="shared" si="81"/>
        <v>5432.1</v>
      </c>
      <c r="M53" s="100">
        <f t="shared" si="81"/>
        <v>5986.4</v>
      </c>
      <c r="N53" s="100">
        <f t="shared" si="81"/>
        <v>7390.7</v>
      </c>
      <c r="O53" s="100">
        <f t="shared" si="81"/>
        <v>7945</v>
      </c>
      <c r="P53" s="100">
        <f t="shared" si="81"/>
        <v>11086</v>
      </c>
      <c r="Q53" s="42">
        <f t="shared" si="60"/>
        <v>3624.6</v>
      </c>
      <c r="R53" s="109">
        <f>RCF!C$7</f>
        <v>15.49</v>
      </c>
      <c r="S53" s="100">
        <f t="shared" si="82"/>
        <v>4711.8999999999996</v>
      </c>
      <c r="T53" s="100">
        <f t="shared" si="82"/>
        <v>5436.9</v>
      </c>
      <c r="U53" s="42">
        <f t="shared" si="62"/>
        <v>3581.1</v>
      </c>
      <c r="V53" s="109">
        <f>RCF!C$9</f>
        <v>15.304</v>
      </c>
      <c r="W53" s="42">
        <f t="shared" si="63"/>
        <v>3581.1</v>
      </c>
      <c r="X53" s="109">
        <f t="shared" si="64"/>
        <v>15.304</v>
      </c>
      <c r="Y53" s="100">
        <f t="shared" si="65"/>
        <v>3939.2</v>
      </c>
      <c r="Z53" s="100">
        <f t="shared" si="83"/>
        <v>4906.2</v>
      </c>
      <c r="AA53" s="100">
        <f t="shared" si="83"/>
        <v>5801.4</v>
      </c>
      <c r="AB53" s="100">
        <f t="shared" si="83"/>
        <v>5264.3</v>
      </c>
      <c r="AC53" s="100">
        <f t="shared" si="83"/>
        <v>7771.1</v>
      </c>
      <c r="AD53" s="100">
        <f t="shared" si="83"/>
        <v>10743.4</v>
      </c>
      <c r="AE53" s="42">
        <f t="shared" si="67"/>
        <v>3631.6</v>
      </c>
      <c r="AF53" s="109">
        <f>RCF!C$13</f>
        <v>15.52</v>
      </c>
      <c r="AG53" s="100">
        <f t="shared" si="84"/>
        <v>5992.1</v>
      </c>
      <c r="AH53" s="100">
        <f t="shared" si="84"/>
        <v>7626.4</v>
      </c>
      <c r="AI53" s="100">
        <f t="shared" si="84"/>
        <v>10894.8</v>
      </c>
      <c r="AJ53" s="42">
        <f t="shared" si="69"/>
        <v>3673</v>
      </c>
      <c r="AK53" s="109">
        <f>RCF!C$25</f>
        <v>15.696666666666665</v>
      </c>
      <c r="AL53" s="42">
        <f t="shared" si="70"/>
        <v>4843.8</v>
      </c>
      <c r="AM53" s="109">
        <f>RCF!C$59</f>
        <v>20.7</v>
      </c>
      <c r="AN53" s="42">
        <f t="shared" si="71"/>
        <v>3877.3</v>
      </c>
      <c r="AO53" s="109">
        <f>RCF!C$33</f>
        <v>16.57</v>
      </c>
      <c r="AP53" s="100">
        <f t="shared" si="72"/>
        <v>5815.9</v>
      </c>
      <c r="AQ53" s="42">
        <f t="shared" si="73"/>
        <v>3851.6</v>
      </c>
      <c r="AR53" s="109">
        <f>RCF!C$35</f>
        <v>16.46</v>
      </c>
      <c r="AS53" s="100">
        <f t="shared" si="85"/>
        <v>5007</v>
      </c>
      <c r="AT53" s="100">
        <f t="shared" si="85"/>
        <v>5584.8</v>
      </c>
      <c r="AU53" s="42">
        <f t="shared" si="75"/>
        <v>3801.7</v>
      </c>
      <c r="AV53" s="109">
        <f>RCF!C$37</f>
        <v>16.247</v>
      </c>
      <c r="AW53" s="111">
        <v>3788</v>
      </c>
      <c r="AX53" s="109"/>
      <c r="AY53" s="42">
        <f t="shared" si="76"/>
        <v>3870.3</v>
      </c>
      <c r="AZ53" s="109">
        <f>RCF!C$39</f>
        <v>16.54</v>
      </c>
      <c r="BA53" s="42">
        <f t="shared" si="77"/>
        <v>3692.2</v>
      </c>
      <c r="BB53" s="109">
        <f>RCF!C$41</f>
        <v>15.779</v>
      </c>
    </row>
    <row r="54" spans="1:54" s="60" customFormat="1" ht="25.5" x14ac:dyDescent="0.2">
      <c r="A54" s="47" t="s">
        <v>47</v>
      </c>
      <c r="B54" s="48" t="s">
        <v>87</v>
      </c>
      <c r="C54" s="49">
        <v>150</v>
      </c>
      <c r="D54" s="42">
        <f t="shared" si="56"/>
        <v>8927.9</v>
      </c>
      <c r="E54" s="41">
        <f>RCF!C$43</f>
        <v>59.519182319999999</v>
      </c>
      <c r="F54" s="42">
        <f t="shared" si="78"/>
        <v>2368.8000000000002</v>
      </c>
      <c r="G54" s="110">
        <f>RCF!C$5</f>
        <v>15.792</v>
      </c>
      <c r="H54" s="42">
        <f t="shared" si="57"/>
        <v>2368.8000000000002</v>
      </c>
      <c r="I54" s="110">
        <f t="shared" si="58"/>
        <v>15.792</v>
      </c>
      <c r="J54" s="100">
        <f t="shared" si="81"/>
        <v>2605.6999999999998</v>
      </c>
      <c r="K54" s="100">
        <f t="shared" si="81"/>
        <v>3245.3</v>
      </c>
      <c r="L54" s="100">
        <f t="shared" si="81"/>
        <v>3482.1</v>
      </c>
      <c r="M54" s="100">
        <f t="shared" si="81"/>
        <v>3837.5</v>
      </c>
      <c r="N54" s="100">
        <f t="shared" si="81"/>
        <v>4737.6000000000004</v>
      </c>
      <c r="O54" s="100">
        <f t="shared" si="81"/>
        <v>5092.8999999999996</v>
      </c>
      <c r="P54" s="100">
        <f t="shared" si="81"/>
        <v>7106.4</v>
      </c>
      <c r="Q54" s="42">
        <f t="shared" si="60"/>
        <v>2323.5</v>
      </c>
      <c r="R54" s="109">
        <f>RCF!C$7</f>
        <v>15.49</v>
      </c>
      <c r="S54" s="100">
        <f t="shared" si="82"/>
        <v>3020.5</v>
      </c>
      <c r="T54" s="100">
        <f t="shared" si="82"/>
        <v>3485.2</v>
      </c>
      <c r="U54" s="42">
        <f t="shared" si="62"/>
        <v>2295.6</v>
      </c>
      <c r="V54" s="109">
        <f>RCF!C$9</f>
        <v>15.304</v>
      </c>
      <c r="W54" s="42">
        <f t="shared" si="63"/>
        <v>2295.6</v>
      </c>
      <c r="X54" s="109">
        <f t="shared" si="64"/>
        <v>15.304</v>
      </c>
      <c r="Y54" s="100">
        <f t="shared" si="65"/>
        <v>2525.1</v>
      </c>
      <c r="Z54" s="100">
        <f t="shared" si="83"/>
        <v>3145</v>
      </c>
      <c r="AA54" s="100">
        <f t="shared" si="83"/>
        <v>3718.9</v>
      </c>
      <c r="AB54" s="100">
        <f t="shared" si="83"/>
        <v>3374.5</v>
      </c>
      <c r="AC54" s="100">
        <f t="shared" si="83"/>
        <v>4981.5</v>
      </c>
      <c r="AD54" s="100">
        <f t="shared" si="83"/>
        <v>6886.8</v>
      </c>
      <c r="AE54" s="42">
        <f t="shared" si="67"/>
        <v>2328</v>
      </c>
      <c r="AF54" s="109">
        <f>RCF!C$13</f>
        <v>15.52</v>
      </c>
      <c r="AG54" s="100">
        <f t="shared" si="84"/>
        <v>3841.2</v>
      </c>
      <c r="AH54" s="100">
        <f t="shared" si="84"/>
        <v>4888.8</v>
      </c>
      <c r="AI54" s="100">
        <f t="shared" si="84"/>
        <v>6984</v>
      </c>
      <c r="AJ54" s="42">
        <f t="shared" si="69"/>
        <v>2354.5</v>
      </c>
      <c r="AK54" s="109">
        <f>RCF!C$25</f>
        <v>15.696666666666665</v>
      </c>
      <c r="AL54" s="42">
        <f t="shared" si="70"/>
        <v>3105</v>
      </c>
      <c r="AM54" s="109">
        <f>RCF!C$59</f>
        <v>20.7</v>
      </c>
      <c r="AN54" s="42">
        <f t="shared" si="71"/>
        <v>2485.5</v>
      </c>
      <c r="AO54" s="109">
        <f>RCF!C$33</f>
        <v>16.57</v>
      </c>
      <c r="AP54" s="100">
        <f t="shared" si="72"/>
        <v>3728.2</v>
      </c>
      <c r="AQ54" s="42">
        <f t="shared" si="73"/>
        <v>2469</v>
      </c>
      <c r="AR54" s="109">
        <f>RCF!C$35</f>
        <v>16.46</v>
      </c>
      <c r="AS54" s="100">
        <f t="shared" si="85"/>
        <v>3209.7</v>
      </c>
      <c r="AT54" s="100">
        <f t="shared" si="85"/>
        <v>3580</v>
      </c>
      <c r="AU54" s="42">
        <f t="shared" si="75"/>
        <v>2437</v>
      </c>
      <c r="AV54" s="109">
        <f>RCF!C$37</f>
        <v>16.247</v>
      </c>
      <c r="AW54" s="111">
        <v>2428.1999999999998</v>
      </c>
      <c r="AX54" s="109"/>
      <c r="AY54" s="42">
        <f t="shared" si="76"/>
        <v>2481</v>
      </c>
      <c r="AZ54" s="109">
        <f>RCF!C$39</f>
        <v>16.54</v>
      </c>
      <c r="BA54" s="42">
        <f t="shared" si="77"/>
        <v>2366.8000000000002</v>
      </c>
      <c r="BB54" s="109">
        <f>RCF!C$41</f>
        <v>15.779</v>
      </c>
    </row>
    <row r="55" spans="1:54" s="60" customFormat="1" x14ac:dyDescent="0.2">
      <c r="A55" s="47" t="s">
        <v>45</v>
      </c>
      <c r="B55" s="48" t="s">
        <v>88</v>
      </c>
      <c r="C55" s="49">
        <v>234</v>
      </c>
      <c r="D55" s="42">
        <f t="shared" si="56"/>
        <v>13927.5</v>
      </c>
      <c r="E55" s="41">
        <f>RCF!C$43</f>
        <v>59.519182319999999</v>
      </c>
      <c r="F55" s="42">
        <f t="shared" si="78"/>
        <v>3695.3</v>
      </c>
      <c r="G55" s="110">
        <f>RCF!C$5</f>
        <v>15.792</v>
      </c>
      <c r="H55" s="42">
        <f t="shared" si="57"/>
        <v>3695.3</v>
      </c>
      <c r="I55" s="110">
        <f t="shared" si="58"/>
        <v>15.792</v>
      </c>
      <c r="J55" s="100">
        <f t="shared" si="81"/>
        <v>4064.9</v>
      </c>
      <c r="K55" s="100">
        <f t="shared" si="81"/>
        <v>5062.6000000000004</v>
      </c>
      <c r="L55" s="100">
        <f t="shared" si="81"/>
        <v>5432.1</v>
      </c>
      <c r="M55" s="100">
        <f t="shared" si="81"/>
        <v>5986.4</v>
      </c>
      <c r="N55" s="100">
        <f t="shared" si="81"/>
        <v>7390.7</v>
      </c>
      <c r="O55" s="100">
        <f t="shared" si="81"/>
        <v>7945</v>
      </c>
      <c r="P55" s="100">
        <f t="shared" si="81"/>
        <v>11086</v>
      </c>
      <c r="Q55" s="42">
        <f t="shared" si="60"/>
        <v>3624.6</v>
      </c>
      <c r="R55" s="109">
        <f>RCF!C$7</f>
        <v>15.49</v>
      </c>
      <c r="S55" s="100">
        <f t="shared" si="82"/>
        <v>4711.8999999999996</v>
      </c>
      <c r="T55" s="100">
        <f t="shared" si="82"/>
        <v>5436.9</v>
      </c>
      <c r="U55" s="42">
        <f t="shared" si="62"/>
        <v>3581.1</v>
      </c>
      <c r="V55" s="109">
        <f>RCF!C$9</f>
        <v>15.304</v>
      </c>
      <c r="W55" s="42">
        <f t="shared" si="63"/>
        <v>3581.1</v>
      </c>
      <c r="X55" s="109">
        <f t="shared" si="64"/>
        <v>15.304</v>
      </c>
      <c r="Y55" s="100">
        <f t="shared" si="65"/>
        <v>3939.2</v>
      </c>
      <c r="Z55" s="100">
        <f t="shared" si="83"/>
        <v>4906.2</v>
      </c>
      <c r="AA55" s="100">
        <f t="shared" si="83"/>
        <v>5801.4</v>
      </c>
      <c r="AB55" s="100">
        <f t="shared" si="83"/>
        <v>5264.3</v>
      </c>
      <c r="AC55" s="100">
        <f t="shared" si="83"/>
        <v>7771.1</v>
      </c>
      <c r="AD55" s="100">
        <f t="shared" si="83"/>
        <v>10743.4</v>
      </c>
      <c r="AE55" s="42">
        <f t="shared" si="67"/>
        <v>3631.6</v>
      </c>
      <c r="AF55" s="109">
        <f>RCF!C$13</f>
        <v>15.52</v>
      </c>
      <c r="AG55" s="100">
        <f t="shared" si="84"/>
        <v>5992.1</v>
      </c>
      <c r="AH55" s="100">
        <f t="shared" si="84"/>
        <v>7626.4</v>
      </c>
      <c r="AI55" s="100">
        <f t="shared" si="84"/>
        <v>10894.8</v>
      </c>
      <c r="AJ55" s="42">
        <f t="shared" si="69"/>
        <v>3673</v>
      </c>
      <c r="AK55" s="109">
        <f>RCF!C$25</f>
        <v>15.696666666666665</v>
      </c>
      <c r="AL55" s="42">
        <f t="shared" si="70"/>
        <v>4843.8</v>
      </c>
      <c r="AM55" s="109">
        <f>RCF!C$59</f>
        <v>20.7</v>
      </c>
      <c r="AN55" s="42">
        <f t="shared" si="71"/>
        <v>3877.3</v>
      </c>
      <c r="AO55" s="109">
        <f>RCF!C$33</f>
        <v>16.57</v>
      </c>
      <c r="AP55" s="100">
        <f t="shared" si="72"/>
        <v>5815.9</v>
      </c>
      <c r="AQ55" s="42">
        <f t="shared" si="73"/>
        <v>3851.6</v>
      </c>
      <c r="AR55" s="109">
        <f>RCF!C$35</f>
        <v>16.46</v>
      </c>
      <c r="AS55" s="100">
        <f t="shared" si="85"/>
        <v>5007</v>
      </c>
      <c r="AT55" s="100">
        <f t="shared" si="85"/>
        <v>5584.8</v>
      </c>
      <c r="AU55" s="42">
        <f t="shared" si="75"/>
        <v>3801.7</v>
      </c>
      <c r="AV55" s="109">
        <f>RCF!C$37</f>
        <v>16.247</v>
      </c>
      <c r="AW55" s="111">
        <v>3788</v>
      </c>
      <c r="AX55" s="109"/>
      <c r="AY55" s="42">
        <f t="shared" si="76"/>
        <v>3870.3</v>
      </c>
      <c r="AZ55" s="109">
        <f>RCF!C$39</f>
        <v>16.54</v>
      </c>
      <c r="BA55" s="42">
        <f t="shared" si="77"/>
        <v>3692.2</v>
      </c>
      <c r="BB55" s="109">
        <f>RCF!C$41</f>
        <v>15.779</v>
      </c>
    </row>
    <row r="56" spans="1:54" s="60" customFormat="1" x14ac:dyDescent="0.2">
      <c r="A56" s="47" t="s">
        <v>56</v>
      </c>
      <c r="B56" s="48" t="s">
        <v>89</v>
      </c>
      <c r="C56" s="49">
        <v>410</v>
      </c>
      <c r="D56" s="42">
        <f t="shared" si="56"/>
        <v>24402.9</v>
      </c>
      <c r="E56" s="41">
        <f>RCF!C$43</f>
        <v>59.519182319999999</v>
      </c>
      <c r="F56" s="42">
        <f t="shared" si="78"/>
        <v>6474.7</v>
      </c>
      <c r="G56" s="110">
        <f>RCF!C$5</f>
        <v>15.792</v>
      </c>
      <c r="H56" s="42">
        <f t="shared" si="57"/>
        <v>6474.7</v>
      </c>
      <c r="I56" s="110">
        <f t="shared" si="58"/>
        <v>15.792</v>
      </c>
      <c r="J56" s="100">
        <f t="shared" si="81"/>
        <v>7122.2</v>
      </c>
      <c r="K56" s="100">
        <f t="shared" si="81"/>
        <v>8870.4</v>
      </c>
      <c r="L56" s="100">
        <f t="shared" si="81"/>
        <v>9517.7999999999993</v>
      </c>
      <c r="M56" s="100">
        <f t="shared" si="81"/>
        <v>10489</v>
      </c>
      <c r="N56" s="100">
        <f t="shared" si="81"/>
        <v>12949.4</v>
      </c>
      <c r="O56" s="100">
        <f t="shared" si="81"/>
        <v>13920.6</v>
      </c>
      <c r="P56" s="100">
        <f t="shared" si="81"/>
        <v>19424.2</v>
      </c>
      <c r="Q56" s="42">
        <f t="shared" si="60"/>
        <v>6350.9</v>
      </c>
      <c r="R56" s="109">
        <f>RCF!C$7</f>
        <v>15.49</v>
      </c>
      <c r="S56" s="100">
        <f t="shared" si="82"/>
        <v>8256.1</v>
      </c>
      <c r="T56" s="100">
        <f t="shared" si="82"/>
        <v>9526.2999999999993</v>
      </c>
      <c r="U56" s="42">
        <f t="shared" si="62"/>
        <v>6274.6</v>
      </c>
      <c r="V56" s="109">
        <f>RCF!C$9</f>
        <v>15.304</v>
      </c>
      <c r="W56" s="42">
        <f t="shared" si="63"/>
        <v>6274.6</v>
      </c>
      <c r="X56" s="109">
        <f t="shared" si="64"/>
        <v>15.304</v>
      </c>
      <c r="Y56" s="100">
        <f t="shared" si="65"/>
        <v>6902</v>
      </c>
      <c r="Z56" s="100">
        <f t="shared" si="83"/>
        <v>8596.2999999999993</v>
      </c>
      <c r="AA56" s="100">
        <f t="shared" si="83"/>
        <v>10164.9</v>
      </c>
      <c r="AB56" s="100">
        <f t="shared" si="83"/>
        <v>9223.7000000000007</v>
      </c>
      <c r="AC56" s="100">
        <f t="shared" si="83"/>
        <v>13616</v>
      </c>
      <c r="AD56" s="100">
        <f t="shared" si="83"/>
        <v>18823.900000000001</v>
      </c>
      <c r="AE56" s="42">
        <f t="shared" si="67"/>
        <v>6363.2</v>
      </c>
      <c r="AF56" s="109">
        <f>RCF!C$13</f>
        <v>15.52</v>
      </c>
      <c r="AG56" s="100">
        <f t="shared" si="84"/>
        <v>10499.3</v>
      </c>
      <c r="AH56" s="100">
        <f t="shared" si="84"/>
        <v>13362.7</v>
      </c>
      <c r="AI56" s="100">
        <f t="shared" si="84"/>
        <v>19089.599999999999</v>
      </c>
      <c r="AJ56" s="42">
        <f t="shared" si="69"/>
        <v>6435.6</v>
      </c>
      <c r="AK56" s="109">
        <f>RCF!C$25</f>
        <v>15.696666666666665</v>
      </c>
      <c r="AL56" s="42">
        <f t="shared" si="70"/>
        <v>8487</v>
      </c>
      <c r="AM56" s="109">
        <f>RCF!C$59</f>
        <v>20.7</v>
      </c>
      <c r="AN56" s="42">
        <f t="shared" si="71"/>
        <v>6793.7</v>
      </c>
      <c r="AO56" s="109">
        <f>RCF!C$33</f>
        <v>16.57</v>
      </c>
      <c r="AP56" s="100">
        <f t="shared" si="72"/>
        <v>10190.5</v>
      </c>
      <c r="AQ56" s="42">
        <f t="shared" si="73"/>
        <v>6748.6</v>
      </c>
      <c r="AR56" s="109">
        <f>RCF!C$35</f>
        <v>16.46</v>
      </c>
      <c r="AS56" s="100">
        <f t="shared" si="85"/>
        <v>8773.1</v>
      </c>
      <c r="AT56" s="100">
        <f t="shared" si="85"/>
        <v>9785.4</v>
      </c>
      <c r="AU56" s="42">
        <f t="shared" si="75"/>
        <v>6661.2</v>
      </c>
      <c r="AV56" s="109">
        <f>RCF!C$37</f>
        <v>16.247</v>
      </c>
      <c r="AW56" s="111">
        <v>6637.1</v>
      </c>
      <c r="AX56" s="109"/>
      <c r="AY56" s="42">
        <f t="shared" si="76"/>
        <v>6781.4</v>
      </c>
      <c r="AZ56" s="109">
        <f>RCF!C$39</f>
        <v>16.54</v>
      </c>
      <c r="BA56" s="42">
        <f t="shared" si="77"/>
        <v>6469.3</v>
      </c>
      <c r="BB56" s="109">
        <f>RCF!C$41</f>
        <v>15.779</v>
      </c>
    </row>
    <row r="57" spans="1:54" s="60" customFormat="1" ht="25.5" x14ac:dyDescent="0.2">
      <c r="A57" s="47" t="s">
        <v>64</v>
      </c>
      <c r="B57" s="48" t="s">
        <v>90</v>
      </c>
      <c r="C57" s="49">
        <v>276</v>
      </c>
      <c r="D57" s="42">
        <f t="shared" si="56"/>
        <v>16427.3</v>
      </c>
      <c r="E57" s="41">
        <f>RCF!C$43</f>
        <v>59.519182319999999</v>
      </c>
      <c r="F57" s="42">
        <f t="shared" si="78"/>
        <v>4358.5</v>
      </c>
      <c r="G57" s="110">
        <f>RCF!C$5</f>
        <v>15.792</v>
      </c>
      <c r="H57" s="42">
        <f t="shared" si="57"/>
        <v>4358.6000000000004</v>
      </c>
      <c r="I57" s="110">
        <f t="shared" si="58"/>
        <v>15.792</v>
      </c>
      <c r="J57" s="100">
        <f t="shared" si="81"/>
        <v>4794.5</v>
      </c>
      <c r="K57" s="100">
        <f t="shared" si="81"/>
        <v>5971.3</v>
      </c>
      <c r="L57" s="100">
        <f t="shared" si="81"/>
        <v>6407.1</v>
      </c>
      <c r="M57" s="100">
        <f t="shared" si="81"/>
        <v>7060.9</v>
      </c>
      <c r="N57" s="100">
        <f t="shared" si="81"/>
        <v>8717.2000000000007</v>
      </c>
      <c r="O57" s="100">
        <f t="shared" si="81"/>
        <v>9371</v>
      </c>
      <c r="P57" s="100">
        <f t="shared" si="81"/>
        <v>13075.8</v>
      </c>
      <c r="Q57" s="42">
        <f t="shared" si="60"/>
        <v>4275.2</v>
      </c>
      <c r="R57" s="109">
        <f>RCF!C$7</f>
        <v>15.49</v>
      </c>
      <c r="S57" s="100">
        <f t="shared" si="82"/>
        <v>5557.7</v>
      </c>
      <c r="T57" s="100">
        <f t="shared" si="82"/>
        <v>6412.8</v>
      </c>
      <c r="U57" s="42">
        <f t="shared" si="62"/>
        <v>4223.8999999999996</v>
      </c>
      <c r="V57" s="109">
        <f>RCF!C$9</f>
        <v>15.304</v>
      </c>
      <c r="W57" s="42">
        <f t="shared" si="63"/>
        <v>4223.8999999999996</v>
      </c>
      <c r="X57" s="109">
        <f t="shared" si="64"/>
        <v>15.304</v>
      </c>
      <c r="Y57" s="100">
        <f t="shared" si="65"/>
        <v>4646.2</v>
      </c>
      <c r="Z57" s="100">
        <f t="shared" si="83"/>
        <v>5786.7</v>
      </c>
      <c r="AA57" s="100">
        <f t="shared" si="83"/>
        <v>6842.7</v>
      </c>
      <c r="AB57" s="100">
        <f t="shared" si="83"/>
        <v>6209.1</v>
      </c>
      <c r="AC57" s="100">
        <f t="shared" si="83"/>
        <v>9165.9</v>
      </c>
      <c r="AD57" s="100">
        <f t="shared" si="83"/>
        <v>12671.7</v>
      </c>
      <c r="AE57" s="42">
        <f t="shared" si="67"/>
        <v>4283.5</v>
      </c>
      <c r="AF57" s="109">
        <f>RCF!C$13</f>
        <v>15.52</v>
      </c>
      <c r="AG57" s="100">
        <f t="shared" si="84"/>
        <v>7067.8</v>
      </c>
      <c r="AH57" s="100">
        <f t="shared" si="84"/>
        <v>8995.4</v>
      </c>
      <c r="AI57" s="100">
        <f t="shared" si="84"/>
        <v>12850.5</v>
      </c>
      <c r="AJ57" s="42">
        <f t="shared" si="69"/>
        <v>4332.2</v>
      </c>
      <c r="AK57" s="109">
        <f>RCF!C$25</f>
        <v>15.696666666666665</v>
      </c>
      <c r="AL57" s="42">
        <f t="shared" si="70"/>
        <v>5713.2</v>
      </c>
      <c r="AM57" s="109">
        <f>RCF!C$59</f>
        <v>20.7</v>
      </c>
      <c r="AN57" s="42">
        <f t="shared" si="71"/>
        <v>4573.3</v>
      </c>
      <c r="AO57" s="109">
        <f>RCF!C$33</f>
        <v>16.57</v>
      </c>
      <c r="AP57" s="100">
        <f t="shared" si="72"/>
        <v>6859.9</v>
      </c>
      <c r="AQ57" s="42">
        <f t="shared" si="73"/>
        <v>4542.8999999999996</v>
      </c>
      <c r="AR57" s="109">
        <f>RCF!C$35</f>
        <v>16.46</v>
      </c>
      <c r="AS57" s="100">
        <f t="shared" si="85"/>
        <v>5905.7</v>
      </c>
      <c r="AT57" s="100">
        <f t="shared" si="85"/>
        <v>6587.2</v>
      </c>
      <c r="AU57" s="42">
        <f t="shared" si="75"/>
        <v>4484.1000000000004</v>
      </c>
      <c r="AV57" s="109">
        <f>RCF!C$37</f>
        <v>16.247</v>
      </c>
      <c r="AW57" s="111">
        <v>4467.8999999999996</v>
      </c>
      <c r="AX57" s="109"/>
      <c r="AY57" s="42">
        <f t="shared" si="76"/>
        <v>4565</v>
      </c>
      <c r="AZ57" s="109">
        <f>RCF!C$39</f>
        <v>16.54</v>
      </c>
      <c r="BA57" s="42">
        <f t="shared" si="77"/>
        <v>4355</v>
      </c>
      <c r="BB57" s="109">
        <f>RCF!C$41</f>
        <v>15.779</v>
      </c>
    </row>
    <row r="58" spans="1:54" s="60" customFormat="1" x14ac:dyDescent="0.2">
      <c r="A58" s="47">
        <v>353</v>
      </c>
      <c r="B58" s="48" t="s">
        <v>200</v>
      </c>
      <c r="C58" s="49">
        <v>100</v>
      </c>
      <c r="D58" s="42">
        <f t="shared" si="56"/>
        <v>5951.9</v>
      </c>
      <c r="E58" s="41">
        <f>RCF!C$43</f>
        <v>59.519182319999999</v>
      </c>
      <c r="F58" s="42">
        <f t="shared" si="78"/>
        <v>1579.2</v>
      </c>
      <c r="G58" s="110">
        <f>RCF!C$5</f>
        <v>15.792</v>
      </c>
      <c r="H58" s="42">
        <f t="shared" si="57"/>
        <v>1579.2</v>
      </c>
      <c r="I58" s="110">
        <f t="shared" si="58"/>
        <v>15.792</v>
      </c>
      <c r="J58" s="100">
        <f t="shared" si="81"/>
        <v>1737.1</v>
      </c>
      <c r="K58" s="100">
        <f t="shared" si="81"/>
        <v>2163.5</v>
      </c>
      <c r="L58" s="100">
        <f t="shared" si="81"/>
        <v>2321.4</v>
      </c>
      <c r="M58" s="100">
        <f t="shared" si="81"/>
        <v>2558.3000000000002</v>
      </c>
      <c r="N58" s="100">
        <f t="shared" si="81"/>
        <v>3158.4</v>
      </c>
      <c r="O58" s="100">
        <f t="shared" si="81"/>
        <v>3395.3</v>
      </c>
      <c r="P58" s="100">
        <f t="shared" si="81"/>
        <v>4737.6000000000004</v>
      </c>
      <c r="Q58" s="42">
        <f t="shared" si="60"/>
        <v>1549</v>
      </c>
      <c r="R58" s="109">
        <f>RCF!C$7</f>
        <v>15.49</v>
      </c>
      <c r="S58" s="100">
        <f t="shared" si="82"/>
        <v>2013.7</v>
      </c>
      <c r="T58" s="100">
        <f t="shared" si="82"/>
        <v>2323.5</v>
      </c>
      <c r="U58" s="42">
        <f t="shared" si="62"/>
        <v>1530.4</v>
      </c>
      <c r="V58" s="109">
        <f>RCF!C$9</f>
        <v>15.304</v>
      </c>
      <c r="W58" s="42">
        <f t="shared" si="63"/>
        <v>1530.4</v>
      </c>
      <c r="X58" s="109">
        <f t="shared" si="64"/>
        <v>15.304</v>
      </c>
      <c r="Y58" s="100">
        <f t="shared" si="65"/>
        <v>1683.4</v>
      </c>
      <c r="Z58" s="100">
        <f t="shared" si="83"/>
        <v>2096.6</v>
      </c>
      <c r="AA58" s="100">
        <f t="shared" si="83"/>
        <v>2479.1999999999998</v>
      </c>
      <c r="AB58" s="100">
        <f t="shared" si="83"/>
        <v>2249.6999999999998</v>
      </c>
      <c r="AC58" s="100">
        <f t="shared" si="83"/>
        <v>3321</v>
      </c>
      <c r="AD58" s="100">
        <f t="shared" si="83"/>
        <v>4591.2</v>
      </c>
      <c r="AE58" s="42">
        <f t="shared" si="67"/>
        <v>1552</v>
      </c>
      <c r="AF58" s="109">
        <f>RCF!C$13</f>
        <v>15.52</v>
      </c>
      <c r="AG58" s="100">
        <f t="shared" si="84"/>
        <v>2560.8000000000002</v>
      </c>
      <c r="AH58" s="100">
        <f t="shared" si="84"/>
        <v>3259.2</v>
      </c>
      <c r="AI58" s="100">
        <f t="shared" si="84"/>
        <v>4656</v>
      </c>
      <c r="AJ58" s="42">
        <f t="shared" si="69"/>
        <v>1569.6</v>
      </c>
      <c r="AK58" s="109">
        <f>RCF!C$25</f>
        <v>15.696666666666665</v>
      </c>
      <c r="AL58" s="42">
        <f t="shared" si="70"/>
        <v>2070</v>
      </c>
      <c r="AM58" s="109">
        <f>RCF!C$59</f>
        <v>20.7</v>
      </c>
      <c r="AN58" s="42">
        <f t="shared" si="71"/>
        <v>1657</v>
      </c>
      <c r="AO58" s="109">
        <f>RCF!C$33</f>
        <v>16.57</v>
      </c>
      <c r="AP58" s="100">
        <f t="shared" si="72"/>
        <v>2485.5</v>
      </c>
      <c r="AQ58" s="42">
        <f t="shared" si="73"/>
        <v>1646</v>
      </c>
      <c r="AR58" s="109">
        <f>RCF!C$35</f>
        <v>16.46</v>
      </c>
      <c r="AS58" s="100">
        <f t="shared" si="85"/>
        <v>2139.8000000000002</v>
      </c>
      <c r="AT58" s="100">
        <f t="shared" si="85"/>
        <v>2386.6999999999998</v>
      </c>
      <c r="AU58" s="42">
        <f t="shared" si="75"/>
        <v>1624.7</v>
      </c>
      <c r="AV58" s="109">
        <f>RCF!C$37</f>
        <v>16.247</v>
      </c>
      <c r="AW58" s="111">
        <v>1618.8</v>
      </c>
      <c r="AX58" s="109"/>
      <c r="AY58" s="42">
        <f t="shared" si="76"/>
        <v>1654</v>
      </c>
      <c r="AZ58" s="109">
        <f>RCF!C$39</f>
        <v>16.54</v>
      </c>
      <c r="BA58" s="42">
        <f t="shared" si="77"/>
        <v>1577.9</v>
      </c>
      <c r="BB58" s="109">
        <f>RCF!C$41</f>
        <v>15.779</v>
      </c>
    </row>
    <row r="59" spans="1:54" s="60" customFormat="1" x14ac:dyDescent="0.2">
      <c r="A59" s="47" t="s">
        <v>55</v>
      </c>
      <c r="B59" s="48" t="s">
        <v>91</v>
      </c>
      <c r="C59" s="49">
        <v>200</v>
      </c>
      <c r="D59" s="42">
        <f t="shared" si="56"/>
        <v>11903.8</v>
      </c>
      <c r="E59" s="41">
        <f>RCF!C$43</f>
        <v>59.519182319999999</v>
      </c>
      <c r="F59" s="42">
        <f t="shared" si="78"/>
        <v>3158.4</v>
      </c>
      <c r="G59" s="110">
        <f>RCF!C$5</f>
        <v>15.792</v>
      </c>
      <c r="H59" s="42">
        <f t="shared" si="57"/>
        <v>3158.4</v>
      </c>
      <c r="I59" s="110">
        <f t="shared" si="58"/>
        <v>15.792</v>
      </c>
      <c r="J59" s="100">
        <f t="shared" si="81"/>
        <v>3474.2</v>
      </c>
      <c r="K59" s="100">
        <f t="shared" si="81"/>
        <v>4327</v>
      </c>
      <c r="L59" s="100">
        <f t="shared" si="81"/>
        <v>4642.8</v>
      </c>
      <c r="M59" s="100">
        <f t="shared" si="81"/>
        <v>5116.6000000000004</v>
      </c>
      <c r="N59" s="100">
        <f t="shared" si="81"/>
        <v>6316.8</v>
      </c>
      <c r="O59" s="100">
        <f t="shared" si="81"/>
        <v>6790.6</v>
      </c>
      <c r="P59" s="100">
        <f t="shared" si="81"/>
        <v>9475.2000000000007</v>
      </c>
      <c r="Q59" s="42">
        <f t="shared" si="60"/>
        <v>3098</v>
      </c>
      <c r="R59" s="109">
        <f>RCF!C$7</f>
        <v>15.49</v>
      </c>
      <c r="S59" s="100">
        <f t="shared" si="82"/>
        <v>4027.4</v>
      </c>
      <c r="T59" s="100">
        <f t="shared" si="82"/>
        <v>4647</v>
      </c>
      <c r="U59" s="42">
        <f t="shared" si="62"/>
        <v>3060.8</v>
      </c>
      <c r="V59" s="109">
        <f>RCF!C$9</f>
        <v>15.304</v>
      </c>
      <c r="W59" s="42">
        <f t="shared" si="63"/>
        <v>3060.8</v>
      </c>
      <c r="X59" s="109">
        <f t="shared" si="64"/>
        <v>15.304</v>
      </c>
      <c r="Y59" s="100">
        <f t="shared" si="65"/>
        <v>3366.8</v>
      </c>
      <c r="Z59" s="100">
        <f t="shared" si="83"/>
        <v>4193.3</v>
      </c>
      <c r="AA59" s="100">
        <f t="shared" si="83"/>
        <v>4958.5</v>
      </c>
      <c r="AB59" s="100">
        <f t="shared" si="83"/>
        <v>4499.3999999999996</v>
      </c>
      <c r="AC59" s="100">
        <f t="shared" si="83"/>
        <v>6641.9</v>
      </c>
      <c r="AD59" s="100">
        <f t="shared" si="83"/>
        <v>9182.4</v>
      </c>
      <c r="AE59" s="42">
        <f t="shared" si="67"/>
        <v>3104</v>
      </c>
      <c r="AF59" s="109">
        <f>RCF!C$13</f>
        <v>15.52</v>
      </c>
      <c r="AG59" s="100">
        <f t="shared" si="84"/>
        <v>5121.6000000000004</v>
      </c>
      <c r="AH59" s="100">
        <f t="shared" si="84"/>
        <v>6518.4</v>
      </c>
      <c r="AI59" s="100">
        <f t="shared" si="84"/>
        <v>9312</v>
      </c>
      <c r="AJ59" s="42">
        <f t="shared" si="69"/>
        <v>3139.3</v>
      </c>
      <c r="AK59" s="109">
        <f>RCF!C$25</f>
        <v>15.696666666666665</v>
      </c>
      <c r="AL59" s="42">
        <f t="shared" si="70"/>
        <v>4140</v>
      </c>
      <c r="AM59" s="109">
        <f>RCF!C$59</f>
        <v>20.7</v>
      </c>
      <c r="AN59" s="42">
        <f t="shared" si="71"/>
        <v>3314</v>
      </c>
      <c r="AO59" s="109">
        <f>RCF!C$33</f>
        <v>16.57</v>
      </c>
      <c r="AP59" s="100">
        <f t="shared" si="72"/>
        <v>4971</v>
      </c>
      <c r="AQ59" s="42">
        <f t="shared" si="73"/>
        <v>3292</v>
      </c>
      <c r="AR59" s="109">
        <f>RCF!C$35</f>
        <v>16.46</v>
      </c>
      <c r="AS59" s="100">
        <f t="shared" si="85"/>
        <v>4279.6000000000004</v>
      </c>
      <c r="AT59" s="100">
        <f t="shared" si="85"/>
        <v>4773.3999999999996</v>
      </c>
      <c r="AU59" s="42">
        <f t="shared" si="75"/>
        <v>3249.4</v>
      </c>
      <c r="AV59" s="109">
        <f>RCF!C$37</f>
        <v>16.247</v>
      </c>
      <c r="AW59" s="111">
        <v>3237.6</v>
      </c>
      <c r="AX59" s="109"/>
      <c r="AY59" s="42">
        <f t="shared" si="76"/>
        <v>3308</v>
      </c>
      <c r="AZ59" s="109">
        <f>RCF!C$39</f>
        <v>16.54</v>
      </c>
      <c r="BA59" s="42">
        <f t="shared" si="77"/>
        <v>3155.8</v>
      </c>
      <c r="BB59" s="109">
        <f>RCF!C$41</f>
        <v>15.779</v>
      </c>
    </row>
    <row r="60" spans="1:54" s="60" customFormat="1" ht="25.5" x14ac:dyDescent="0.2">
      <c r="A60" s="47">
        <v>355</v>
      </c>
      <c r="B60" s="48" t="s">
        <v>201</v>
      </c>
      <c r="C60" s="49">
        <v>147.4</v>
      </c>
      <c r="D60" s="42">
        <f t="shared" si="56"/>
        <v>8773.1</v>
      </c>
      <c r="E60" s="41">
        <f>RCF!C$43</f>
        <v>59.519182319999999</v>
      </c>
      <c r="F60" s="42">
        <f t="shared" si="78"/>
        <v>2327.6999999999998</v>
      </c>
      <c r="G60" s="110">
        <f>RCF!C$5</f>
        <v>15.792</v>
      </c>
      <c r="H60" s="42">
        <f t="shared" si="57"/>
        <v>2327.6999999999998</v>
      </c>
      <c r="I60" s="110">
        <f t="shared" si="58"/>
        <v>15.792</v>
      </c>
      <c r="J60" s="100">
        <f t="shared" si="81"/>
        <v>2560.5</v>
      </c>
      <c r="K60" s="100">
        <f t="shared" si="81"/>
        <v>3189</v>
      </c>
      <c r="L60" s="100">
        <f t="shared" si="81"/>
        <v>3421.8</v>
      </c>
      <c r="M60" s="100">
        <f t="shared" si="81"/>
        <v>3770.9</v>
      </c>
      <c r="N60" s="100">
        <f t="shared" si="81"/>
        <v>4655.5</v>
      </c>
      <c r="O60" s="100">
        <f t="shared" si="81"/>
        <v>5004.6000000000004</v>
      </c>
      <c r="P60" s="100">
        <f t="shared" si="81"/>
        <v>6983.2</v>
      </c>
      <c r="Q60" s="42">
        <f t="shared" si="60"/>
        <v>2283.1999999999998</v>
      </c>
      <c r="R60" s="109">
        <f>RCF!C$7</f>
        <v>15.49</v>
      </c>
      <c r="S60" s="100">
        <f t="shared" si="82"/>
        <v>2968.1</v>
      </c>
      <c r="T60" s="100">
        <f t="shared" si="82"/>
        <v>3424.8</v>
      </c>
      <c r="U60" s="42">
        <f t="shared" si="62"/>
        <v>2255.8000000000002</v>
      </c>
      <c r="V60" s="109">
        <f>RCF!C$9</f>
        <v>15.304</v>
      </c>
      <c r="W60" s="42">
        <f t="shared" si="63"/>
        <v>2255.8000000000002</v>
      </c>
      <c r="X60" s="109">
        <f t="shared" si="64"/>
        <v>15.304</v>
      </c>
      <c r="Y60" s="100">
        <f t="shared" si="65"/>
        <v>2481.3000000000002</v>
      </c>
      <c r="Z60" s="100">
        <f t="shared" si="83"/>
        <v>3090.5</v>
      </c>
      <c r="AA60" s="100">
        <f t="shared" si="83"/>
        <v>3654.4</v>
      </c>
      <c r="AB60" s="100">
        <f t="shared" si="83"/>
        <v>3316</v>
      </c>
      <c r="AC60" s="100">
        <f t="shared" si="83"/>
        <v>4895.1000000000004</v>
      </c>
      <c r="AD60" s="100">
        <f t="shared" si="83"/>
        <v>6767.4</v>
      </c>
      <c r="AE60" s="42">
        <f t="shared" si="67"/>
        <v>2287.6</v>
      </c>
      <c r="AF60" s="109">
        <f>RCF!C$13</f>
        <v>15.52</v>
      </c>
      <c r="AG60" s="100">
        <f t="shared" si="84"/>
        <v>3774.5</v>
      </c>
      <c r="AH60" s="100">
        <f t="shared" si="84"/>
        <v>4804</v>
      </c>
      <c r="AI60" s="100">
        <f t="shared" si="84"/>
        <v>6862.8</v>
      </c>
      <c r="AJ60" s="42">
        <f t="shared" si="69"/>
        <v>2313.6</v>
      </c>
      <c r="AK60" s="109">
        <f>RCF!C$25</f>
        <v>15.696666666666665</v>
      </c>
      <c r="AL60" s="42">
        <f t="shared" si="70"/>
        <v>3051.1</v>
      </c>
      <c r="AM60" s="109">
        <f>RCF!C$59</f>
        <v>20.7</v>
      </c>
      <c r="AN60" s="42">
        <f t="shared" si="71"/>
        <v>2442.4</v>
      </c>
      <c r="AO60" s="109">
        <f>RCF!C$33</f>
        <v>16.57</v>
      </c>
      <c r="AP60" s="100">
        <f t="shared" si="72"/>
        <v>3663.6</v>
      </c>
      <c r="AQ60" s="42">
        <f t="shared" si="73"/>
        <v>2426.1999999999998</v>
      </c>
      <c r="AR60" s="109">
        <f>RCF!C$35</f>
        <v>16.46</v>
      </c>
      <c r="AS60" s="100">
        <f t="shared" si="85"/>
        <v>3154</v>
      </c>
      <c r="AT60" s="100">
        <f t="shared" si="85"/>
        <v>3517.9</v>
      </c>
      <c r="AU60" s="42">
        <f t="shared" si="75"/>
        <v>2394.8000000000002</v>
      </c>
      <c r="AV60" s="109">
        <f>RCF!C$37</f>
        <v>16.247</v>
      </c>
      <c r="AW60" s="111">
        <v>2386.1</v>
      </c>
      <c r="AX60" s="109"/>
      <c r="AY60" s="42">
        <f t="shared" si="76"/>
        <v>2437.9</v>
      </c>
      <c r="AZ60" s="109">
        <f>RCF!C$39</f>
        <v>16.54</v>
      </c>
      <c r="BA60" s="42">
        <f t="shared" si="77"/>
        <v>2325.8000000000002</v>
      </c>
      <c r="BB60" s="109">
        <f>RCF!C$41</f>
        <v>15.779</v>
      </c>
    </row>
    <row r="61" spans="1:54" s="60" customFormat="1" x14ac:dyDescent="0.2">
      <c r="A61" s="47" t="s">
        <v>54</v>
      </c>
      <c r="B61" s="48" t="s">
        <v>92</v>
      </c>
      <c r="C61" s="49">
        <v>220.1</v>
      </c>
      <c r="D61" s="42">
        <f t="shared" si="56"/>
        <v>13100.2</v>
      </c>
      <c r="E61" s="41">
        <f>RCF!C$43</f>
        <v>59.519182319999999</v>
      </c>
      <c r="F61" s="42">
        <f t="shared" si="78"/>
        <v>3475.8</v>
      </c>
      <c r="G61" s="110">
        <f>RCF!C$5</f>
        <v>15.792</v>
      </c>
      <c r="H61" s="42">
        <f t="shared" si="57"/>
        <v>3475.8</v>
      </c>
      <c r="I61" s="110">
        <f t="shared" si="58"/>
        <v>15.792</v>
      </c>
      <c r="J61" s="100">
        <f t="shared" ref="J61:P70" si="86">ROUND($C61*$I61*J$6,1)</f>
        <v>3823.4</v>
      </c>
      <c r="K61" s="100">
        <f t="shared" si="86"/>
        <v>4761.8999999999996</v>
      </c>
      <c r="L61" s="100">
        <f t="shared" si="86"/>
        <v>5109.5</v>
      </c>
      <c r="M61" s="100">
        <f t="shared" si="86"/>
        <v>5630.8</v>
      </c>
      <c r="N61" s="100">
        <f t="shared" si="86"/>
        <v>6951.6</v>
      </c>
      <c r="O61" s="100">
        <f t="shared" si="86"/>
        <v>7473</v>
      </c>
      <c r="P61" s="100">
        <f t="shared" si="86"/>
        <v>10427.5</v>
      </c>
      <c r="Q61" s="42">
        <f t="shared" si="60"/>
        <v>3409.3</v>
      </c>
      <c r="R61" s="109">
        <f>RCF!C$7</f>
        <v>15.49</v>
      </c>
      <c r="S61" s="100">
        <f t="shared" si="82"/>
        <v>4432</v>
      </c>
      <c r="T61" s="100">
        <f t="shared" si="82"/>
        <v>5113.8999999999996</v>
      </c>
      <c r="U61" s="42">
        <f t="shared" si="62"/>
        <v>3368.4</v>
      </c>
      <c r="V61" s="109">
        <f>RCF!C$9</f>
        <v>15.304</v>
      </c>
      <c r="W61" s="42">
        <f t="shared" si="63"/>
        <v>3368.4</v>
      </c>
      <c r="X61" s="109">
        <f t="shared" si="64"/>
        <v>15.304</v>
      </c>
      <c r="Y61" s="100">
        <f t="shared" si="65"/>
        <v>3705.2</v>
      </c>
      <c r="Z61" s="100">
        <f t="shared" ref="Z61:AD70" si="87">ROUND($C61*$X61*Z$6,1)</f>
        <v>4614.7</v>
      </c>
      <c r="AA61" s="100">
        <f t="shared" si="87"/>
        <v>5456.8</v>
      </c>
      <c r="AB61" s="100">
        <f t="shared" si="87"/>
        <v>4951.6000000000004</v>
      </c>
      <c r="AC61" s="100">
        <f t="shared" si="87"/>
        <v>7309.5</v>
      </c>
      <c r="AD61" s="100">
        <f t="shared" si="87"/>
        <v>10105.200000000001</v>
      </c>
      <c r="AE61" s="42">
        <f t="shared" si="67"/>
        <v>3415.9</v>
      </c>
      <c r="AF61" s="109">
        <f>RCF!C$13</f>
        <v>15.52</v>
      </c>
      <c r="AG61" s="100">
        <f t="shared" si="84"/>
        <v>5636.2</v>
      </c>
      <c r="AH61" s="100">
        <f t="shared" si="84"/>
        <v>7173.4</v>
      </c>
      <c r="AI61" s="100">
        <f t="shared" si="84"/>
        <v>10247.700000000001</v>
      </c>
      <c r="AJ61" s="42">
        <f t="shared" si="69"/>
        <v>3454.8</v>
      </c>
      <c r="AK61" s="109">
        <f>RCF!C$25</f>
        <v>15.696666666666665</v>
      </c>
      <c r="AL61" s="42">
        <f t="shared" si="70"/>
        <v>4556</v>
      </c>
      <c r="AM61" s="109">
        <f>RCF!C$59</f>
        <v>20.7</v>
      </c>
      <c r="AN61" s="42">
        <f t="shared" si="71"/>
        <v>3647</v>
      </c>
      <c r="AO61" s="109">
        <f>RCF!C$33</f>
        <v>16.57</v>
      </c>
      <c r="AP61" s="100">
        <f t="shared" si="72"/>
        <v>5470.5</v>
      </c>
      <c r="AQ61" s="42">
        <f t="shared" si="73"/>
        <v>3622.8</v>
      </c>
      <c r="AR61" s="109">
        <f>RCF!C$35</f>
        <v>16.46</v>
      </c>
      <c r="AS61" s="100">
        <f t="shared" si="85"/>
        <v>4709.6000000000004</v>
      </c>
      <c r="AT61" s="100">
        <f t="shared" si="85"/>
        <v>5253</v>
      </c>
      <c r="AU61" s="42">
        <f t="shared" si="75"/>
        <v>3575.9</v>
      </c>
      <c r="AV61" s="109">
        <f>RCF!C$37</f>
        <v>16.247</v>
      </c>
      <c r="AW61" s="111">
        <v>3563</v>
      </c>
      <c r="AX61" s="109"/>
      <c r="AY61" s="42">
        <f t="shared" si="76"/>
        <v>3640.4</v>
      </c>
      <c r="AZ61" s="109">
        <f>RCF!C$39</f>
        <v>16.54</v>
      </c>
      <c r="BA61" s="42">
        <f t="shared" si="77"/>
        <v>3472.9</v>
      </c>
      <c r="BB61" s="109">
        <f>RCF!C$41</f>
        <v>15.779</v>
      </c>
    </row>
    <row r="62" spans="1:54" s="60" customFormat="1" x14ac:dyDescent="0.2">
      <c r="A62" s="47" t="s">
        <v>35</v>
      </c>
      <c r="B62" s="48" t="s">
        <v>93</v>
      </c>
      <c r="C62" s="49">
        <v>218</v>
      </c>
      <c r="D62" s="42">
        <f t="shared" si="56"/>
        <v>12975.2</v>
      </c>
      <c r="E62" s="41">
        <f>RCF!C$43</f>
        <v>59.519182319999999</v>
      </c>
      <c r="F62" s="42">
        <f t="shared" si="78"/>
        <v>3442.6</v>
      </c>
      <c r="G62" s="110">
        <f>RCF!C$5</f>
        <v>15.792</v>
      </c>
      <c r="H62" s="42">
        <f t="shared" si="57"/>
        <v>3442.7</v>
      </c>
      <c r="I62" s="110">
        <f t="shared" si="58"/>
        <v>15.792</v>
      </c>
      <c r="J62" s="100">
        <f t="shared" si="86"/>
        <v>3786.9</v>
      </c>
      <c r="K62" s="100">
        <f t="shared" si="86"/>
        <v>4716.3999999999996</v>
      </c>
      <c r="L62" s="100">
        <f t="shared" si="86"/>
        <v>5060.7</v>
      </c>
      <c r="M62" s="100">
        <f t="shared" si="86"/>
        <v>5577.1</v>
      </c>
      <c r="N62" s="100">
        <f t="shared" si="86"/>
        <v>6885.3</v>
      </c>
      <c r="O62" s="100">
        <f t="shared" si="86"/>
        <v>7401.7</v>
      </c>
      <c r="P62" s="100">
        <f t="shared" si="86"/>
        <v>10328</v>
      </c>
      <c r="Q62" s="42">
        <f t="shared" si="60"/>
        <v>3376.8</v>
      </c>
      <c r="R62" s="109">
        <f>RCF!C$7</f>
        <v>15.49</v>
      </c>
      <c r="S62" s="100">
        <f t="shared" si="82"/>
        <v>4389.8</v>
      </c>
      <c r="T62" s="100">
        <f t="shared" si="82"/>
        <v>5065.2</v>
      </c>
      <c r="U62" s="42">
        <f t="shared" si="62"/>
        <v>3336.2</v>
      </c>
      <c r="V62" s="109">
        <f>RCF!C$9</f>
        <v>15.304</v>
      </c>
      <c r="W62" s="42">
        <f t="shared" si="63"/>
        <v>3336.2</v>
      </c>
      <c r="X62" s="109">
        <f t="shared" si="64"/>
        <v>15.304</v>
      </c>
      <c r="Y62" s="100">
        <f t="shared" si="65"/>
        <v>3669.8</v>
      </c>
      <c r="Z62" s="100">
        <f t="shared" si="87"/>
        <v>4570.7</v>
      </c>
      <c r="AA62" s="100">
        <f t="shared" si="87"/>
        <v>5404.8</v>
      </c>
      <c r="AB62" s="100">
        <f t="shared" si="87"/>
        <v>4904.3</v>
      </c>
      <c r="AC62" s="100">
        <f t="shared" si="87"/>
        <v>7239.7</v>
      </c>
      <c r="AD62" s="100">
        <f t="shared" si="87"/>
        <v>10008.799999999999</v>
      </c>
      <c r="AE62" s="42">
        <f t="shared" si="67"/>
        <v>3383.3</v>
      </c>
      <c r="AF62" s="109">
        <f>RCF!C$13</f>
        <v>15.52</v>
      </c>
      <c r="AG62" s="100">
        <f t="shared" si="84"/>
        <v>5582.4</v>
      </c>
      <c r="AH62" s="100">
        <f t="shared" si="84"/>
        <v>7104.9</v>
      </c>
      <c r="AI62" s="100">
        <f t="shared" si="84"/>
        <v>10149.9</v>
      </c>
      <c r="AJ62" s="42">
        <f t="shared" si="69"/>
        <v>3421.8</v>
      </c>
      <c r="AK62" s="109">
        <f>RCF!C$25</f>
        <v>15.696666666666665</v>
      </c>
      <c r="AL62" s="42">
        <f t="shared" si="70"/>
        <v>4512.6000000000004</v>
      </c>
      <c r="AM62" s="109">
        <f>RCF!C$59</f>
        <v>20.7</v>
      </c>
      <c r="AN62" s="42">
        <f t="shared" si="71"/>
        <v>3612.2</v>
      </c>
      <c r="AO62" s="109">
        <f>RCF!C$33</f>
        <v>16.57</v>
      </c>
      <c r="AP62" s="100">
        <f t="shared" si="72"/>
        <v>5418.3</v>
      </c>
      <c r="AQ62" s="42">
        <f t="shared" si="73"/>
        <v>3588.2</v>
      </c>
      <c r="AR62" s="109">
        <f>RCF!C$35</f>
        <v>16.46</v>
      </c>
      <c r="AS62" s="100">
        <f t="shared" si="85"/>
        <v>4664.6000000000004</v>
      </c>
      <c r="AT62" s="100">
        <f t="shared" si="85"/>
        <v>5202.8</v>
      </c>
      <c r="AU62" s="42">
        <f t="shared" si="75"/>
        <v>3541.8</v>
      </c>
      <c r="AV62" s="109">
        <f>RCF!C$37</f>
        <v>16.247</v>
      </c>
      <c r="AW62" s="111">
        <v>3529</v>
      </c>
      <c r="AX62" s="109"/>
      <c r="AY62" s="42">
        <f t="shared" si="76"/>
        <v>3605.7</v>
      </c>
      <c r="AZ62" s="109">
        <f>RCF!C$39</f>
        <v>16.54</v>
      </c>
      <c r="BA62" s="42">
        <f t="shared" si="77"/>
        <v>3439.8</v>
      </c>
      <c r="BB62" s="109">
        <f>RCF!C$41</f>
        <v>15.779</v>
      </c>
    </row>
    <row r="63" spans="1:54" s="60" customFormat="1" x14ac:dyDescent="0.2">
      <c r="A63" s="202" t="s">
        <v>210</v>
      </c>
      <c r="B63" s="48" t="s">
        <v>202</v>
      </c>
      <c r="C63" s="49">
        <v>282</v>
      </c>
      <c r="D63" s="42">
        <f t="shared" ref="D63:D81" si="88">ROUND(E63*C63,1)</f>
        <v>16784.400000000001</v>
      </c>
      <c r="E63" s="41">
        <f>RCF!C$43</f>
        <v>59.519182319999999</v>
      </c>
      <c r="F63" s="42">
        <f t="shared" ref="F63:F81" si="89">ROUNDDOWN($C63*G63,1)</f>
        <v>4453.3</v>
      </c>
      <c r="G63" s="110">
        <f>RCF!C$5</f>
        <v>15.792</v>
      </c>
      <c r="H63" s="42">
        <f t="shared" ref="H63:H81" si="90">ROUND(I63*C63,1)</f>
        <v>4453.3</v>
      </c>
      <c r="I63" s="110">
        <f t="shared" ref="I63:I81" si="91">G63</f>
        <v>15.792</v>
      </c>
      <c r="J63" s="100">
        <f t="shared" si="86"/>
        <v>4898.7</v>
      </c>
      <c r="K63" s="100">
        <f t="shared" si="86"/>
        <v>6101.1</v>
      </c>
      <c r="L63" s="100">
        <f t="shared" si="86"/>
        <v>6546.4</v>
      </c>
      <c r="M63" s="100">
        <f t="shared" si="86"/>
        <v>7214.4</v>
      </c>
      <c r="N63" s="100">
        <f t="shared" si="86"/>
        <v>8906.7000000000007</v>
      </c>
      <c r="O63" s="100">
        <f t="shared" si="86"/>
        <v>9574.7000000000007</v>
      </c>
      <c r="P63" s="100">
        <f t="shared" si="86"/>
        <v>13360</v>
      </c>
      <c r="Q63" s="42">
        <f t="shared" ref="Q63:Q81" si="92">ROUNDDOWN($C63*R63,1)</f>
        <v>4368.1000000000004</v>
      </c>
      <c r="R63" s="109">
        <f>RCF!C$7</f>
        <v>15.49</v>
      </c>
      <c r="S63" s="100">
        <f t="shared" si="82"/>
        <v>5678.5</v>
      </c>
      <c r="T63" s="100">
        <f t="shared" si="82"/>
        <v>6552.1</v>
      </c>
      <c r="U63" s="42">
        <f t="shared" ref="U63:U81" si="93">ROUNDDOWN($C63*V63,1)</f>
        <v>4315.7</v>
      </c>
      <c r="V63" s="109">
        <f>RCF!C$9</f>
        <v>15.304</v>
      </c>
      <c r="W63" s="42">
        <f t="shared" ref="W63:W81" si="94">ROUNDDOWN($C63*X63,1)</f>
        <v>4315.7</v>
      </c>
      <c r="X63" s="109">
        <f t="shared" ref="X63:X81" si="95">V63</f>
        <v>15.304</v>
      </c>
      <c r="Y63" s="100">
        <f t="shared" ref="Y63:Y81" si="96">ROUNDDOWN($W63*Y$6,1)</f>
        <v>4747.2</v>
      </c>
      <c r="Z63" s="100">
        <f t="shared" si="87"/>
        <v>5912.5</v>
      </c>
      <c r="AA63" s="100">
        <f t="shared" si="87"/>
        <v>6991.5</v>
      </c>
      <c r="AB63" s="100">
        <f t="shared" si="87"/>
        <v>6344.1</v>
      </c>
      <c r="AC63" s="100">
        <f t="shared" si="87"/>
        <v>9365.1</v>
      </c>
      <c r="AD63" s="100">
        <f t="shared" si="87"/>
        <v>12947.2</v>
      </c>
      <c r="AE63" s="42">
        <f t="shared" ref="AE63:AE81" si="97">ROUNDDOWN($C63*AF63,1)</f>
        <v>4376.6000000000004</v>
      </c>
      <c r="AF63" s="109">
        <f>RCF!C$13</f>
        <v>15.52</v>
      </c>
      <c r="AG63" s="100">
        <f t="shared" si="84"/>
        <v>7221.4</v>
      </c>
      <c r="AH63" s="100">
        <f t="shared" si="84"/>
        <v>9190.9</v>
      </c>
      <c r="AI63" s="100">
        <f t="shared" si="84"/>
        <v>13129.8</v>
      </c>
      <c r="AJ63" s="42">
        <f t="shared" ref="AJ63:AJ81" si="98">ROUNDDOWN($C63*AK63,1)</f>
        <v>4426.3999999999996</v>
      </c>
      <c r="AK63" s="109">
        <f>RCF!C$25</f>
        <v>15.696666666666665</v>
      </c>
      <c r="AL63" s="42">
        <f t="shared" ref="AL63:AL81" si="99">ROUNDDOWN($C63*AM63,1)</f>
        <v>5837.4</v>
      </c>
      <c r="AM63" s="109">
        <f>RCF!C$59</f>
        <v>20.7</v>
      </c>
      <c r="AN63" s="42">
        <f t="shared" ref="AN63:AN81" si="100">ROUNDDOWN($C63*AO63,1)</f>
        <v>4672.7</v>
      </c>
      <c r="AO63" s="109">
        <f>RCF!C$33</f>
        <v>16.57</v>
      </c>
      <c r="AP63" s="100">
        <f t="shared" ref="AP63:AP81" si="101">ROUNDDOWN($AN63*AP$6,1)</f>
        <v>7009</v>
      </c>
      <c r="AQ63" s="42">
        <f t="shared" ref="AQ63:AQ81" si="102">ROUNDDOWN($C63*AR63,1)</f>
        <v>4641.7</v>
      </c>
      <c r="AR63" s="109">
        <f>RCF!C$35</f>
        <v>16.46</v>
      </c>
      <c r="AS63" s="100">
        <f t="shared" si="85"/>
        <v>6034.2</v>
      </c>
      <c r="AT63" s="100">
        <f t="shared" si="85"/>
        <v>6730.4</v>
      </c>
      <c r="AU63" s="42">
        <f t="shared" ref="AU63:AU81" si="103">ROUNDDOWN($C63*AV63,1)</f>
        <v>4581.6000000000004</v>
      </c>
      <c r="AV63" s="109">
        <f>RCF!C$37</f>
        <v>16.247</v>
      </c>
      <c r="AW63" s="111">
        <v>4565</v>
      </c>
      <c r="AX63" s="109"/>
      <c r="AY63" s="42">
        <f t="shared" ref="AY63:AY81" si="104">ROUNDDOWN($C63*AZ63,1)</f>
        <v>4664.2</v>
      </c>
      <c r="AZ63" s="109">
        <f>RCF!C$39</f>
        <v>16.54</v>
      </c>
      <c r="BA63" s="42">
        <f t="shared" ref="BA63:BA81" si="105">ROUNDDOWN($C63*BB63,1)</f>
        <v>4449.6000000000004</v>
      </c>
      <c r="BB63" s="109">
        <f>RCF!C$41</f>
        <v>15.779</v>
      </c>
    </row>
    <row r="64" spans="1:54" s="60" customFormat="1" ht="25.5" x14ac:dyDescent="0.2">
      <c r="A64" s="202" t="s">
        <v>211</v>
      </c>
      <c r="B64" s="48" t="s">
        <v>203</v>
      </c>
      <c r="C64" s="49">
        <v>96</v>
      </c>
      <c r="D64" s="42">
        <f t="shared" si="88"/>
        <v>5713.8</v>
      </c>
      <c r="E64" s="41">
        <f>RCF!C$43</f>
        <v>59.519182319999999</v>
      </c>
      <c r="F64" s="42">
        <f t="shared" si="89"/>
        <v>1516</v>
      </c>
      <c r="G64" s="110">
        <f>RCF!C$5</f>
        <v>15.792</v>
      </c>
      <c r="H64" s="42">
        <f t="shared" si="90"/>
        <v>1516</v>
      </c>
      <c r="I64" s="110">
        <f t="shared" si="91"/>
        <v>15.792</v>
      </c>
      <c r="J64" s="100">
        <f t="shared" si="86"/>
        <v>1667.6</v>
      </c>
      <c r="K64" s="100">
        <f t="shared" si="86"/>
        <v>2077</v>
      </c>
      <c r="L64" s="100">
        <f t="shared" si="86"/>
        <v>2228.6</v>
      </c>
      <c r="M64" s="100">
        <f t="shared" si="86"/>
        <v>2456</v>
      </c>
      <c r="N64" s="100">
        <f t="shared" si="86"/>
        <v>3032.1</v>
      </c>
      <c r="O64" s="100">
        <f t="shared" si="86"/>
        <v>3259.5</v>
      </c>
      <c r="P64" s="100">
        <f t="shared" si="86"/>
        <v>4548.1000000000004</v>
      </c>
      <c r="Q64" s="42">
        <f t="shared" si="92"/>
        <v>1487</v>
      </c>
      <c r="R64" s="109">
        <f>RCF!C$7</f>
        <v>15.49</v>
      </c>
      <c r="S64" s="100">
        <f t="shared" si="82"/>
        <v>1933.1</v>
      </c>
      <c r="T64" s="100">
        <f t="shared" si="82"/>
        <v>2230.5</v>
      </c>
      <c r="U64" s="42">
        <f t="shared" si="93"/>
        <v>1469.1</v>
      </c>
      <c r="V64" s="109">
        <f>RCF!C$9</f>
        <v>15.304</v>
      </c>
      <c r="W64" s="42">
        <f t="shared" si="94"/>
        <v>1469.1</v>
      </c>
      <c r="X64" s="109">
        <f t="shared" si="95"/>
        <v>15.304</v>
      </c>
      <c r="Y64" s="100">
        <f t="shared" si="96"/>
        <v>1616</v>
      </c>
      <c r="Z64" s="100">
        <f t="shared" si="87"/>
        <v>2012.8</v>
      </c>
      <c r="AA64" s="100">
        <f t="shared" si="87"/>
        <v>2380.1</v>
      </c>
      <c r="AB64" s="100">
        <f t="shared" si="87"/>
        <v>2159.6999999999998</v>
      </c>
      <c r="AC64" s="100">
        <f t="shared" si="87"/>
        <v>3188.1</v>
      </c>
      <c r="AD64" s="100">
        <f t="shared" si="87"/>
        <v>4407.6000000000004</v>
      </c>
      <c r="AE64" s="42">
        <f t="shared" si="97"/>
        <v>1489.9</v>
      </c>
      <c r="AF64" s="109">
        <f>RCF!C$13</f>
        <v>15.52</v>
      </c>
      <c r="AG64" s="100">
        <f t="shared" si="84"/>
        <v>2458.3000000000002</v>
      </c>
      <c r="AH64" s="100">
        <f t="shared" si="84"/>
        <v>3128.8</v>
      </c>
      <c r="AI64" s="100">
        <f t="shared" si="84"/>
        <v>4469.7</v>
      </c>
      <c r="AJ64" s="42">
        <f t="shared" si="98"/>
        <v>1506.8</v>
      </c>
      <c r="AK64" s="109">
        <f>RCF!C$25</f>
        <v>15.696666666666665</v>
      </c>
      <c r="AL64" s="42">
        <f t="shared" si="99"/>
        <v>1987.2</v>
      </c>
      <c r="AM64" s="109">
        <f>RCF!C$59</f>
        <v>20.7</v>
      </c>
      <c r="AN64" s="42">
        <f t="shared" si="100"/>
        <v>1590.7</v>
      </c>
      <c r="AO64" s="109">
        <f>RCF!C$33</f>
        <v>16.57</v>
      </c>
      <c r="AP64" s="100">
        <f t="shared" si="101"/>
        <v>2386</v>
      </c>
      <c r="AQ64" s="42">
        <f t="shared" si="102"/>
        <v>1580.1</v>
      </c>
      <c r="AR64" s="109">
        <f>RCF!C$35</f>
        <v>16.46</v>
      </c>
      <c r="AS64" s="100">
        <f t="shared" si="85"/>
        <v>2054.1</v>
      </c>
      <c r="AT64" s="100">
        <f t="shared" si="85"/>
        <v>2291.1</v>
      </c>
      <c r="AU64" s="42">
        <f t="shared" si="103"/>
        <v>1559.7</v>
      </c>
      <c r="AV64" s="109">
        <f>RCF!C$37</f>
        <v>16.247</v>
      </c>
      <c r="AW64" s="111">
        <v>1554.1</v>
      </c>
      <c r="AX64" s="109"/>
      <c r="AY64" s="42">
        <f t="shared" si="104"/>
        <v>1587.8</v>
      </c>
      <c r="AZ64" s="109">
        <f>RCF!C$39</f>
        <v>16.54</v>
      </c>
      <c r="BA64" s="42">
        <f t="shared" si="105"/>
        <v>1514.7</v>
      </c>
      <c r="BB64" s="109">
        <f>RCF!C$41</f>
        <v>15.779</v>
      </c>
    </row>
    <row r="65" spans="1:54" s="60" customFormat="1" x14ac:dyDescent="0.2">
      <c r="A65" s="202" t="s">
        <v>212</v>
      </c>
      <c r="B65" s="48" t="s">
        <v>204</v>
      </c>
      <c r="C65" s="49">
        <v>203.7</v>
      </c>
      <c r="D65" s="42">
        <f t="shared" si="88"/>
        <v>12124.1</v>
      </c>
      <c r="E65" s="41">
        <f>RCF!C$43</f>
        <v>59.519182319999999</v>
      </c>
      <c r="F65" s="42">
        <f t="shared" si="89"/>
        <v>3216.8</v>
      </c>
      <c r="G65" s="110">
        <f>RCF!C$5</f>
        <v>15.792</v>
      </c>
      <c r="H65" s="42">
        <f t="shared" si="90"/>
        <v>3216.8</v>
      </c>
      <c r="I65" s="110">
        <f t="shared" si="91"/>
        <v>15.792</v>
      </c>
      <c r="J65" s="100">
        <f t="shared" si="86"/>
        <v>3538.5</v>
      </c>
      <c r="K65" s="100">
        <f t="shared" si="86"/>
        <v>4407.1000000000004</v>
      </c>
      <c r="L65" s="100">
        <f t="shared" si="86"/>
        <v>4728.7</v>
      </c>
      <c r="M65" s="100">
        <f t="shared" si="86"/>
        <v>5211.3</v>
      </c>
      <c r="N65" s="100">
        <f t="shared" si="86"/>
        <v>6433.7</v>
      </c>
      <c r="O65" s="100">
        <f t="shared" si="86"/>
        <v>6916.2</v>
      </c>
      <c r="P65" s="100">
        <f t="shared" si="86"/>
        <v>9650.5</v>
      </c>
      <c r="Q65" s="42">
        <f t="shared" si="92"/>
        <v>3155.3</v>
      </c>
      <c r="R65" s="109">
        <f>RCF!C$7</f>
        <v>15.49</v>
      </c>
      <c r="S65" s="100">
        <f t="shared" si="82"/>
        <v>4101.8</v>
      </c>
      <c r="T65" s="100">
        <f t="shared" si="82"/>
        <v>4732.8999999999996</v>
      </c>
      <c r="U65" s="42">
        <f t="shared" si="93"/>
        <v>3117.4</v>
      </c>
      <c r="V65" s="109">
        <f>RCF!C$9</f>
        <v>15.304</v>
      </c>
      <c r="W65" s="42">
        <f t="shared" si="94"/>
        <v>3117.4</v>
      </c>
      <c r="X65" s="109">
        <f t="shared" si="95"/>
        <v>15.304</v>
      </c>
      <c r="Y65" s="100">
        <f t="shared" si="96"/>
        <v>3429.1</v>
      </c>
      <c r="Z65" s="100">
        <f t="shared" si="87"/>
        <v>4270.8999999999996</v>
      </c>
      <c r="AA65" s="100">
        <f t="shared" si="87"/>
        <v>5050.2</v>
      </c>
      <c r="AB65" s="100">
        <f t="shared" si="87"/>
        <v>4582.6000000000004</v>
      </c>
      <c r="AC65" s="100">
        <f t="shared" si="87"/>
        <v>6764.8</v>
      </c>
      <c r="AD65" s="100">
        <f t="shared" si="87"/>
        <v>9352.2999999999993</v>
      </c>
      <c r="AE65" s="42">
        <f t="shared" si="97"/>
        <v>3161.4</v>
      </c>
      <c r="AF65" s="109">
        <f>RCF!C$13</f>
        <v>15.52</v>
      </c>
      <c r="AG65" s="100">
        <f t="shared" si="84"/>
        <v>5216.3</v>
      </c>
      <c r="AH65" s="100">
        <f t="shared" si="84"/>
        <v>6638.9</v>
      </c>
      <c r="AI65" s="100">
        <f t="shared" si="84"/>
        <v>9484.2000000000007</v>
      </c>
      <c r="AJ65" s="42">
        <f t="shared" si="98"/>
        <v>3197.4</v>
      </c>
      <c r="AK65" s="109">
        <f>RCF!C$25</f>
        <v>15.696666666666665</v>
      </c>
      <c r="AL65" s="42">
        <f t="shared" si="99"/>
        <v>4216.5</v>
      </c>
      <c r="AM65" s="109">
        <f>RCF!C$59</f>
        <v>20.7</v>
      </c>
      <c r="AN65" s="42">
        <f t="shared" si="100"/>
        <v>3375.3</v>
      </c>
      <c r="AO65" s="109">
        <f>RCF!C$33</f>
        <v>16.57</v>
      </c>
      <c r="AP65" s="100">
        <f t="shared" si="101"/>
        <v>5062.8999999999996</v>
      </c>
      <c r="AQ65" s="42">
        <f t="shared" si="102"/>
        <v>3352.9</v>
      </c>
      <c r="AR65" s="109">
        <f>RCF!C$35</f>
        <v>16.46</v>
      </c>
      <c r="AS65" s="100">
        <f t="shared" si="85"/>
        <v>4358.7</v>
      </c>
      <c r="AT65" s="100">
        <f t="shared" si="85"/>
        <v>4861.7</v>
      </c>
      <c r="AU65" s="42">
        <f t="shared" si="103"/>
        <v>3309.5</v>
      </c>
      <c r="AV65" s="109">
        <f>RCF!C$37</f>
        <v>16.247</v>
      </c>
      <c r="AW65" s="111">
        <v>3297.5</v>
      </c>
      <c r="AX65" s="109"/>
      <c r="AY65" s="42">
        <f t="shared" si="104"/>
        <v>3369.1</v>
      </c>
      <c r="AZ65" s="109">
        <f>RCF!C$39</f>
        <v>16.54</v>
      </c>
      <c r="BA65" s="42">
        <f t="shared" si="105"/>
        <v>3214.1</v>
      </c>
      <c r="BB65" s="109">
        <f>RCF!C$41</f>
        <v>15.779</v>
      </c>
    </row>
    <row r="66" spans="1:54" s="60" customFormat="1" x14ac:dyDescent="0.2">
      <c r="A66" s="47" t="s">
        <v>36</v>
      </c>
      <c r="B66" s="48" t="s">
        <v>94</v>
      </c>
      <c r="C66" s="49">
        <v>128</v>
      </c>
      <c r="D66" s="42">
        <f t="shared" si="88"/>
        <v>7618.5</v>
      </c>
      <c r="E66" s="41">
        <f>RCF!C$43</f>
        <v>59.519182319999999</v>
      </c>
      <c r="F66" s="42">
        <f t="shared" si="89"/>
        <v>2021.3</v>
      </c>
      <c r="G66" s="110">
        <f>RCF!C$5</f>
        <v>15.792</v>
      </c>
      <c r="H66" s="42">
        <f t="shared" si="90"/>
        <v>2021.4</v>
      </c>
      <c r="I66" s="110">
        <f t="shared" si="91"/>
        <v>15.792</v>
      </c>
      <c r="J66" s="100">
        <f t="shared" si="86"/>
        <v>2223.5</v>
      </c>
      <c r="K66" s="100">
        <f t="shared" si="86"/>
        <v>2769.3</v>
      </c>
      <c r="L66" s="100">
        <f t="shared" si="86"/>
        <v>2971.4</v>
      </c>
      <c r="M66" s="100">
        <f t="shared" si="86"/>
        <v>3274.6</v>
      </c>
      <c r="N66" s="100">
        <f t="shared" si="86"/>
        <v>4042.8</v>
      </c>
      <c r="O66" s="100">
        <f t="shared" si="86"/>
        <v>4346</v>
      </c>
      <c r="P66" s="100">
        <f t="shared" si="86"/>
        <v>6064.1</v>
      </c>
      <c r="Q66" s="42">
        <f t="shared" si="92"/>
        <v>1982.7</v>
      </c>
      <c r="R66" s="109">
        <f>RCF!C$7</f>
        <v>15.49</v>
      </c>
      <c r="S66" s="100">
        <f t="shared" si="82"/>
        <v>2577.5</v>
      </c>
      <c r="T66" s="100">
        <f t="shared" si="82"/>
        <v>2974</v>
      </c>
      <c r="U66" s="42">
        <f t="shared" si="93"/>
        <v>1958.9</v>
      </c>
      <c r="V66" s="109">
        <f>RCF!C$9</f>
        <v>15.304</v>
      </c>
      <c r="W66" s="42">
        <f t="shared" si="94"/>
        <v>1958.9</v>
      </c>
      <c r="X66" s="109">
        <f t="shared" si="95"/>
        <v>15.304</v>
      </c>
      <c r="Y66" s="100">
        <f t="shared" si="96"/>
        <v>2154.6999999999998</v>
      </c>
      <c r="Z66" s="100">
        <f t="shared" si="87"/>
        <v>2683.7</v>
      </c>
      <c r="AA66" s="100">
        <f t="shared" si="87"/>
        <v>3173.4</v>
      </c>
      <c r="AB66" s="100">
        <f t="shared" si="87"/>
        <v>2879.6</v>
      </c>
      <c r="AC66" s="100">
        <f t="shared" si="87"/>
        <v>4250.8</v>
      </c>
      <c r="AD66" s="100">
        <f t="shared" si="87"/>
        <v>5876.7</v>
      </c>
      <c r="AE66" s="42">
        <f t="shared" si="97"/>
        <v>1986.5</v>
      </c>
      <c r="AF66" s="109">
        <f>RCF!C$13</f>
        <v>15.52</v>
      </c>
      <c r="AG66" s="100">
        <f t="shared" si="84"/>
        <v>3277.7</v>
      </c>
      <c r="AH66" s="100">
        <f t="shared" si="84"/>
        <v>4171.7</v>
      </c>
      <c r="AI66" s="100">
        <f t="shared" si="84"/>
        <v>5959.5</v>
      </c>
      <c r="AJ66" s="42">
        <f t="shared" si="98"/>
        <v>2009.1</v>
      </c>
      <c r="AK66" s="109">
        <f>RCF!C$25</f>
        <v>15.696666666666665</v>
      </c>
      <c r="AL66" s="42">
        <f t="shared" si="99"/>
        <v>2649.6</v>
      </c>
      <c r="AM66" s="109">
        <f>RCF!C$59</f>
        <v>20.7</v>
      </c>
      <c r="AN66" s="42">
        <f t="shared" si="100"/>
        <v>2120.9</v>
      </c>
      <c r="AO66" s="109">
        <f>RCF!C$33</f>
        <v>16.57</v>
      </c>
      <c r="AP66" s="100">
        <f t="shared" si="101"/>
        <v>3181.3</v>
      </c>
      <c r="AQ66" s="42">
        <f t="shared" si="102"/>
        <v>2106.8000000000002</v>
      </c>
      <c r="AR66" s="109">
        <f>RCF!C$35</f>
        <v>16.46</v>
      </c>
      <c r="AS66" s="100">
        <f t="shared" si="85"/>
        <v>2738.8</v>
      </c>
      <c r="AT66" s="100">
        <f t="shared" si="85"/>
        <v>3054.8</v>
      </c>
      <c r="AU66" s="42">
        <f t="shared" si="103"/>
        <v>2079.6</v>
      </c>
      <c r="AV66" s="109">
        <f>RCF!C$37</f>
        <v>16.247</v>
      </c>
      <c r="AW66" s="111">
        <v>2072.1</v>
      </c>
      <c r="AX66" s="109"/>
      <c r="AY66" s="42">
        <f t="shared" si="104"/>
        <v>2117.1</v>
      </c>
      <c r="AZ66" s="109">
        <f>RCF!C$39</f>
        <v>16.54</v>
      </c>
      <c r="BA66" s="42">
        <f t="shared" si="105"/>
        <v>2019.7</v>
      </c>
      <c r="BB66" s="109">
        <f>RCF!C$41</f>
        <v>15.779</v>
      </c>
    </row>
    <row r="67" spans="1:54" s="60" customFormat="1" x14ac:dyDescent="0.2">
      <c r="A67" s="47" t="s">
        <v>34</v>
      </c>
      <c r="B67" s="48" t="s">
        <v>95</v>
      </c>
      <c r="C67" s="49">
        <v>129.69999999999999</v>
      </c>
      <c r="D67" s="42">
        <f t="shared" si="88"/>
        <v>7719.6</v>
      </c>
      <c r="E67" s="41">
        <f>RCF!C$43</f>
        <v>59.519182319999999</v>
      </c>
      <c r="F67" s="42">
        <f t="shared" si="89"/>
        <v>2048.1999999999998</v>
      </c>
      <c r="G67" s="110">
        <f>RCF!C$5</f>
        <v>15.792</v>
      </c>
      <c r="H67" s="42">
        <f t="shared" si="90"/>
        <v>2048.1999999999998</v>
      </c>
      <c r="I67" s="110">
        <f t="shared" si="91"/>
        <v>15.792</v>
      </c>
      <c r="J67" s="100">
        <f t="shared" si="86"/>
        <v>2253</v>
      </c>
      <c r="K67" s="100">
        <f t="shared" si="86"/>
        <v>2806.1</v>
      </c>
      <c r="L67" s="100">
        <f t="shared" si="86"/>
        <v>3010.9</v>
      </c>
      <c r="M67" s="100">
        <f t="shared" si="86"/>
        <v>3318.1</v>
      </c>
      <c r="N67" s="100">
        <f t="shared" si="86"/>
        <v>4096.3999999999996</v>
      </c>
      <c r="O67" s="100">
        <f t="shared" si="86"/>
        <v>4403.7</v>
      </c>
      <c r="P67" s="100">
        <f t="shared" si="86"/>
        <v>6144.7</v>
      </c>
      <c r="Q67" s="42">
        <f t="shared" si="92"/>
        <v>2009</v>
      </c>
      <c r="R67" s="109">
        <f>RCF!C$7</f>
        <v>15.49</v>
      </c>
      <c r="S67" s="100">
        <f t="shared" si="82"/>
        <v>2611.6999999999998</v>
      </c>
      <c r="T67" s="100">
        <f t="shared" si="82"/>
        <v>3013.5</v>
      </c>
      <c r="U67" s="42">
        <f t="shared" si="93"/>
        <v>1984.9</v>
      </c>
      <c r="V67" s="109">
        <f>RCF!C$9</f>
        <v>15.304</v>
      </c>
      <c r="W67" s="42">
        <f t="shared" si="94"/>
        <v>1984.9</v>
      </c>
      <c r="X67" s="109">
        <f t="shared" si="95"/>
        <v>15.304</v>
      </c>
      <c r="Y67" s="100">
        <f t="shared" si="96"/>
        <v>2183.3000000000002</v>
      </c>
      <c r="Z67" s="100">
        <f t="shared" si="87"/>
        <v>2719.4</v>
      </c>
      <c r="AA67" s="100">
        <f t="shared" si="87"/>
        <v>3215.6</v>
      </c>
      <c r="AB67" s="100">
        <f t="shared" si="87"/>
        <v>2917.8</v>
      </c>
      <c r="AC67" s="100">
        <f t="shared" si="87"/>
        <v>4307.3</v>
      </c>
      <c r="AD67" s="100">
        <f t="shared" si="87"/>
        <v>5954.8</v>
      </c>
      <c r="AE67" s="42">
        <f t="shared" si="97"/>
        <v>2012.9</v>
      </c>
      <c r="AF67" s="109">
        <f>RCF!C$13</f>
        <v>15.52</v>
      </c>
      <c r="AG67" s="100">
        <f t="shared" si="84"/>
        <v>3321.3</v>
      </c>
      <c r="AH67" s="100">
        <f t="shared" si="84"/>
        <v>4227.1000000000004</v>
      </c>
      <c r="AI67" s="100">
        <f t="shared" si="84"/>
        <v>6038.7</v>
      </c>
      <c r="AJ67" s="42">
        <f t="shared" si="98"/>
        <v>2035.8</v>
      </c>
      <c r="AK67" s="109">
        <f>RCF!C$25</f>
        <v>15.696666666666665</v>
      </c>
      <c r="AL67" s="42">
        <f t="shared" si="99"/>
        <v>2684.7</v>
      </c>
      <c r="AM67" s="109">
        <f>RCF!C$59</f>
        <v>20.7</v>
      </c>
      <c r="AN67" s="42">
        <f t="shared" si="100"/>
        <v>2149.1</v>
      </c>
      <c r="AO67" s="109">
        <f>RCF!C$33</f>
        <v>16.57</v>
      </c>
      <c r="AP67" s="100">
        <f t="shared" si="101"/>
        <v>3223.6</v>
      </c>
      <c r="AQ67" s="42">
        <f t="shared" si="102"/>
        <v>2134.8000000000002</v>
      </c>
      <c r="AR67" s="109">
        <f>RCF!C$35</f>
        <v>16.46</v>
      </c>
      <c r="AS67" s="100">
        <f t="shared" si="85"/>
        <v>2775.2</v>
      </c>
      <c r="AT67" s="100">
        <f t="shared" si="85"/>
        <v>3095.4</v>
      </c>
      <c r="AU67" s="42">
        <f t="shared" si="103"/>
        <v>2107.1999999999998</v>
      </c>
      <c r="AV67" s="109">
        <f>RCF!C$37</f>
        <v>16.247</v>
      </c>
      <c r="AW67" s="111">
        <v>2099.6</v>
      </c>
      <c r="AX67" s="109"/>
      <c r="AY67" s="42">
        <f t="shared" si="104"/>
        <v>2145.1999999999998</v>
      </c>
      <c r="AZ67" s="109">
        <f>RCF!C$39</f>
        <v>16.54</v>
      </c>
      <c r="BA67" s="42">
        <f t="shared" si="105"/>
        <v>2046.5</v>
      </c>
      <c r="BB67" s="109">
        <f>RCF!C$41</f>
        <v>15.779</v>
      </c>
    </row>
    <row r="68" spans="1:54" s="60" customFormat="1" x14ac:dyDescent="0.2">
      <c r="A68" s="47" t="s">
        <v>31</v>
      </c>
      <c r="B68" s="48" t="s">
        <v>96</v>
      </c>
      <c r="C68" s="49">
        <v>98.7</v>
      </c>
      <c r="D68" s="42">
        <f t="shared" si="88"/>
        <v>5874.5</v>
      </c>
      <c r="E68" s="41">
        <f>RCF!C$43</f>
        <v>59.519182319999999</v>
      </c>
      <c r="F68" s="42">
        <f t="shared" si="89"/>
        <v>1558.6</v>
      </c>
      <c r="G68" s="110">
        <f>RCF!C$5</f>
        <v>15.792</v>
      </c>
      <c r="H68" s="42">
        <f t="shared" si="90"/>
        <v>1558.7</v>
      </c>
      <c r="I68" s="110">
        <f t="shared" si="91"/>
        <v>15.792</v>
      </c>
      <c r="J68" s="100">
        <f t="shared" si="86"/>
        <v>1714.5</v>
      </c>
      <c r="K68" s="100">
        <f t="shared" si="86"/>
        <v>2135.4</v>
      </c>
      <c r="L68" s="100">
        <f t="shared" si="86"/>
        <v>2291.1999999999998</v>
      </c>
      <c r="M68" s="100">
        <f t="shared" si="86"/>
        <v>2525</v>
      </c>
      <c r="N68" s="100">
        <f t="shared" si="86"/>
        <v>3117.3</v>
      </c>
      <c r="O68" s="100">
        <f t="shared" si="86"/>
        <v>3351.1</v>
      </c>
      <c r="P68" s="100">
        <f t="shared" si="86"/>
        <v>4676</v>
      </c>
      <c r="Q68" s="42">
        <f t="shared" si="92"/>
        <v>1528.8</v>
      </c>
      <c r="R68" s="109">
        <f>RCF!C$7</f>
        <v>15.49</v>
      </c>
      <c r="S68" s="100">
        <f t="shared" si="82"/>
        <v>1987.4</v>
      </c>
      <c r="T68" s="100">
        <f t="shared" si="82"/>
        <v>2293.1999999999998</v>
      </c>
      <c r="U68" s="42">
        <f t="shared" si="93"/>
        <v>1510.5</v>
      </c>
      <c r="V68" s="109">
        <f>RCF!C$9</f>
        <v>15.304</v>
      </c>
      <c r="W68" s="42">
        <f t="shared" si="94"/>
        <v>1510.5</v>
      </c>
      <c r="X68" s="109">
        <f t="shared" si="95"/>
        <v>15.304</v>
      </c>
      <c r="Y68" s="100">
        <f t="shared" si="96"/>
        <v>1661.5</v>
      </c>
      <c r="Z68" s="100">
        <f t="shared" si="87"/>
        <v>2069.4</v>
      </c>
      <c r="AA68" s="100">
        <f t="shared" si="87"/>
        <v>2447</v>
      </c>
      <c r="AB68" s="100">
        <f t="shared" si="87"/>
        <v>2220.4</v>
      </c>
      <c r="AC68" s="100">
        <f t="shared" si="87"/>
        <v>3277.8</v>
      </c>
      <c r="AD68" s="100">
        <f t="shared" si="87"/>
        <v>4531.5</v>
      </c>
      <c r="AE68" s="42">
        <f t="shared" si="97"/>
        <v>1531.8</v>
      </c>
      <c r="AF68" s="109">
        <f>RCF!C$13</f>
        <v>15.52</v>
      </c>
      <c r="AG68" s="100">
        <f t="shared" si="84"/>
        <v>2527.5</v>
      </c>
      <c r="AH68" s="100">
        <f t="shared" si="84"/>
        <v>3216.8</v>
      </c>
      <c r="AI68" s="100">
        <f t="shared" si="84"/>
        <v>4595.3999999999996</v>
      </c>
      <c r="AJ68" s="42">
        <f t="shared" si="98"/>
        <v>1549.2</v>
      </c>
      <c r="AK68" s="109">
        <f>RCF!C$25</f>
        <v>15.696666666666665</v>
      </c>
      <c r="AL68" s="42">
        <f t="shared" si="99"/>
        <v>2043</v>
      </c>
      <c r="AM68" s="109">
        <f>RCF!C$59</f>
        <v>20.7</v>
      </c>
      <c r="AN68" s="42">
        <f t="shared" si="100"/>
        <v>1635.4</v>
      </c>
      <c r="AO68" s="109">
        <f>RCF!C$33</f>
        <v>16.57</v>
      </c>
      <c r="AP68" s="100">
        <f t="shared" si="101"/>
        <v>2453.1</v>
      </c>
      <c r="AQ68" s="42">
        <f t="shared" si="102"/>
        <v>1624.6</v>
      </c>
      <c r="AR68" s="109">
        <f>RCF!C$35</f>
        <v>16.46</v>
      </c>
      <c r="AS68" s="100">
        <f t="shared" si="85"/>
        <v>2111.9</v>
      </c>
      <c r="AT68" s="100">
        <f t="shared" si="85"/>
        <v>2355.6</v>
      </c>
      <c r="AU68" s="42">
        <f t="shared" si="103"/>
        <v>1603.5</v>
      </c>
      <c r="AV68" s="109">
        <f>RCF!C$37</f>
        <v>16.247</v>
      </c>
      <c r="AW68" s="111">
        <v>1597.8</v>
      </c>
      <c r="AX68" s="109"/>
      <c r="AY68" s="42">
        <f t="shared" si="104"/>
        <v>1632.4</v>
      </c>
      <c r="AZ68" s="109">
        <f>RCF!C$39</f>
        <v>16.54</v>
      </c>
      <c r="BA68" s="42">
        <f t="shared" si="105"/>
        <v>1557.3</v>
      </c>
      <c r="BB68" s="109">
        <f>RCF!C$41</f>
        <v>15.779</v>
      </c>
    </row>
    <row r="69" spans="1:54" s="60" customFormat="1" ht="25.5" x14ac:dyDescent="0.2">
      <c r="A69" s="47">
        <v>1085</v>
      </c>
      <c r="B69" s="48" t="s">
        <v>205</v>
      </c>
      <c r="C69" s="49">
        <v>350</v>
      </c>
      <c r="D69" s="42">
        <f t="shared" si="88"/>
        <v>20831.7</v>
      </c>
      <c r="E69" s="41">
        <f>RCF!C$43</f>
        <v>59.519182319999999</v>
      </c>
      <c r="F69" s="42">
        <f t="shared" si="89"/>
        <v>5527.2</v>
      </c>
      <c r="G69" s="110">
        <f>RCF!C$5</f>
        <v>15.792</v>
      </c>
      <c r="H69" s="42">
        <f t="shared" si="90"/>
        <v>5527.2</v>
      </c>
      <c r="I69" s="110">
        <f t="shared" si="91"/>
        <v>15.792</v>
      </c>
      <c r="J69" s="100">
        <f t="shared" si="86"/>
        <v>6079.9</v>
      </c>
      <c r="K69" s="100">
        <f t="shared" si="86"/>
        <v>7572.3</v>
      </c>
      <c r="L69" s="100">
        <f t="shared" si="86"/>
        <v>8125</v>
      </c>
      <c r="M69" s="100">
        <f t="shared" si="86"/>
        <v>8954.1</v>
      </c>
      <c r="N69" s="100">
        <f t="shared" si="86"/>
        <v>11054.4</v>
      </c>
      <c r="O69" s="100">
        <f t="shared" si="86"/>
        <v>11883.5</v>
      </c>
      <c r="P69" s="100">
        <f t="shared" si="86"/>
        <v>16581.599999999999</v>
      </c>
      <c r="Q69" s="42">
        <f t="shared" si="92"/>
        <v>5421.5</v>
      </c>
      <c r="R69" s="109">
        <f>RCF!C$7</f>
        <v>15.49</v>
      </c>
      <c r="S69" s="100">
        <f t="shared" si="82"/>
        <v>7047.9</v>
      </c>
      <c r="T69" s="100">
        <f t="shared" si="82"/>
        <v>8132.2</v>
      </c>
      <c r="U69" s="42">
        <f t="shared" si="93"/>
        <v>5356.4</v>
      </c>
      <c r="V69" s="109">
        <f>RCF!C$9</f>
        <v>15.304</v>
      </c>
      <c r="W69" s="42">
        <f t="shared" si="94"/>
        <v>5356.4</v>
      </c>
      <c r="X69" s="109">
        <f t="shared" si="95"/>
        <v>15.304</v>
      </c>
      <c r="Y69" s="100">
        <f t="shared" si="96"/>
        <v>5892</v>
      </c>
      <c r="Z69" s="100">
        <f t="shared" si="87"/>
        <v>7338.3</v>
      </c>
      <c r="AA69" s="100">
        <f t="shared" si="87"/>
        <v>8677.4</v>
      </c>
      <c r="AB69" s="100">
        <f t="shared" si="87"/>
        <v>7873.9</v>
      </c>
      <c r="AC69" s="100">
        <f t="shared" si="87"/>
        <v>11623.4</v>
      </c>
      <c r="AD69" s="100">
        <f t="shared" si="87"/>
        <v>16069.2</v>
      </c>
      <c r="AE69" s="42">
        <f t="shared" si="97"/>
        <v>5432</v>
      </c>
      <c r="AF69" s="109">
        <f>RCF!C$13</f>
        <v>15.52</v>
      </c>
      <c r="AG69" s="100">
        <f t="shared" si="84"/>
        <v>8962.7999999999993</v>
      </c>
      <c r="AH69" s="100">
        <f t="shared" si="84"/>
        <v>11407.2</v>
      </c>
      <c r="AI69" s="100">
        <f t="shared" si="84"/>
        <v>16296</v>
      </c>
      <c r="AJ69" s="42">
        <f t="shared" si="98"/>
        <v>5493.8</v>
      </c>
      <c r="AK69" s="109">
        <f>RCF!C$25</f>
        <v>15.696666666666665</v>
      </c>
      <c r="AL69" s="42">
        <f t="shared" si="99"/>
        <v>7245</v>
      </c>
      <c r="AM69" s="109">
        <f>RCF!C$59</f>
        <v>20.7</v>
      </c>
      <c r="AN69" s="42">
        <f t="shared" si="100"/>
        <v>5799.5</v>
      </c>
      <c r="AO69" s="109">
        <f>RCF!C$33</f>
        <v>16.57</v>
      </c>
      <c r="AP69" s="100">
        <f t="shared" si="101"/>
        <v>8699.2000000000007</v>
      </c>
      <c r="AQ69" s="42">
        <f t="shared" si="102"/>
        <v>5761</v>
      </c>
      <c r="AR69" s="109">
        <f>RCF!C$35</f>
        <v>16.46</v>
      </c>
      <c r="AS69" s="100">
        <f t="shared" si="85"/>
        <v>7489.3</v>
      </c>
      <c r="AT69" s="100">
        <f t="shared" si="85"/>
        <v>8353.4</v>
      </c>
      <c r="AU69" s="42">
        <f t="shared" si="103"/>
        <v>5686.4</v>
      </c>
      <c r="AV69" s="109">
        <f>RCF!C$37</f>
        <v>16.247</v>
      </c>
      <c r="AW69" s="111">
        <v>5665.8</v>
      </c>
      <c r="AX69" s="109"/>
      <c r="AY69" s="42">
        <f t="shared" si="104"/>
        <v>5789</v>
      </c>
      <c r="AZ69" s="109">
        <f>RCF!C$39</f>
        <v>16.54</v>
      </c>
      <c r="BA69" s="42">
        <f t="shared" si="105"/>
        <v>5522.6</v>
      </c>
      <c r="BB69" s="109">
        <f>RCF!C$41</f>
        <v>15.779</v>
      </c>
    </row>
    <row r="70" spans="1:54" s="60" customFormat="1" ht="25.5" x14ac:dyDescent="0.2">
      <c r="A70" s="47">
        <v>1085</v>
      </c>
      <c r="B70" s="48" t="s">
        <v>106</v>
      </c>
      <c r="C70" s="49">
        <v>350</v>
      </c>
      <c r="D70" s="42">
        <f t="shared" si="88"/>
        <v>20831.7</v>
      </c>
      <c r="E70" s="41">
        <f>RCF!C$43</f>
        <v>59.519182319999999</v>
      </c>
      <c r="F70" s="42">
        <f t="shared" si="89"/>
        <v>5527.2</v>
      </c>
      <c r="G70" s="110">
        <f>RCF!C$5</f>
        <v>15.792</v>
      </c>
      <c r="H70" s="42">
        <f t="shared" si="90"/>
        <v>5527.2</v>
      </c>
      <c r="I70" s="110">
        <f t="shared" si="91"/>
        <v>15.792</v>
      </c>
      <c r="J70" s="100">
        <f t="shared" si="86"/>
        <v>6079.9</v>
      </c>
      <c r="K70" s="100">
        <f t="shared" si="86"/>
        <v>7572.3</v>
      </c>
      <c r="L70" s="100">
        <f t="shared" si="86"/>
        <v>8125</v>
      </c>
      <c r="M70" s="100">
        <f t="shared" si="86"/>
        <v>8954.1</v>
      </c>
      <c r="N70" s="100">
        <f t="shared" si="86"/>
        <v>11054.4</v>
      </c>
      <c r="O70" s="100">
        <f t="shared" si="86"/>
        <v>11883.5</v>
      </c>
      <c r="P70" s="100">
        <f t="shared" si="86"/>
        <v>16581.599999999999</v>
      </c>
      <c r="Q70" s="42">
        <f t="shared" si="92"/>
        <v>5421.5</v>
      </c>
      <c r="R70" s="109">
        <f>RCF!C$7</f>
        <v>15.49</v>
      </c>
      <c r="S70" s="100">
        <f t="shared" si="82"/>
        <v>7047.9</v>
      </c>
      <c r="T70" s="100">
        <f t="shared" si="82"/>
        <v>8132.2</v>
      </c>
      <c r="U70" s="42">
        <f t="shared" si="93"/>
        <v>5356.4</v>
      </c>
      <c r="V70" s="109">
        <f>RCF!C$9</f>
        <v>15.304</v>
      </c>
      <c r="W70" s="42">
        <f t="shared" si="94"/>
        <v>5356.4</v>
      </c>
      <c r="X70" s="109">
        <f t="shared" si="95"/>
        <v>15.304</v>
      </c>
      <c r="Y70" s="100">
        <f t="shared" si="96"/>
        <v>5892</v>
      </c>
      <c r="Z70" s="100">
        <f t="shared" si="87"/>
        <v>7338.3</v>
      </c>
      <c r="AA70" s="100">
        <f t="shared" si="87"/>
        <v>8677.4</v>
      </c>
      <c r="AB70" s="100">
        <f t="shared" si="87"/>
        <v>7873.9</v>
      </c>
      <c r="AC70" s="100">
        <f t="shared" si="87"/>
        <v>11623.4</v>
      </c>
      <c r="AD70" s="100">
        <f t="shared" si="87"/>
        <v>16069.2</v>
      </c>
      <c r="AE70" s="42">
        <f t="shared" si="97"/>
        <v>5432</v>
      </c>
      <c r="AF70" s="109">
        <f>RCF!C$13</f>
        <v>15.52</v>
      </c>
      <c r="AG70" s="100">
        <f t="shared" si="84"/>
        <v>8962.7999999999993</v>
      </c>
      <c r="AH70" s="100">
        <f t="shared" si="84"/>
        <v>11407.2</v>
      </c>
      <c r="AI70" s="100">
        <f t="shared" si="84"/>
        <v>16296</v>
      </c>
      <c r="AJ70" s="42">
        <f t="shared" si="98"/>
        <v>5493.8</v>
      </c>
      <c r="AK70" s="109">
        <f>RCF!C$25</f>
        <v>15.696666666666665</v>
      </c>
      <c r="AL70" s="42">
        <f t="shared" si="99"/>
        <v>7245</v>
      </c>
      <c r="AM70" s="109">
        <f>RCF!C$59</f>
        <v>20.7</v>
      </c>
      <c r="AN70" s="42">
        <f t="shared" si="100"/>
        <v>5799.5</v>
      </c>
      <c r="AO70" s="109">
        <f>RCF!C$33</f>
        <v>16.57</v>
      </c>
      <c r="AP70" s="100">
        <f t="shared" si="101"/>
        <v>8699.2000000000007</v>
      </c>
      <c r="AQ70" s="42">
        <f t="shared" si="102"/>
        <v>5761</v>
      </c>
      <c r="AR70" s="109">
        <f>RCF!C$35</f>
        <v>16.46</v>
      </c>
      <c r="AS70" s="100">
        <f t="shared" si="85"/>
        <v>7489.3</v>
      </c>
      <c r="AT70" s="100">
        <f t="shared" si="85"/>
        <v>8353.4</v>
      </c>
      <c r="AU70" s="42">
        <f t="shared" si="103"/>
        <v>5686.4</v>
      </c>
      <c r="AV70" s="109">
        <f>RCF!C$37</f>
        <v>16.247</v>
      </c>
      <c r="AW70" s="111"/>
      <c r="AX70" s="109"/>
      <c r="AY70" s="42">
        <f t="shared" si="104"/>
        <v>5789</v>
      </c>
      <c r="AZ70" s="109">
        <f>RCF!C$39</f>
        <v>16.54</v>
      </c>
      <c r="BA70" s="42">
        <f t="shared" si="105"/>
        <v>5522.6</v>
      </c>
      <c r="BB70" s="109">
        <f>RCF!C$41</f>
        <v>15.779</v>
      </c>
    </row>
    <row r="71" spans="1:54" s="60" customFormat="1" ht="25.5" x14ac:dyDescent="0.2">
      <c r="A71" s="47">
        <v>1087</v>
      </c>
      <c r="B71" s="48" t="s">
        <v>107</v>
      </c>
      <c r="C71" s="49">
        <v>210</v>
      </c>
      <c r="D71" s="42">
        <f t="shared" si="88"/>
        <v>12499</v>
      </c>
      <c r="E71" s="41">
        <f>RCF!C$43</f>
        <v>59.519182319999999</v>
      </c>
      <c r="F71" s="42">
        <f t="shared" si="89"/>
        <v>3316.3</v>
      </c>
      <c r="G71" s="110">
        <f>RCF!C$5</f>
        <v>15.792</v>
      </c>
      <c r="H71" s="42">
        <f t="shared" si="90"/>
        <v>3316.3</v>
      </c>
      <c r="I71" s="110">
        <f t="shared" si="91"/>
        <v>15.792</v>
      </c>
      <c r="J71" s="100">
        <f t="shared" ref="J71:P81" si="106">ROUND($C71*$I71*J$6,1)</f>
        <v>3648</v>
      </c>
      <c r="K71" s="100">
        <f t="shared" si="106"/>
        <v>4543.3999999999996</v>
      </c>
      <c r="L71" s="100">
        <f t="shared" si="106"/>
        <v>4875</v>
      </c>
      <c r="M71" s="100">
        <f t="shared" si="106"/>
        <v>5372.4</v>
      </c>
      <c r="N71" s="100">
        <f t="shared" si="106"/>
        <v>6632.6</v>
      </c>
      <c r="O71" s="100">
        <f t="shared" si="106"/>
        <v>7130.1</v>
      </c>
      <c r="P71" s="100">
        <f t="shared" si="106"/>
        <v>9949</v>
      </c>
      <c r="Q71" s="42">
        <f t="shared" si="92"/>
        <v>3252.9</v>
      </c>
      <c r="R71" s="109">
        <f>RCF!C$7</f>
        <v>15.49</v>
      </c>
      <c r="S71" s="100">
        <f t="shared" ref="S71:T81" si="107">ROUNDDOWN($Q71*S$6,1)</f>
        <v>4228.7</v>
      </c>
      <c r="T71" s="100">
        <f t="shared" si="107"/>
        <v>4879.3</v>
      </c>
      <c r="U71" s="42">
        <f t="shared" si="93"/>
        <v>3213.8</v>
      </c>
      <c r="V71" s="109">
        <f>RCF!C$9</f>
        <v>15.304</v>
      </c>
      <c r="W71" s="42">
        <f t="shared" si="94"/>
        <v>3213.8</v>
      </c>
      <c r="X71" s="109">
        <f t="shared" si="95"/>
        <v>15.304</v>
      </c>
      <c r="Y71" s="100">
        <f t="shared" si="96"/>
        <v>3535.1</v>
      </c>
      <c r="Z71" s="100">
        <f t="shared" ref="Z71:AD81" si="108">ROUND($C71*$X71*Z$6,1)</f>
        <v>4403</v>
      </c>
      <c r="AA71" s="100">
        <f t="shared" si="108"/>
        <v>5206.3999999999996</v>
      </c>
      <c r="AB71" s="100">
        <f t="shared" si="108"/>
        <v>4724.3</v>
      </c>
      <c r="AC71" s="100">
        <f t="shared" si="108"/>
        <v>6974</v>
      </c>
      <c r="AD71" s="100">
        <f t="shared" si="108"/>
        <v>9641.5</v>
      </c>
      <c r="AE71" s="42">
        <f t="shared" si="97"/>
        <v>3259.2</v>
      </c>
      <c r="AF71" s="109">
        <f>RCF!C$13</f>
        <v>15.52</v>
      </c>
      <c r="AG71" s="100">
        <f t="shared" ref="AG71:AI81" si="109">ROUND($AE71*AG$6,1)</f>
        <v>5377.7</v>
      </c>
      <c r="AH71" s="100">
        <f t="shared" si="109"/>
        <v>6844.3</v>
      </c>
      <c r="AI71" s="100">
        <f t="shared" si="109"/>
        <v>9777.6</v>
      </c>
      <c r="AJ71" s="42">
        <f t="shared" si="98"/>
        <v>3296.3</v>
      </c>
      <c r="AK71" s="109">
        <f>RCF!C$25</f>
        <v>15.696666666666665</v>
      </c>
      <c r="AL71" s="42">
        <f t="shared" si="99"/>
        <v>4347</v>
      </c>
      <c r="AM71" s="109">
        <f>RCF!C$59</f>
        <v>20.7</v>
      </c>
      <c r="AN71" s="42">
        <f t="shared" si="100"/>
        <v>3479.7</v>
      </c>
      <c r="AO71" s="109">
        <f>RCF!C$33</f>
        <v>16.57</v>
      </c>
      <c r="AP71" s="100">
        <f t="shared" si="101"/>
        <v>5219.5</v>
      </c>
      <c r="AQ71" s="42">
        <f t="shared" si="102"/>
        <v>3456.6</v>
      </c>
      <c r="AR71" s="109">
        <f>RCF!C$35</f>
        <v>16.46</v>
      </c>
      <c r="AS71" s="100">
        <f t="shared" ref="AS71:AT81" si="110">ROUNDDOWN($AQ71*AS$6,1)</f>
        <v>4493.5</v>
      </c>
      <c r="AT71" s="100">
        <f t="shared" si="110"/>
        <v>5012</v>
      </c>
      <c r="AU71" s="42">
        <f t="shared" si="103"/>
        <v>3411.8</v>
      </c>
      <c r="AV71" s="109">
        <f>RCF!C$37</f>
        <v>16.247</v>
      </c>
      <c r="AW71" s="111">
        <v>3399.5</v>
      </c>
      <c r="AX71" s="109"/>
      <c r="AY71" s="42">
        <f t="shared" si="104"/>
        <v>3473.4</v>
      </c>
      <c r="AZ71" s="109">
        <f>RCF!C$39</f>
        <v>16.54</v>
      </c>
      <c r="BA71" s="42">
        <f t="shared" si="105"/>
        <v>3313.5</v>
      </c>
      <c r="BB71" s="109">
        <f>RCF!C$41</f>
        <v>15.779</v>
      </c>
    </row>
    <row r="72" spans="1:54" s="60" customFormat="1" x14ac:dyDescent="0.2">
      <c r="A72" s="47">
        <v>1499</v>
      </c>
      <c r="B72" s="48" t="s">
        <v>97</v>
      </c>
      <c r="C72" s="49">
        <v>105.6</v>
      </c>
      <c r="D72" s="42">
        <f t="shared" si="88"/>
        <v>6285.2</v>
      </c>
      <c r="E72" s="41">
        <f>RCF!C$43</f>
        <v>59.519182319999999</v>
      </c>
      <c r="F72" s="42">
        <f t="shared" si="89"/>
        <v>1667.6</v>
      </c>
      <c r="G72" s="110">
        <f>RCF!C$5</f>
        <v>15.792</v>
      </c>
      <c r="H72" s="42">
        <f t="shared" si="90"/>
        <v>1667.6</v>
      </c>
      <c r="I72" s="110">
        <f t="shared" si="91"/>
        <v>15.792</v>
      </c>
      <c r="J72" s="100">
        <f t="shared" si="106"/>
        <v>1834.4</v>
      </c>
      <c r="K72" s="100">
        <f t="shared" si="106"/>
        <v>2284.6999999999998</v>
      </c>
      <c r="L72" s="100">
        <f t="shared" si="106"/>
        <v>2451.4</v>
      </c>
      <c r="M72" s="100">
        <f t="shared" si="106"/>
        <v>2701.6</v>
      </c>
      <c r="N72" s="100">
        <f t="shared" si="106"/>
        <v>3335.3</v>
      </c>
      <c r="O72" s="100">
        <f t="shared" si="106"/>
        <v>3585.4</v>
      </c>
      <c r="P72" s="100">
        <f t="shared" si="106"/>
        <v>5002.8999999999996</v>
      </c>
      <c r="Q72" s="42">
        <f t="shared" si="92"/>
        <v>1635.7</v>
      </c>
      <c r="R72" s="109">
        <f>RCF!C$7</f>
        <v>15.49</v>
      </c>
      <c r="S72" s="100">
        <f t="shared" si="107"/>
        <v>2126.4</v>
      </c>
      <c r="T72" s="100">
        <f t="shared" si="107"/>
        <v>2453.5</v>
      </c>
      <c r="U72" s="42">
        <f t="shared" si="93"/>
        <v>1616.1</v>
      </c>
      <c r="V72" s="109">
        <f>RCF!C$9</f>
        <v>15.304</v>
      </c>
      <c r="W72" s="42">
        <f t="shared" si="94"/>
        <v>1616.1</v>
      </c>
      <c r="X72" s="109">
        <f t="shared" si="95"/>
        <v>15.304</v>
      </c>
      <c r="Y72" s="100">
        <f t="shared" si="96"/>
        <v>1777.7</v>
      </c>
      <c r="Z72" s="100">
        <f t="shared" si="108"/>
        <v>2214.1</v>
      </c>
      <c r="AA72" s="100">
        <f t="shared" si="108"/>
        <v>2618.1</v>
      </c>
      <c r="AB72" s="100">
        <f t="shared" si="108"/>
        <v>2375.6999999999998</v>
      </c>
      <c r="AC72" s="100">
        <f t="shared" si="108"/>
        <v>3506.9</v>
      </c>
      <c r="AD72" s="100">
        <f t="shared" si="108"/>
        <v>4848.3</v>
      </c>
      <c r="AE72" s="42">
        <f t="shared" si="97"/>
        <v>1638.9</v>
      </c>
      <c r="AF72" s="109">
        <f>RCF!C$13</f>
        <v>15.52</v>
      </c>
      <c r="AG72" s="100">
        <f t="shared" si="109"/>
        <v>2704.2</v>
      </c>
      <c r="AH72" s="100">
        <f t="shared" si="109"/>
        <v>3441.7</v>
      </c>
      <c r="AI72" s="100">
        <f t="shared" si="109"/>
        <v>4916.7</v>
      </c>
      <c r="AJ72" s="42">
        <f t="shared" si="98"/>
        <v>1657.5</v>
      </c>
      <c r="AK72" s="109">
        <f>RCF!C$25</f>
        <v>15.696666666666665</v>
      </c>
      <c r="AL72" s="42">
        <f t="shared" si="99"/>
        <v>2185.9</v>
      </c>
      <c r="AM72" s="109">
        <f>RCF!C$59</f>
        <v>20.7</v>
      </c>
      <c r="AN72" s="42">
        <f t="shared" si="100"/>
        <v>1749.7</v>
      </c>
      <c r="AO72" s="109">
        <f>RCF!C$33</f>
        <v>16.57</v>
      </c>
      <c r="AP72" s="100">
        <f t="shared" si="101"/>
        <v>2624.5</v>
      </c>
      <c r="AQ72" s="42">
        <f t="shared" si="102"/>
        <v>1738.1</v>
      </c>
      <c r="AR72" s="109">
        <f>RCF!C$35</f>
        <v>16.46</v>
      </c>
      <c r="AS72" s="100">
        <f t="shared" si="110"/>
        <v>2259.5</v>
      </c>
      <c r="AT72" s="100">
        <f t="shared" si="110"/>
        <v>2520.1999999999998</v>
      </c>
      <c r="AU72" s="42">
        <f t="shared" si="103"/>
        <v>1715.6</v>
      </c>
      <c r="AV72" s="109">
        <f>RCF!C$37</f>
        <v>16.247</v>
      </c>
      <c r="AW72" s="111">
        <v>1709.5</v>
      </c>
      <c r="AX72" s="109"/>
      <c r="AY72" s="42">
        <f t="shared" si="104"/>
        <v>1746.6</v>
      </c>
      <c r="AZ72" s="109">
        <f>RCF!C$39</f>
        <v>16.54</v>
      </c>
      <c r="BA72" s="42">
        <f t="shared" si="105"/>
        <v>1666.2</v>
      </c>
      <c r="BB72" s="109">
        <f>RCF!C$41</f>
        <v>15.779</v>
      </c>
    </row>
    <row r="73" spans="1:54" s="60" customFormat="1" x14ac:dyDescent="0.2">
      <c r="A73" s="47" t="s">
        <v>58</v>
      </c>
      <c r="B73" s="48" t="s">
        <v>98</v>
      </c>
      <c r="C73" s="49">
        <v>206</v>
      </c>
      <c r="D73" s="42">
        <f t="shared" si="88"/>
        <v>12261</v>
      </c>
      <c r="E73" s="41">
        <f>RCF!C$43</f>
        <v>59.519182319999999</v>
      </c>
      <c r="F73" s="42">
        <f t="shared" si="89"/>
        <v>3253.1</v>
      </c>
      <c r="G73" s="110">
        <f>RCF!C$5</f>
        <v>15.792</v>
      </c>
      <c r="H73" s="42">
        <f t="shared" si="90"/>
        <v>3253.2</v>
      </c>
      <c r="I73" s="110">
        <f t="shared" si="91"/>
        <v>15.792</v>
      </c>
      <c r="J73" s="100">
        <f t="shared" si="106"/>
        <v>3578.5</v>
      </c>
      <c r="K73" s="100">
        <f t="shared" si="106"/>
        <v>4456.8</v>
      </c>
      <c r="L73" s="100">
        <f t="shared" si="106"/>
        <v>4782.1000000000004</v>
      </c>
      <c r="M73" s="100">
        <f t="shared" si="106"/>
        <v>5270.1</v>
      </c>
      <c r="N73" s="100">
        <f t="shared" si="106"/>
        <v>6506.3</v>
      </c>
      <c r="O73" s="100">
        <f t="shared" si="106"/>
        <v>6994.3</v>
      </c>
      <c r="P73" s="100">
        <f t="shared" si="106"/>
        <v>9759.5</v>
      </c>
      <c r="Q73" s="42">
        <f t="shared" si="92"/>
        <v>3190.9</v>
      </c>
      <c r="R73" s="109">
        <f>RCF!C$7</f>
        <v>15.49</v>
      </c>
      <c r="S73" s="100">
        <f t="shared" si="107"/>
        <v>4148.1000000000004</v>
      </c>
      <c r="T73" s="100">
        <f t="shared" si="107"/>
        <v>4786.3</v>
      </c>
      <c r="U73" s="42">
        <f t="shared" si="93"/>
        <v>3152.6</v>
      </c>
      <c r="V73" s="109">
        <f>RCF!C$9</f>
        <v>15.304</v>
      </c>
      <c r="W73" s="42">
        <f t="shared" si="94"/>
        <v>3152.6</v>
      </c>
      <c r="X73" s="109">
        <f t="shared" si="95"/>
        <v>15.304</v>
      </c>
      <c r="Y73" s="100">
        <f t="shared" si="96"/>
        <v>3467.8</v>
      </c>
      <c r="Z73" s="100">
        <f t="shared" si="108"/>
        <v>4319.1000000000004</v>
      </c>
      <c r="AA73" s="100">
        <f t="shared" si="108"/>
        <v>5107.3</v>
      </c>
      <c r="AB73" s="100">
        <f t="shared" si="108"/>
        <v>4634.3999999999996</v>
      </c>
      <c r="AC73" s="100">
        <f t="shared" si="108"/>
        <v>6841.2</v>
      </c>
      <c r="AD73" s="100">
        <f t="shared" si="108"/>
        <v>9457.9</v>
      </c>
      <c r="AE73" s="42">
        <f t="shared" si="97"/>
        <v>3197.1</v>
      </c>
      <c r="AF73" s="109">
        <f>RCF!C$13</f>
        <v>15.52</v>
      </c>
      <c r="AG73" s="100">
        <f t="shared" si="109"/>
        <v>5275.2</v>
      </c>
      <c r="AH73" s="100">
        <f t="shared" si="109"/>
        <v>6713.9</v>
      </c>
      <c r="AI73" s="100">
        <f t="shared" si="109"/>
        <v>9591.2999999999993</v>
      </c>
      <c r="AJ73" s="42">
        <f t="shared" si="98"/>
        <v>3233.5</v>
      </c>
      <c r="AK73" s="109">
        <f>RCF!C$25</f>
        <v>15.696666666666665</v>
      </c>
      <c r="AL73" s="42">
        <f t="shared" si="99"/>
        <v>4264.2</v>
      </c>
      <c r="AM73" s="109">
        <f>RCF!C$59</f>
        <v>20.7</v>
      </c>
      <c r="AN73" s="42">
        <f t="shared" si="100"/>
        <v>3413.4</v>
      </c>
      <c r="AO73" s="109">
        <f>RCF!C$33</f>
        <v>16.57</v>
      </c>
      <c r="AP73" s="100">
        <f t="shared" si="101"/>
        <v>5120.1000000000004</v>
      </c>
      <c r="AQ73" s="42">
        <f t="shared" si="102"/>
        <v>3390.7</v>
      </c>
      <c r="AR73" s="109">
        <f>RCF!C$35</f>
        <v>16.46</v>
      </c>
      <c r="AS73" s="100">
        <f t="shared" si="110"/>
        <v>4407.8999999999996</v>
      </c>
      <c r="AT73" s="100">
        <f t="shared" si="110"/>
        <v>4916.5</v>
      </c>
      <c r="AU73" s="42">
        <f t="shared" si="103"/>
        <v>3346.8</v>
      </c>
      <c r="AV73" s="109">
        <f>RCF!C$37</f>
        <v>16.247</v>
      </c>
      <c r="AW73" s="111">
        <v>3334.7</v>
      </c>
      <c r="AX73" s="109"/>
      <c r="AY73" s="42">
        <f t="shared" si="104"/>
        <v>3407.2</v>
      </c>
      <c r="AZ73" s="109">
        <f>RCF!C$39</f>
        <v>16.54</v>
      </c>
      <c r="BA73" s="42">
        <f t="shared" si="105"/>
        <v>3250.4</v>
      </c>
      <c r="BB73" s="109">
        <f>RCF!C$41</f>
        <v>15.779</v>
      </c>
    </row>
    <row r="74" spans="1:54" s="60" customFormat="1" x14ac:dyDescent="0.2">
      <c r="A74" s="47">
        <v>2802</v>
      </c>
      <c r="B74" s="48" t="s">
        <v>206</v>
      </c>
      <c r="C74" s="49">
        <v>25</v>
      </c>
      <c r="D74" s="42">
        <f t="shared" si="88"/>
        <v>1488</v>
      </c>
      <c r="E74" s="41">
        <f>RCF!C$43</f>
        <v>59.519182319999999</v>
      </c>
      <c r="F74" s="42">
        <f t="shared" si="89"/>
        <v>394.8</v>
      </c>
      <c r="G74" s="110">
        <f>RCF!C$5</f>
        <v>15.792</v>
      </c>
      <c r="H74" s="42">
        <f t="shared" si="90"/>
        <v>394.8</v>
      </c>
      <c r="I74" s="110">
        <f t="shared" si="91"/>
        <v>15.792</v>
      </c>
      <c r="J74" s="100">
        <f t="shared" si="106"/>
        <v>434.3</v>
      </c>
      <c r="K74" s="100">
        <f t="shared" si="106"/>
        <v>540.9</v>
      </c>
      <c r="L74" s="100">
        <f t="shared" si="106"/>
        <v>580.4</v>
      </c>
      <c r="M74" s="100">
        <f t="shared" si="106"/>
        <v>639.6</v>
      </c>
      <c r="N74" s="100">
        <f t="shared" si="106"/>
        <v>789.6</v>
      </c>
      <c r="O74" s="100">
        <f t="shared" si="106"/>
        <v>848.8</v>
      </c>
      <c r="P74" s="100">
        <f t="shared" si="106"/>
        <v>1184.4000000000001</v>
      </c>
      <c r="Q74" s="42">
        <f t="shared" si="92"/>
        <v>387.2</v>
      </c>
      <c r="R74" s="109">
        <f>RCF!C$7</f>
        <v>15.49</v>
      </c>
      <c r="S74" s="100">
        <f t="shared" si="107"/>
        <v>503.3</v>
      </c>
      <c r="T74" s="100">
        <f t="shared" si="107"/>
        <v>580.79999999999995</v>
      </c>
      <c r="U74" s="42">
        <f t="shared" si="93"/>
        <v>382.6</v>
      </c>
      <c r="V74" s="109">
        <f>RCF!C$9</f>
        <v>15.304</v>
      </c>
      <c r="W74" s="42">
        <f t="shared" si="94"/>
        <v>382.6</v>
      </c>
      <c r="X74" s="109">
        <f t="shared" si="95"/>
        <v>15.304</v>
      </c>
      <c r="Y74" s="100">
        <f t="shared" si="96"/>
        <v>420.8</v>
      </c>
      <c r="Z74" s="100">
        <f t="shared" si="108"/>
        <v>524.20000000000005</v>
      </c>
      <c r="AA74" s="100">
        <f t="shared" si="108"/>
        <v>619.79999999999995</v>
      </c>
      <c r="AB74" s="100">
        <f t="shared" si="108"/>
        <v>562.4</v>
      </c>
      <c r="AC74" s="100">
        <f t="shared" si="108"/>
        <v>830.2</v>
      </c>
      <c r="AD74" s="100">
        <f t="shared" si="108"/>
        <v>1147.8</v>
      </c>
      <c r="AE74" s="42">
        <f t="shared" si="97"/>
        <v>388</v>
      </c>
      <c r="AF74" s="109">
        <f>RCF!C$13</f>
        <v>15.52</v>
      </c>
      <c r="AG74" s="100">
        <f t="shared" si="109"/>
        <v>640.20000000000005</v>
      </c>
      <c r="AH74" s="100">
        <f t="shared" si="109"/>
        <v>814.8</v>
      </c>
      <c r="AI74" s="100">
        <f t="shared" si="109"/>
        <v>1164</v>
      </c>
      <c r="AJ74" s="42">
        <f t="shared" si="98"/>
        <v>392.4</v>
      </c>
      <c r="AK74" s="109">
        <f>RCF!C$25</f>
        <v>15.696666666666665</v>
      </c>
      <c r="AL74" s="42">
        <f t="shared" si="99"/>
        <v>517.5</v>
      </c>
      <c r="AM74" s="109">
        <f>RCF!C$59</f>
        <v>20.7</v>
      </c>
      <c r="AN74" s="42">
        <f t="shared" si="100"/>
        <v>414.2</v>
      </c>
      <c r="AO74" s="109">
        <f>RCF!C$33</f>
        <v>16.57</v>
      </c>
      <c r="AP74" s="100">
        <f t="shared" si="101"/>
        <v>621.29999999999995</v>
      </c>
      <c r="AQ74" s="42">
        <f t="shared" si="102"/>
        <v>411.5</v>
      </c>
      <c r="AR74" s="109">
        <f>RCF!C$35</f>
        <v>16.46</v>
      </c>
      <c r="AS74" s="100">
        <f t="shared" si="110"/>
        <v>534.9</v>
      </c>
      <c r="AT74" s="100">
        <f t="shared" si="110"/>
        <v>596.6</v>
      </c>
      <c r="AU74" s="42">
        <f t="shared" si="103"/>
        <v>406.1</v>
      </c>
      <c r="AV74" s="109">
        <f>RCF!C$37</f>
        <v>16.247</v>
      </c>
      <c r="AW74" s="111">
        <v>404.7</v>
      </c>
      <c r="AX74" s="109"/>
      <c r="AY74" s="42">
        <f t="shared" si="104"/>
        <v>413.5</v>
      </c>
      <c r="AZ74" s="109">
        <f>RCF!C$39</f>
        <v>16.54</v>
      </c>
      <c r="BA74" s="42">
        <f t="shared" si="105"/>
        <v>394.4</v>
      </c>
      <c r="BB74" s="109">
        <f>RCF!C$41</f>
        <v>15.779</v>
      </c>
    </row>
    <row r="75" spans="1:54" s="60" customFormat="1" x14ac:dyDescent="0.2">
      <c r="A75" s="47">
        <v>2831</v>
      </c>
      <c r="B75" s="48" t="s">
        <v>207</v>
      </c>
      <c r="C75" s="49">
        <v>141</v>
      </c>
      <c r="D75" s="42">
        <f t="shared" si="88"/>
        <v>8392.2000000000007</v>
      </c>
      <c r="E75" s="41">
        <f>RCF!C$43</f>
        <v>59.519182319999999</v>
      </c>
      <c r="F75" s="42">
        <f t="shared" si="89"/>
        <v>2226.6</v>
      </c>
      <c r="G75" s="110">
        <f>RCF!C$5</f>
        <v>15.792</v>
      </c>
      <c r="H75" s="42">
        <f t="shared" si="90"/>
        <v>2226.6999999999998</v>
      </c>
      <c r="I75" s="110">
        <f t="shared" si="91"/>
        <v>15.792</v>
      </c>
      <c r="J75" s="100">
        <f t="shared" si="106"/>
        <v>2449.3000000000002</v>
      </c>
      <c r="K75" s="100">
        <f t="shared" si="106"/>
        <v>3050.5</v>
      </c>
      <c r="L75" s="100">
        <f t="shared" si="106"/>
        <v>3273.2</v>
      </c>
      <c r="M75" s="100">
        <f t="shared" si="106"/>
        <v>3607.2</v>
      </c>
      <c r="N75" s="100">
        <f t="shared" si="106"/>
        <v>4453.3</v>
      </c>
      <c r="O75" s="100">
        <f t="shared" si="106"/>
        <v>4787.3</v>
      </c>
      <c r="P75" s="100">
        <f t="shared" si="106"/>
        <v>6680</v>
      </c>
      <c r="Q75" s="42">
        <f t="shared" si="92"/>
        <v>2184</v>
      </c>
      <c r="R75" s="109">
        <f>RCF!C$7</f>
        <v>15.49</v>
      </c>
      <c r="S75" s="100">
        <f t="shared" si="107"/>
        <v>2839.2</v>
      </c>
      <c r="T75" s="100">
        <f t="shared" si="107"/>
        <v>3276</v>
      </c>
      <c r="U75" s="42">
        <f t="shared" si="93"/>
        <v>2157.8000000000002</v>
      </c>
      <c r="V75" s="109">
        <f>RCF!C$9</f>
        <v>15.304</v>
      </c>
      <c r="W75" s="42">
        <f t="shared" si="94"/>
        <v>2157.8000000000002</v>
      </c>
      <c r="X75" s="109">
        <f t="shared" si="95"/>
        <v>15.304</v>
      </c>
      <c r="Y75" s="100">
        <f t="shared" si="96"/>
        <v>2373.5</v>
      </c>
      <c r="Z75" s="100">
        <f t="shared" si="108"/>
        <v>2956.3</v>
      </c>
      <c r="AA75" s="100">
        <f t="shared" si="108"/>
        <v>3495.7</v>
      </c>
      <c r="AB75" s="100">
        <f t="shared" si="108"/>
        <v>3172.1</v>
      </c>
      <c r="AC75" s="100">
        <f t="shared" si="108"/>
        <v>4682.6000000000004</v>
      </c>
      <c r="AD75" s="100">
        <f t="shared" si="108"/>
        <v>6473.6</v>
      </c>
      <c r="AE75" s="42">
        <f t="shared" si="97"/>
        <v>2188.3000000000002</v>
      </c>
      <c r="AF75" s="109">
        <f>RCF!C$13</f>
        <v>15.52</v>
      </c>
      <c r="AG75" s="100">
        <f t="shared" si="109"/>
        <v>3610.7</v>
      </c>
      <c r="AH75" s="100">
        <f t="shared" si="109"/>
        <v>4595.3999999999996</v>
      </c>
      <c r="AI75" s="100">
        <f t="shared" si="109"/>
        <v>6564.9</v>
      </c>
      <c r="AJ75" s="42">
        <f t="shared" si="98"/>
        <v>2213.1999999999998</v>
      </c>
      <c r="AK75" s="109">
        <f>RCF!C$25</f>
        <v>15.696666666666665</v>
      </c>
      <c r="AL75" s="42">
        <f t="shared" si="99"/>
        <v>2918.7</v>
      </c>
      <c r="AM75" s="109">
        <f>RCF!C$59</f>
        <v>20.7</v>
      </c>
      <c r="AN75" s="42">
        <f t="shared" si="100"/>
        <v>2336.3000000000002</v>
      </c>
      <c r="AO75" s="109">
        <f>RCF!C$33</f>
        <v>16.57</v>
      </c>
      <c r="AP75" s="100">
        <f t="shared" si="101"/>
        <v>3504.4</v>
      </c>
      <c r="AQ75" s="42">
        <f t="shared" si="102"/>
        <v>2320.8000000000002</v>
      </c>
      <c r="AR75" s="109">
        <f>RCF!C$35</f>
        <v>16.46</v>
      </c>
      <c r="AS75" s="100">
        <f t="shared" si="110"/>
        <v>3017</v>
      </c>
      <c r="AT75" s="100">
        <f t="shared" si="110"/>
        <v>3365.1</v>
      </c>
      <c r="AU75" s="42">
        <f t="shared" si="103"/>
        <v>2290.8000000000002</v>
      </c>
      <c r="AV75" s="109">
        <f>RCF!C$37</f>
        <v>16.247</v>
      </c>
      <c r="AW75" s="111">
        <v>2136.8000000000002</v>
      </c>
      <c r="AX75" s="109"/>
      <c r="AY75" s="42">
        <f t="shared" si="104"/>
        <v>2332.1</v>
      </c>
      <c r="AZ75" s="109">
        <f>RCF!C$39</f>
        <v>16.54</v>
      </c>
      <c r="BA75" s="42">
        <f t="shared" si="105"/>
        <v>2224.8000000000002</v>
      </c>
      <c r="BB75" s="109">
        <f>RCF!C$41</f>
        <v>15.779</v>
      </c>
    </row>
    <row r="76" spans="1:54" s="60" customFormat="1" ht="25.5" x14ac:dyDescent="0.2">
      <c r="A76" s="47">
        <v>2900</v>
      </c>
      <c r="B76" s="48" t="s">
        <v>208</v>
      </c>
      <c r="C76" s="49">
        <v>625.5</v>
      </c>
      <c r="D76" s="42">
        <f t="shared" si="88"/>
        <v>37229.199999999997</v>
      </c>
      <c r="E76" s="41">
        <f>RCF!C$43</f>
        <v>59.519182319999999</v>
      </c>
      <c r="F76" s="42">
        <f t="shared" si="89"/>
        <v>9877.7999999999993</v>
      </c>
      <c r="G76" s="110">
        <f>RCF!C$5</f>
        <v>15.792</v>
      </c>
      <c r="H76" s="42">
        <f t="shared" si="90"/>
        <v>9877.9</v>
      </c>
      <c r="I76" s="110">
        <f t="shared" si="91"/>
        <v>15.792</v>
      </c>
      <c r="J76" s="100">
        <f t="shared" si="106"/>
        <v>10865.7</v>
      </c>
      <c r="K76" s="100">
        <f t="shared" si="106"/>
        <v>13532.7</v>
      </c>
      <c r="L76" s="100">
        <f t="shared" si="106"/>
        <v>14520.5</v>
      </c>
      <c r="M76" s="100">
        <f t="shared" si="106"/>
        <v>16002.2</v>
      </c>
      <c r="N76" s="100">
        <f t="shared" si="106"/>
        <v>19755.8</v>
      </c>
      <c r="O76" s="100">
        <f t="shared" si="106"/>
        <v>21237.5</v>
      </c>
      <c r="P76" s="100">
        <f t="shared" si="106"/>
        <v>29633.7</v>
      </c>
      <c r="Q76" s="42">
        <f t="shared" si="92"/>
        <v>9688.9</v>
      </c>
      <c r="R76" s="109">
        <f>RCF!C$7</f>
        <v>15.49</v>
      </c>
      <c r="S76" s="100">
        <f t="shared" si="107"/>
        <v>12595.5</v>
      </c>
      <c r="T76" s="100">
        <f t="shared" si="107"/>
        <v>14533.3</v>
      </c>
      <c r="U76" s="42">
        <f t="shared" si="93"/>
        <v>9572.6</v>
      </c>
      <c r="V76" s="109">
        <f>RCF!C$9</f>
        <v>15.304</v>
      </c>
      <c r="W76" s="42">
        <f t="shared" si="94"/>
        <v>9572.6</v>
      </c>
      <c r="X76" s="109">
        <f t="shared" si="95"/>
        <v>15.304</v>
      </c>
      <c r="Y76" s="100">
        <f t="shared" si="96"/>
        <v>10529.8</v>
      </c>
      <c r="Z76" s="100">
        <f t="shared" si="108"/>
        <v>13114.5</v>
      </c>
      <c r="AA76" s="100">
        <f t="shared" si="108"/>
        <v>15507.7</v>
      </c>
      <c r="AB76" s="100">
        <f t="shared" si="108"/>
        <v>14071.8</v>
      </c>
      <c r="AC76" s="100">
        <f t="shared" si="108"/>
        <v>20772.7</v>
      </c>
      <c r="AD76" s="100">
        <f t="shared" si="108"/>
        <v>28718</v>
      </c>
      <c r="AE76" s="42">
        <f t="shared" si="97"/>
        <v>9707.7000000000007</v>
      </c>
      <c r="AF76" s="109">
        <f>RCF!C$13</f>
        <v>15.52</v>
      </c>
      <c r="AG76" s="100">
        <f t="shared" si="109"/>
        <v>16017.7</v>
      </c>
      <c r="AH76" s="100">
        <f t="shared" si="109"/>
        <v>20386.2</v>
      </c>
      <c r="AI76" s="100">
        <f t="shared" si="109"/>
        <v>29123.1</v>
      </c>
      <c r="AJ76" s="42">
        <f t="shared" si="98"/>
        <v>9818.2000000000007</v>
      </c>
      <c r="AK76" s="109">
        <f>RCF!C$25</f>
        <v>15.696666666666665</v>
      </c>
      <c r="AL76" s="42">
        <f t="shared" si="99"/>
        <v>12947.8</v>
      </c>
      <c r="AM76" s="109">
        <f>RCF!C$59</f>
        <v>20.7</v>
      </c>
      <c r="AN76" s="42">
        <f t="shared" si="100"/>
        <v>10364.5</v>
      </c>
      <c r="AO76" s="109">
        <f>RCF!C$33</f>
        <v>16.57</v>
      </c>
      <c r="AP76" s="100">
        <f t="shared" si="101"/>
        <v>15546.7</v>
      </c>
      <c r="AQ76" s="42">
        <f t="shared" si="102"/>
        <v>10295.700000000001</v>
      </c>
      <c r="AR76" s="109">
        <f>RCF!C$35</f>
        <v>16.46</v>
      </c>
      <c r="AS76" s="100">
        <f t="shared" si="110"/>
        <v>13384.4</v>
      </c>
      <c r="AT76" s="100">
        <f t="shared" si="110"/>
        <v>14928.7</v>
      </c>
      <c r="AU76" s="42">
        <f t="shared" si="103"/>
        <v>10162.4</v>
      </c>
      <c r="AV76" s="109">
        <f>RCF!C$37</f>
        <v>16.247</v>
      </c>
      <c r="AW76" s="111">
        <v>11331.6</v>
      </c>
      <c r="AX76" s="109"/>
      <c r="AY76" s="42">
        <f t="shared" si="104"/>
        <v>10345.700000000001</v>
      </c>
      <c r="AZ76" s="109">
        <f>RCF!C$39</f>
        <v>16.54</v>
      </c>
      <c r="BA76" s="42">
        <f t="shared" si="105"/>
        <v>9869.7000000000007</v>
      </c>
      <c r="BB76" s="109">
        <f>RCF!C$41</f>
        <v>15.779</v>
      </c>
    </row>
    <row r="77" spans="1:54" s="60" customFormat="1" x14ac:dyDescent="0.2">
      <c r="A77" s="47">
        <v>3185</v>
      </c>
      <c r="B77" s="48" t="s">
        <v>99</v>
      </c>
      <c r="C77" s="49">
        <v>259</v>
      </c>
      <c r="D77" s="42">
        <f t="shared" si="88"/>
        <v>15415.5</v>
      </c>
      <c r="E77" s="41">
        <f>RCF!C$43</f>
        <v>59.519182319999999</v>
      </c>
      <c r="F77" s="42">
        <f t="shared" si="89"/>
        <v>4090.1</v>
      </c>
      <c r="G77" s="110">
        <f>RCF!C$5</f>
        <v>15.792</v>
      </c>
      <c r="H77" s="42">
        <f t="shared" si="90"/>
        <v>4090.1</v>
      </c>
      <c r="I77" s="110">
        <f t="shared" si="91"/>
        <v>15.792</v>
      </c>
      <c r="J77" s="100">
        <f t="shared" si="106"/>
        <v>4499.1000000000004</v>
      </c>
      <c r="K77" s="100">
        <f t="shared" si="106"/>
        <v>5603.5</v>
      </c>
      <c r="L77" s="100">
        <f t="shared" si="106"/>
        <v>6012.5</v>
      </c>
      <c r="M77" s="100">
        <f t="shared" si="106"/>
        <v>6626</v>
      </c>
      <c r="N77" s="100">
        <f t="shared" si="106"/>
        <v>8180.3</v>
      </c>
      <c r="O77" s="100">
        <f t="shared" si="106"/>
        <v>8793.7999999999993</v>
      </c>
      <c r="P77" s="100">
        <f t="shared" si="106"/>
        <v>12270.4</v>
      </c>
      <c r="Q77" s="42">
        <f t="shared" si="92"/>
        <v>4011.9</v>
      </c>
      <c r="R77" s="109">
        <f>RCF!C$7</f>
        <v>15.49</v>
      </c>
      <c r="S77" s="100">
        <f t="shared" si="107"/>
        <v>5215.3999999999996</v>
      </c>
      <c r="T77" s="100">
        <f t="shared" si="107"/>
        <v>6017.8</v>
      </c>
      <c r="U77" s="42">
        <f t="shared" si="93"/>
        <v>3963.7</v>
      </c>
      <c r="V77" s="109">
        <f>RCF!C$9</f>
        <v>15.304</v>
      </c>
      <c r="W77" s="42">
        <f t="shared" si="94"/>
        <v>3963.7</v>
      </c>
      <c r="X77" s="109">
        <f t="shared" si="95"/>
        <v>15.304</v>
      </c>
      <c r="Y77" s="100">
        <f t="shared" si="96"/>
        <v>4360</v>
      </c>
      <c r="Z77" s="100">
        <f t="shared" si="108"/>
        <v>5430.3</v>
      </c>
      <c r="AA77" s="100">
        <f t="shared" si="108"/>
        <v>6421.3</v>
      </c>
      <c r="AB77" s="100">
        <f t="shared" si="108"/>
        <v>5826.7</v>
      </c>
      <c r="AC77" s="100">
        <f t="shared" si="108"/>
        <v>8601.2999999999993</v>
      </c>
      <c r="AD77" s="100">
        <f t="shared" si="108"/>
        <v>11891.2</v>
      </c>
      <c r="AE77" s="42">
        <f t="shared" si="97"/>
        <v>4019.6</v>
      </c>
      <c r="AF77" s="109">
        <f>RCF!C$13</f>
        <v>15.52</v>
      </c>
      <c r="AG77" s="100">
        <f t="shared" si="109"/>
        <v>6632.3</v>
      </c>
      <c r="AH77" s="100">
        <f t="shared" si="109"/>
        <v>8441.2000000000007</v>
      </c>
      <c r="AI77" s="100">
        <f t="shared" si="109"/>
        <v>12058.8</v>
      </c>
      <c r="AJ77" s="42">
        <f t="shared" si="98"/>
        <v>4065.4</v>
      </c>
      <c r="AK77" s="109">
        <f>RCF!C$25</f>
        <v>15.696666666666665</v>
      </c>
      <c r="AL77" s="42">
        <f t="shared" si="99"/>
        <v>5361.3</v>
      </c>
      <c r="AM77" s="109">
        <f>RCF!C$59</f>
        <v>20.7</v>
      </c>
      <c r="AN77" s="42">
        <f t="shared" si="100"/>
        <v>4291.6000000000004</v>
      </c>
      <c r="AO77" s="109">
        <f>RCF!C$33</f>
        <v>16.57</v>
      </c>
      <c r="AP77" s="100">
        <f t="shared" si="101"/>
        <v>6437.4</v>
      </c>
      <c r="AQ77" s="42">
        <f t="shared" si="102"/>
        <v>4263.1000000000004</v>
      </c>
      <c r="AR77" s="109">
        <f>RCF!C$35</f>
        <v>16.46</v>
      </c>
      <c r="AS77" s="100">
        <f t="shared" si="110"/>
        <v>5542</v>
      </c>
      <c r="AT77" s="100">
        <f t="shared" si="110"/>
        <v>6181.4</v>
      </c>
      <c r="AU77" s="42">
        <f t="shared" si="103"/>
        <v>4207.8999999999996</v>
      </c>
      <c r="AV77" s="109">
        <f>RCF!C$37</f>
        <v>16.247</v>
      </c>
      <c r="AW77" s="111">
        <v>4192.7</v>
      </c>
      <c r="AX77" s="109"/>
      <c r="AY77" s="42">
        <f t="shared" si="104"/>
        <v>4283.8</v>
      </c>
      <c r="AZ77" s="109">
        <f>RCF!C$39</f>
        <v>16.54</v>
      </c>
      <c r="BA77" s="42">
        <f t="shared" si="105"/>
        <v>4086.7</v>
      </c>
      <c r="BB77" s="109">
        <f>RCF!C$41</f>
        <v>15.779</v>
      </c>
    </row>
    <row r="78" spans="1:54" s="60" customFormat="1" x14ac:dyDescent="0.2">
      <c r="A78" s="47" t="s">
        <v>62</v>
      </c>
      <c r="B78" s="48" t="s">
        <v>100</v>
      </c>
      <c r="C78" s="49">
        <v>136.5</v>
      </c>
      <c r="D78" s="42">
        <f t="shared" si="88"/>
        <v>8124.4</v>
      </c>
      <c r="E78" s="41">
        <f>RCF!C$43</f>
        <v>59.519182319999999</v>
      </c>
      <c r="F78" s="42">
        <f t="shared" si="89"/>
        <v>2155.6</v>
      </c>
      <c r="G78" s="110">
        <f>RCF!C$5</f>
        <v>15.792</v>
      </c>
      <c r="H78" s="42">
        <f t="shared" si="90"/>
        <v>2155.6</v>
      </c>
      <c r="I78" s="110">
        <f t="shared" si="91"/>
        <v>15.792</v>
      </c>
      <c r="J78" s="100">
        <f t="shared" si="106"/>
        <v>2371.1999999999998</v>
      </c>
      <c r="K78" s="100">
        <f t="shared" si="106"/>
        <v>2953.2</v>
      </c>
      <c r="L78" s="100">
        <f t="shared" si="106"/>
        <v>3168.7</v>
      </c>
      <c r="M78" s="100">
        <f t="shared" si="106"/>
        <v>3492.1</v>
      </c>
      <c r="N78" s="100">
        <f t="shared" si="106"/>
        <v>4311.2</v>
      </c>
      <c r="O78" s="100">
        <f t="shared" si="106"/>
        <v>4634.6000000000004</v>
      </c>
      <c r="P78" s="100">
        <f t="shared" si="106"/>
        <v>6466.8</v>
      </c>
      <c r="Q78" s="42">
        <f t="shared" si="92"/>
        <v>2114.3000000000002</v>
      </c>
      <c r="R78" s="109">
        <f>RCF!C$7</f>
        <v>15.49</v>
      </c>
      <c r="S78" s="100">
        <f t="shared" si="107"/>
        <v>2748.5</v>
      </c>
      <c r="T78" s="100">
        <f t="shared" si="107"/>
        <v>3171.4</v>
      </c>
      <c r="U78" s="42">
        <f t="shared" si="93"/>
        <v>2088.9</v>
      </c>
      <c r="V78" s="109">
        <f>RCF!C$9</f>
        <v>15.304</v>
      </c>
      <c r="W78" s="42">
        <f t="shared" si="94"/>
        <v>2088.9</v>
      </c>
      <c r="X78" s="109">
        <f t="shared" si="95"/>
        <v>15.304</v>
      </c>
      <c r="Y78" s="100">
        <f t="shared" si="96"/>
        <v>2297.6999999999998</v>
      </c>
      <c r="Z78" s="100">
        <f t="shared" si="108"/>
        <v>2861.9</v>
      </c>
      <c r="AA78" s="100">
        <f t="shared" si="108"/>
        <v>3384.2</v>
      </c>
      <c r="AB78" s="100">
        <f t="shared" si="108"/>
        <v>3070.8</v>
      </c>
      <c r="AC78" s="100">
        <f t="shared" si="108"/>
        <v>4533.1000000000004</v>
      </c>
      <c r="AD78" s="100">
        <f t="shared" si="108"/>
        <v>6267</v>
      </c>
      <c r="AE78" s="42">
        <f t="shared" si="97"/>
        <v>2118.4</v>
      </c>
      <c r="AF78" s="109">
        <f>RCF!C$13</f>
        <v>15.52</v>
      </c>
      <c r="AG78" s="100">
        <f t="shared" si="109"/>
        <v>3495.4</v>
      </c>
      <c r="AH78" s="100">
        <f t="shared" si="109"/>
        <v>4448.6000000000004</v>
      </c>
      <c r="AI78" s="100">
        <f t="shared" si="109"/>
        <v>6355.2</v>
      </c>
      <c r="AJ78" s="42">
        <f t="shared" si="98"/>
        <v>2142.5</v>
      </c>
      <c r="AK78" s="109">
        <f>RCF!C$25</f>
        <v>15.696666666666665</v>
      </c>
      <c r="AL78" s="42">
        <f t="shared" si="99"/>
        <v>2825.5</v>
      </c>
      <c r="AM78" s="109">
        <f>RCF!C$59</f>
        <v>20.7</v>
      </c>
      <c r="AN78" s="42">
        <f t="shared" si="100"/>
        <v>2261.8000000000002</v>
      </c>
      <c r="AO78" s="109">
        <f>RCF!C$33</f>
        <v>16.57</v>
      </c>
      <c r="AP78" s="100">
        <f t="shared" si="101"/>
        <v>3392.7</v>
      </c>
      <c r="AQ78" s="42">
        <f t="shared" si="102"/>
        <v>2246.6999999999998</v>
      </c>
      <c r="AR78" s="109">
        <f>RCF!C$35</f>
        <v>16.46</v>
      </c>
      <c r="AS78" s="100">
        <f t="shared" si="110"/>
        <v>2920.7</v>
      </c>
      <c r="AT78" s="100">
        <f t="shared" si="110"/>
        <v>3257.7</v>
      </c>
      <c r="AU78" s="42">
        <f t="shared" si="103"/>
        <v>2217.6999999999998</v>
      </c>
      <c r="AV78" s="109">
        <f>RCF!C$37</f>
        <v>16.247</v>
      </c>
      <c r="AW78" s="111">
        <v>2209.6999999999998</v>
      </c>
      <c r="AX78" s="109"/>
      <c r="AY78" s="42">
        <f t="shared" si="104"/>
        <v>2257.6999999999998</v>
      </c>
      <c r="AZ78" s="109">
        <f>RCF!C$39</f>
        <v>16.54</v>
      </c>
      <c r="BA78" s="42">
        <f t="shared" si="105"/>
        <v>2153.8000000000002</v>
      </c>
      <c r="BB78" s="109">
        <f>RCF!C$41</f>
        <v>15.779</v>
      </c>
    </row>
    <row r="79" spans="1:54" s="60" customFormat="1" x14ac:dyDescent="0.2">
      <c r="A79" s="47">
        <v>3191</v>
      </c>
      <c r="B79" s="48" t="s">
        <v>101</v>
      </c>
      <c r="C79" s="49">
        <v>150.19999999999999</v>
      </c>
      <c r="D79" s="42">
        <f t="shared" si="88"/>
        <v>8939.7999999999993</v>
      </c>
      <c r="E79" s="41">
        <f>RCF!C$43</f>
        <v>59.519182319999999</v>
      </c>
      <c r="F79" s="42">
        <f t="shared" si="89"/>
        <v>2371.9</v>
      </c>
      <c r="G79" s="110">
        <f>RCF!C$5</f>
        <v>15.792</v>
      </c>
      <c r="H79" s="42">
        <f t="shared" si="90"/>
        <v>2372</v>
      </c>
      <c r="I79" s="110">
        <f t="shared" si="91"/>
        <v>15.792</v>
      </c>
      <c r="J79" s="100">
        <f t="shared" si="106"/>
        <v>2609.1999999999998</v>
      </c>
      <c r="K79" s="100">
        <f t="shared" si="106"/>
        <v>3249.6</v>
      </c>
      <c r="L79" s="100">
        <f t="shared" si="106"/>
        <v>3486.8</v>
      </c>
      <c r="M79" s="100">
        <f t="shared" si="106"/>
        <v>3842.6</v>
      </c>
      <c r="N79" s="100">
        <f t="shared" si="106"/>
        <v>4743.8999999999996</v>
      </c>
      <c r="O79" s="100">
        <f t="shared" si="106"/>
        <v>5099.7</v>
      </c>
      <c r="P79" s="100">
        <f t="shared" si="106"/>
        <v>7115.9</v>
      </c>
      <c r="Q79" s="42">
        <f t="shared" si="92"/>
        <v>2326.5</v>
      </c>
      <c r="R79" s="109">
        <f>RCF!C$7</f>
        <v>15.49</v>
      </c>
      <c r="S79" s="100">
        <f t="shared" si="107"/>
        <v>3024.4</v>
      </c>
      <c r="T79" s="100">
        <f t="shared" si="107"/>
        <v>3489.7</v>
      </c>
      <c r="U79" s="42">
        <f t="shared" si="93"/>
        <v>2298.6</v>
      </c>
      <c r="V79" s="109">
        <f>RCF!C$9</f>
        <v>15.304</v>
      </c>
      <c r="W79" s="42">
        <f t="shared" si="94"/>
        <v>2298.6</v>
      </c>
      <c r="X79" s="109">
        <f t="shared" si="95"/>
        <v>15.304</v>
      </c>
      <c r="Y79" s="100">
        <f t="shared" si="96"/>
        <v>2528.4</v>
      </c>
      <c r="Z79" s="100">
        <f t="shared" si="108"/>
        <v>3149.2</v>
      </c>
      <c r="AA79" s="100">
        <f t="shared" si="108"/>
        <v>3723.8</v>
      </c>
      <c r="AB79" s="100">
        <f t="shared" si="108"/>
        <v>3379</v>
      </c>
      <c r="AC79" s="100">
        <f t="shared" si="108"/>
        <v>4988.1000000000004</v>
      </c>
      <c r="AD79" s="100">
        <f t="shared" si="108"/>
        <v>6896</v>
      </c>
      <c r="AE79" s="42">
        <f t="shared" si="97"/>
        <v>2331.1</v>
      </c>
      <c r="AF79" s="109">
        <f>RCF!C$13</f>
        <v>15.52</v>
      </c>
      <c r="AG79" s="100">
        <f t="shared" si="109"/>
        <v>3846.3</v>
      </c>
      <c r="AH79" s="100">
        <f t="shared" si="109"/>
        <v>4895.3</v>
      </c>
      <c r="AI79" s="100">
        <f t="shared" si="109"/>
        <v>6993.3</v>
      </c>
      <c r="AJ79" s="42">
        <f t="shared" si="98"/>
        <v>2357.6</v>
      </c>
      <c r="AK79" s="109">
        <f>RCF!C$25</f>
        <v>15.696666666666665</v>
      </c>
      <c r="AL79" s="42">
        <f t="shared" si="99"/>
        <v>3109.1</v>
      </c>
      <c r="AM79" s="109">
        <f>RCF!C$59</f>
        <v>20.7</v>
      </c>
      <c r="AN79" s="42">
        <f t="shared" si="100"/>
        <v>2488.8000000000002</v>
      </c>
      <c r="AO79" s="109">
        <f>RCF!C$33</f>
        <v>16.57</v>
      </c>
      <c r="AP79" s="100">
        <f t="shared" si="101"/>
        <v>3733.2</v>
      </c>
      <c r="AQ79" s="42">
        <f t="shared" si="102"/>
        <v>2472.1999999999998</v>
      </c>
      <c r="AR79" s="109">
        <f>RCF!C$35</f>
        <v>16.46</v>
      </c>
      <c r="AS79" s="100">
        <f t="shared" si="110"/>
        <v>3213.8</v>
      </c>
      <c r="AT79" s="100">
        <f t="shared" si="110"/>
        <v>3584.6</v>
      </c>
      <c r="AU79" s="42">
        <f t="shared" si="103"/>
        <v>2440.1999999999998</v>
      </c>
      <c r="AV79" s="109">
        <f>RCF!C$37</f>
        <v>16.247</v>
      </c>
      <c r="AW79" s="111">
        <v>2431.4</v>
      </c>
      <c r="AX79" s="109"/>
      <c r="AY79" s="42">
        <f t="shared" si="104"/>
        <v>2484.3000000000002</v>
      </c>
      <c r="AZ79" s="109">
        <f>RCF!C$39</f>
        <v>16.54</v>
      </c>
      <c r="BA79" s="42">
        <f t="shared" si="105"/>
        <v>2370</v>
      </c>
      <c r="BB79" s="109">
        <f>RCF!C$41</f>
        <v>15.779</v>
      </c>
    </row>
    <row r="80" spans="1:54" s="60" customFormat="1" x14ac:dyDescent="0.2">
      <c r="A80" s="47">
        <v>3193</v>
      </c>
      <c r="B80" s="48" t="s">
        <v>209</v>
      </c>
      <c r="C80" s="49">
        <v>190</v>
      </c>
      <c r="D80" s="42">
        <f t="shared" si="88"/>
        <v>11308.6</v>
      </c>
      <c r="E80" s="41">
        <f>RCF!C$43</f>
        <v>59.519182319999999</v>
      </c>
      <c r="F80" s="42">
        <f t="shared" si="89"/>
        <v>3000.4</v>
      </c>
      <c r="G80" s="110">
        <f>RCF!C$5</f>
        <v>15.792</v>
      </c>
      <c r="H80" s="42">
        <f t="shared" si="90"/>
        <v>3000.5</v>
      </c>
      <c r="I80" s="110">
        <f t="shared" si="91"/>
        <v>15.792</v>
      </c>
      <c r="J80" s="100">
        <f t="shared" si="106"/>
        <v>3300.5</v>
      </c>
      <c r="K80" s="100">
        <f t="shared" si="106"/>
        <v>4110.7</v>
      </c>
      <c r="L80" s="100">
        <f t="shared" si="106"/>
        <v>4410.7</v>
      </c>
      <c r="M80" s="100">
        <f t="shared" si="106"/>
        <v>4860.8</v>
      </c>
      <c r="N80" s="100">
        <f t="shared" si="106"/>
        <v>6001</v>
      </c>
      <c r="O80" s="100">
        <f t="shared" si="106"/>
        <v>6451</v>
      </c>
      <c r="P80" s="100">
        <f t="shared" si="106"/>
        <v>9001.4</v>
      </c>
      <c r="Q80" s="42">
        <f t="shared" si="92"/>
        <v>2943.1</v>
      </c>
      <c r="R80" s="109">
        <f>RCF!C$7</f>
        <v>15.49</v>
      </c>
      <c r="S80" s="100">
        <f t="shared" si="107"/>
        <v>3826</v>
      </c>
      <c r="T80" s="100">
        <f t="shared" si="107"/>
        <v>4414.6000000000004</v>
      </c>
      <c r="U80" s="42">
        <f t="shared" si="93"/>
        <v>2907.7</v>
      </c>
      <c r="V80" s="109">
        <f>RCF!C$9</f>
        <v>15.304</v>
      </c>
      <c r="W80" s="42">
        <f t="shared" si="94"/>
        <v>2907.7</v>
      </c>
      <c r="X80" s="109">
        <f t="shared" si="95"/>
        <v>15.304</v>
      </c>
      <c r="Y80" s="100">
        <f t="shared" si="96"/>
        <v>3198.4</v>
      </c>
      <c r="Z80" s="100">
        <f t="shared" si="108"/>
        <v>3983.6</v>
      </c>
      <c r="AA80" s="100">
        <f t="shared" si="108"/>
        <v>4710.6000000000004</v>
      </c>
      <c r="AB80" s="100">
        <f t="shared" si="108"/>
        <v>4274.3999999999996</v>
      </c>
      <c r="AC80" s="100">
        <f t="shared" si="108"/>
        <v>6309.8</v>
      </c>
      <c r="AD80" s="100">
        <f t="shared" si="108"/>
        <v>8723.2999999999993</v>
      </c>
      <c r="AE80" s="42">
        <f t="shared" si="97"/>
        <v>2948.8</v>
      </c>
      <c r="AF80" s="109">
        <f>RCF!C$13</f>
        <v>15.52</v>
      </c>
      <c r="AG80" s="100">
        <f t="shared" si="109"/>
        <v>4865.5</v>
      </c>
      <c r="AH80" s="100">
        <f t="shared" si="109"/>
        <v>6192.5</v>
      </c>
      <c r="AI80" s="100">
        <f t="shared" si="109"/>
        <v>8846.4</v>
      </c>
      <c r="AJ80" s="42">
        <f t="shared" si="98"/>
        <v>2982.3</v>
      </c>
      <c r="AK80" s="109">
        <f>RCF!C$25</f>
        <v>15.696666666666665</v>
      </c>
      <c r="AL80" s="42">
        <f t="shared" si="99"/>
        <v>3933</v>
      </c>
      <c r="AM80" s="109">
        <f>RCF!C$59</f>
        <v>20.7</v>
      </c>
      <c r="AN80" s="42">
        <f t="shared" si="100"/>
        <v>3148.3</v>
      </c>
      <c r="AO80" s="109">
        <f>RCF!C$33</f>
        <v>16.57</v>
      </c>
      <c r="AP80" s="100">
        <f t="shared" si="101"/>
        <v>4722.3999999999996</v>
      </c>
      <c r="AQ80" s="42">
        <f t="shared" si="102"/>
        <v>3127.4</v>
      </c>
      <c r="AR80" s="109">
        <f>RCF!C$35</f>
        <v>16.46</v>
      </c>
      <c r="AS80" s="100">
        <f t="shared" si="110"/>
        <v>4065.6</v>
      </c>
      <c r="AT80" s="100">
        <f t="shared" si="110"/>
        <v>4534.7</v>
      </c>
      <c r="AU80" s="42">
        <f t="shared" si="103"/>
        <v>3086.9</v>
      </c>
      <c r="AV80" s="109">
        <f>RCF!C$37</f>
        <v>16.247</v>
      </c>
      <c r="AW80" s="111">
        <v>3075.7</v>
      </c>
      <c r="AX80" s="109"/>
      <c r="AY80" s="42">
        <f t="shared" si="104"/>
        <v>3142.6</v>
      </c>
      <c r="AZ80" s="109">
        <f>RCF!C$39</f>
        <v>16.54</v>
      </c>
      <c r="BA80" s="42">
        <f t="shared" si="105"/>
        <v>2998</v>
      </c>
      <c r="BB80" s="109">
        <f>RCF!C$41</f>
        <v>15.779</v>
      </c>
    </row>
    <row r="81" spans="1:54" s="61" customFormat="1" x14ac:dyDescent="0.2">
      <c r="A81" s="47" t="s">
        <v>66</v>
      </c>
      <c r="B81" s="48" t="s">
        <v>102</v>
      </c>
      <c r="C81" s="49">
        <v>242</v>
      </c>
      <c r="D81" s="42">
        <f t="shared" si="88"/>
        <v>14403.6</v>
      </c>
      <c r="E81" s="41">
        <f>RCF!C$43</f>
        <v>59.519182319999999</v>
      </c>
      <c r="F81" s="42">
        <f t="shared" si="89"/>
        <v>3821.6</v>
      </c>
      <c r="G81" s="110">
        <f>RCF!C$5</f>
        <v>15.792</v>
      </c>
      <c r="H81" s="42">
        <f t="shared" si="90"/>
        <v>3821.7</v>
      </c>
      <c r="I81" s="110">
        <f t="shared" si="91"/>
        <v>15.792</v>
      </c>
      <c r="J81" s="100">
        <f t="shared" si="106"/>
        <v>4203.8</v>
      </c>
      <c r="K81" s="100">
        <f t="shared" si="106"/>
        <v>5235.7</v>
      </c>
      <c r="L81" s="100">
        <f t="shared" si="106"/>
        <v>5617.8</v>
      </c>
      <c r="M81" s="100">
        <f t="shared" si="106"/>
        <v>6191.1</v>
      </c>
      <c r="N81" s="100">
        <f t="shared" si="106"/>
        <v>7643.3</v>
      </c>
      <c r="O81" s="100">
        <f t="shared" si="106"/>
        <v>8216.6</v>
      </c>
      <c r="P81" s="100">
        <f t="shared" si="106"/>
        <v>11465</v>
      </c>
      <c r="Q81" s="42">
        <f t="shared" si="92"/>
        <v>3748.5</v>
      </c>
      <c r="R81" s="109">
        <f>RCF!C$7</f>
        <v>15.49</v>
      </c>
      <c r="S81" s="100">
        <f t="shared" si="107"/>
        <v>4873</v>
      </c>
      <c r="T81" s="100">
        <f t="shared" si="107"/>
        <v>5622.7</v>
      </c>
      <c r="U81" s="42">
        <f t="shared" si="93"/>
        <v>3703.5</v>
      </c>
      <c r="V81" s="109">
        <f>RCF!C$9</f>
        <v>15.304</v>
      </c>
      <c r="W81" s="42">
        <f t="shared" si="94"/>
        <v>3703.5</v>
      </c>
      <c r="X81" s="109">
        <f t="shared" si="95"/>
        <v>15.304</v>
      </c>
      <c r="Y81" s="100">
        <f t="shared" si="96"/>
        <v>4073.8</v>
      </c>
      <c r="Z81" s="100">
        <f t="shared" si="108"/>
        <v>5073.8999999999996</v>
      </c>
      <c r="AA81" s="100">
        <f t="shared" si="108"/>
        <v>5999.8</v>
      </c>
      <c r="AB81" s="100">
        <f t="shared" si="108"/>
        <v>5444.2</v>
      </c>
      <c r="AC81" s="100">
        <f t="shared" si="108"/>
        <v>8036.7</v>
      </c>
      <c r="AD81" s="100">
        <f t="shared" si="108"/>
        <v>11110.7</v>
      </c>
      <c r="AE81" s="42">
        <f t="shared" si="97"/>
        <v>3755.8</v>
      </c>
      <c r="AF81" s="109">
        <f>RCF!C$13</f>
        <v>15.52</v>
      </c>
      <c r="AG81" s="100">
        <f t="shared" si="109"/>
        <v>6197.1</v>
      </c>
      <c r="AH81" s="100">
        <f t="shared" si="109"/>
        <v>7887.2</v>
      </c>
      <c r="AI81" s="100">
        <f t="shared" si="109"/>
        <v>11267.4</v>
      </c>
      <c r="AJ81" s="42">
        <f t="shared" si="98"/>
        <v>3798.5</v>
      </c>
      <c r="AK81" s="109">
        <f>RCF!C$25</f>
        <v>15.696666666666665</v>
      </c>
      <c r="AL81" s="42">
        <f t="shared" si="99"/>
        <v>5009.3999999999996</v>
      </c>
      <c r="AM81" s="109">
        <f>RCF!C$59</f>
        <v>20.7</v>
      </c>
      <c r="AN81" s="42">
        <f t="shared" si="100"/>
        <v>4009.9</v>
      </c>
      <c r="AO81" s="109">
        <f>RCF!C$33</f>
        <v>16.57</v>
      </c>
      <c r="AP81" s="100">
        <f t="shared" si="101"/>
        <v>6014.8</v>
      </c>
      <c r="AQ81" s="42">
        <f t="shared" si="102"/>
        <v>3983.3</v>
      </c>
      <c r="AR81" s="109">
        <f>RCF!C$35</f>
        <v>16.46</v>
      </c>
      <c r="AS81" s="100">
        <f t="shared" si="110"/>
        <v>5178.2</v>
      </c>
      <c r="AT81" s="100">
        <f t="shared" si="110"/>
        <v>5775.7</v>
      </c>
      <c r="AU81" s="42">
        <f t="shared" si="103"/>
        <v>3931.7</v>
      </c>
      <c r="AV81" s="109">
        <f>RCF!C$37</f>
        <v>16.247</v>
      </c>
      <c r="AW81" s="111">
        <v>3917.5</v>
      </c>
      <c r="AX81" s="109"/>
      <c r="AY81" s="42">
        <f t="shared" si="104"/>
        <v>4002.6</v>
      </c>
      <c r="AZ81" s="109">
        <f>RCF!C$39</f>
        <v>16.54</v>
      </c>
      <c r="BA81" s="42">
        <f t="shared" si="105"/>
        <v>3818.5</v>
      </c>
      <c r="BB81" s="109">
        <f>RCF!C$41</f>
        <v>15.779</v>
      </c>
    </row>
    <row r="82" spans="1:54" x14ac:dyDescent="0.2">
      <c r="A82" s="62"/>
      <c r="B82" s="63"/>
      <c r="C82" s="64"/>
      <c r="D82" s="65"/>
      <c r="E82" s="55"/>
      <c r="F82" s="65"/>
      <c r="G82" s="55"/>
      <c r="H82" s="65"/>
      <c r="I82" s="55"/>
      <c r="J82" s="101"/>
      <c r="K82" s="101"/>
      <c r="L82" s="101"/>
      <c r="M82" s="101"/>
      <c r="N82" s="101"/>
      <c r="O82" s="101"/>
      <c r="P82" s="101"/>
      <c r="Q82" s="53"/>
      <c r="R82" s="55"/>
      <c r="S82" s="101"/>
      <c r="T82" s="101"/>
      <c r="U82" s="53"/>
      <c r="V82" s="55"/>
      <c r="W82" s="53"/>
      <c r="X82" s="55"/>
      <c r="Y82" s="102"/>
      <c r="Z82" s="102"/>
      <c r="AA82" s="102"/>
      <c r="AB82" s="102"/>
      <c r="AC82" s="102"/>
      <c r="AD82" s="102"/>
      <c r="AE82" s="65"/>
      <c r="AF82" s="65"/>
      <c r="AG82" s="105"/>
      <c r="AH82" s="105"/>
      <c r="AI82" s="105"/>
      <c r="AJ82" s="65"/>
      <c r="AK82" s="55"/>
      <c r="AL82" s="65"/>
      <c r="AM82" s="55"/>
      <c r="AN82" s="65"/>
      <c r="AO82" s="65"/>
      <c r="AP82" s="105"/>
      <c r="AQ82" s="65"/>
      <c r="AR82" s="65"/>
      <c r="AS82" s="105"/>
      <c r="AT82" s="105"/>
      <c r="AU82" s="65"/>
      <c r="AV82" s="65"/>
      <c r="AW82" s="65"/>
      <c r="AX82" s="65"/>
      <c r="AY82" s="65"/>
      <c r="AZ82" s="65"/>
      <c r="BA82" s="53"/>
      <c r="BB82" s="54"/>
    </row>
    <row r="83" spans="1:54" s="210" customFormat="1" x14ac:dyDescent="0.2">
      <c r="A83" s="227" t="s">
        <v>234</v>
      </c>
      <c r="B83" s="228"/>
      <c r="C83" s="228"/>
      <c r="D83" s="228"/>
      <c r="E83" s="229"/>
      <c r="F83" s="229"/>
      <c r="G83" s="229"/>
      <c r="H83" s="230"/>
      <c r="I83" s="229"/>
      <c r="J83" s="231"/>
      <c r="K83" s="231"/>
      <c r="L83" s="231"/>
      <c r="M83" s="231"/>
      <c r="N83" s="231"/>
      <c r="O83" s="231"/>
      <c r="P83" s="231"/>
      <c r="Q83" s="230"/>
      <c r="R83" s="229"/>
      <c r="S83" s="231"/>
      <c r="T83" s="231"/>
      <c r="U83" s="232"/>
      <c r="V83" s="233"/>
      <c r="W83" s="232"/>
      <c r="X83" s="233"/>
      <c r="Y83" s="228"/>
      <c r="Z83" s="228"/>
      <c r="AA83" s="228"/>
      <c r="AB83" s="228"/>
      <c r="AC83" s="228"/>
      <c r="AD83" s="228"/>
      <c r="AE83" s="230"/>
      <c r="AF83" s="230"/>
      <c r="AG83" s="230"/>
      <c r="AH83" s="230"/>
      <c r="AI83" s="230"/>
      <c r="AJ83" s="228"/>
      <c r="AK83" s="233"/>
      <c r="AL83" s="228"/>
      <c r="AM83" s="233"/>
      <c r="AN83" s="234"/>
      <c r="AO83" s="231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4"/>
      <c r="BB83" s="235"/>
    </row>
    <row r="84" spans="1:54" s="210" customFormat="1" x14ac:dyDescent="0.2">
      <c r="A84" s="186" t="s">
        <v>110</v>
      </c>
      <c r="B84" s="66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8"/>
      <c r="V84" s="69"/>
      <c r="W84" s="68"/>
      <c r="X84" s="69"/>
      <c r="Y84" s="66"/>
      <c r="Z84" s="66"/>
      <c r="AA84" s="66"/>
      <c r="AB84" s="66"/>
      <c r="AC84" s="66"/>
      <c r="AD84" s="66"/>
      <c r="AE84" s="68"/>
      <c r="AF84" s="69"/>
      <c r="AG84" s="69"/>
      <c r="AH84" s="69"/>
      <c r="AI84" s="69"/>
      <c r="AJ84" s="68"/>
      <c r="AK84" s="69"/>
      <c r="AL84" s="68"/>
      <c r="AM84" s="69"/>
      <c r="AN84" s="68"/>
      <c r="AO84" s="69"/>
      <c r="AP84" s="69"/>
      <c r="AQ84" s="68"/>
      <c r="AR84" s="69"/>
      <c r="AS84" s="69"/>
      <c r="AT84" s="69"/>
      <c r="AU84" s="68"/>
      <c r="AV84" s="69"/>
      <c r="AW84" s="68"/>
      <c r="AX84" s="69"/>
      <c r="AY84" s="68"/>
      <c r="AZ84" s="69"/>
      <c r="BA84" s="69"/>
      <c r="BB84" s="70"/>
    </row>
    <row r="85" spans="1:54" s="210" customFormat="1" x14ac:dyDescent="0.2">
      <c r="A85" s="211" t="s">
        <v>156</v>
      </c>
      <c r="B85" s="188"/>
      <c r="C85" s="188"/>
      <c r="D85" s="188"/>
      <c r="E85" s="188"/>
      <c r="F85" s="189"/>
      <c r="G85" s="189"/>
      <c r="H85" s="189"/>
      <c r="I85" s="189"/>
      <c r="J85" s="190"/>
      <c r="K85" s="190"/>
      <c r="L85" s="190"/>
      <c r="M85" s="190"/>
      <c r="N85" s="190"/>
      <c r="O85" s="190"/>
      <c r="P85" s="190"/>
      <c r="Q85" s="189"/>
      <c r="R85" s="189"/>
      <c r="S85" s="190"/>
      <c r="T85" s="190"/>
      <c r="U85" s="189"/>
      <c r="V85" s="189"/>
      <c r="W85" s="189"/>
      <c r="X85" s="189"/>
      <c r="Y85" s="191"/>
      <c r="Z85" s="191"/>
      <c r="AA85" s="191"/>
      <c r="AB85" s="191"/>
      <c r="AC85" s="191"/>
      <c r="AD85" s="191"/>
      <c r="AE85" s="189"/>
      <c r="AF85" s="189"/>
      <c r="AG85" s="73"/>
      <c r="AH85" s="73"/>
      <c r="AI85" s="73"/>
      <c r="AJ85" s="189"/>
      <c r="AK85" s="189"/>
      <c r="AL85" s="189"/>
      <c r="AM85" s="189"/>
      <c r="AN85" s="117"/>
      <c r="AO85" s="189"/>
      <c r="AP85" s="73"/>
      <c r="AQ85" s="117"/>
      <c r="AR85" s="189"/>
      <c r="AS85" s="73"/>
      <c r="AT85" s="73"/>
      <c r="AU85" s="117"/>
      <c r="AV85" s="189"/>
      <c r="AW85" s="248"/>
      <c r="AX85" s="189"/>
      <c r="AY85" s="117"/>
      <c r="AZ85" s="118"/>
      <c r="BA85" s="189"/>
      <c r="BB85" s="119"/>
    </row>
    <row r="86" spans="1:54" s="210" customFormat="1" x14ac:dyDescent="0.2">
      <c r="A86" s="120" t="s">
        <v>235</v>
      </c>
      <c r="B86" s="188"/>
      <c r="C86" s="188"/>
      <c r="D86" s="188"/>
      <c r="E86" s="188"/>
      <c r="F86" s="189"/>
      <c r="G86" s="189"/>
      <c r="H86" s="189"/>
      <c r="I86" s="189"/>
      <c r="J86" s="190"/>
      <c r="K86" s="190"/>
      <c r="L86" s="190"/>
      <c r="M86" s="190"/>
      <c r="N86" s="190"/>
      <c r="O86" s="190"/>
      <c r="P86" s="190"/>
      <c r="Q86" s="189"/>
      <c r="R86" s="189"/>
      <c r="S86" s="190"/>
      <c r="T86" s="190"/>
      <c r="U86" s="189"/>
      <c r="V86" s="189"/>
      <c r="W86" s="189"/>
      <c r="X86" s="189"/>
      <c r="Y86" s="191"/>
      <c r="Z86" s="191"/>
      <c r="AA86" s="191"/>
      <c r="AB86" s="191"/>
      <c r="AC86" s="191"/>
      <c r="AD86" s="191"/>
      <c r="AE86" s="189"/>
      <c r="AF86" s="189"/>
      <c r="AG86" s="73"/>
      <c r="AH86" s="73"/>
      <c r="AI86" s="73"/>
      <c r="AJ86" s="189"/>
      <c r="AK86" s="189"/>
      <c r="AL86" s="189"/>
      <c r="AM86" s="189"/>
      <c r="AN86" s="117"/>
      <c r="AO86" s="189"/>
      <c r="AP86" s="73"/>
      <c r="AQ86" s="117"/>
      <c r="AR86" s="189"/>
      <c r="AS86" s="73"/>
      <c r="AT86" s="73"/>
      <c r="AU86" s="117"/>
      <c r="AV86" s="189"/>
      <c r="AW86" s="248"/>
      <c r="AX86" s="189"/>
      <c r="AY86" s="117"/>
      <c r="AZ86" s="118"/>
      <c r="BA86" s="189"/>
      <c r="BB86" s="119"/>
    </row>
    <row r="87" spans="1:54" s="210" customFormat="1" x14ac:dyDescent="0.2">
      <c r="A87" s="212" t="s">
        <v>219</v>
      </c>
      <c r="B87" s="189"/>
      <c r="C87" s="191"/>
      <c r="D87" s="72"/>
      <c r="E87" s="73"/>
      <c r="F87" s="73"/>
      <c r="G87" s="73"/>
      <c r="H87" s="73"/>
      <c r="I87" s="73"/>
      <c r="J87" s="190"/>
      <c r="K87" s="190"/>
      <c r="L87" s="190"/>
      <c r="M87" s="190"/>
      <c r="N87" s="190"/>
      <c r="O87" s="190"/>
      <c r="P87" s="190"/>
      <c r="Q87" s="73"/>
      <c r="R87" s="73"/>
      <c r="S87" s="190"/>
      <c r="T87" s="190"/>
      <c r="U87" s="72"/>
      <c r="V87" s="73"/>
      <c r="W87" s="72"/>
      <c r="X87" s="73"/>
      <c r="Y87" s="191"/>
      <c r="Z87" s="191"/>
      <c r="AA87" s="191"/>
      <c r="AB87" s="191"/>
      <c r="AC87" s="191"/>
      <c r="AD87" s="191"/>
      <c r="AE87" s="72"/>
      <c r="AF87" s="73"/>
      <c r="AG87" s="73"/>
      <c r="AH87" s="73"/>
      <c r="AI87" s="73"/>
      <c r="AJ87" s="72"/>
      <c r="AK87" s="73"/>
      <c r="AL87" s="72"/>
      <c r="AM87" s="73"/>
      <c r="AN87" s="72"/>
      <c r="AO87" s="73"/>
      <c r="AP87" s="73"/>
      <c r="AQ87" s="72"/>
      <c r="AR87" s="73"/>
      <c r="AS87" s="73"/>
      <c r="AT87" s="73"/>
      <c r="AU87" s="72"/>
      <c r="AV87" s="73"/>
      <c r="AW87" s="72"/>
      <c r="AX87" s="73"/>
      <c r="AY87" s="72"/>
      <c r="AZ87" s="73"/>
      <c r="BA87" s="73"/>
      <c r="BB87" s="74"/>
    </row>
    <row r="88" spans="1:54" s="210" customFormat="1" x14ac:dyDescent="0.2">
      <c r="A88" s="187" t="s">
        <v>220</v>
      </c>
      <c r="B88" s="189"/>
      <c r="C88" s="191"/>
      <c r="D88" s="72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2"/>
      <c r="V88" s="73"/>
      <c r="W88" s="72"/>
      <c r="X88" s="73"/>
      <c r="Y88" s="191"/>
      <c r="Z88" s="191"/>
      <c r="AA88" s="191"/>
      <c r="AB88" s="191"/>
      <c r="AC88" s="191"/>
      <c r="AD88" s="191"/>
      <c r="AE88" s="72"/>
      <c r="AF88" s="73"/>
      <c r="AG88" s="73"/>
      <c r="AH88" s="73"/>
      <c r="AI88" s="73"/>
      <c r="AJ88" s="72"/>
      <c r="AK88" s="73"/>
      <c r="AL88" s="72"/>
      <c r="AM88" s="73"/>
      <c r="AN88" s="72"/>
      <c r="AO88" s="73"/>
      <c r="AP88" s="73"/>
      <c r="AQ88" s="72"/>
      <c r="AR88" s="73"/>
      <c r="AS88" s="73"/>
      <c r="AT88" s="73"/>
      <c r="AU88" s="72"/>
      <c r="AV88" s="73"/>
      <c r="AW88" s="72"/>
      <c r="AX88" s="73"/>
      <c r="AY88" s="72"/>
      <c r="AZ88" s="73"/>
      <c r="BA88" s="73"/>
      <c r="BB88" s="74"/>
    </row>
    <row r="89" spans="1:54" s="210" customFormat="1" x14ac:dyDescent="0.2">
      <c r="A89" s="211" t="s">
        <v>236</v>
      </c>
      <c r="B89" s="189"/>
      <c r="C89" s="191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2"/>
      <c r="V89" s="73"/>
      <c r="W89" s="72"/>
      <c r="X89" s="73"/>
      <c r="Y89" s="191"/>
      <c r="Z89" s="191"/>
      <c r="AA89" s="191"/>
      <c r="AB89" s="191"/>
      <c r="AC89" s="191"/>
      <c r="AD89" s="191"/>
      <c r="AE89" s="72"/>
      <c r="AF89" s="73"/>
      <c r="AG89" s="73"/>
      <c r="AH89" s="73"/>
      <c r="AI89" s="73"/>
      <c r="AJ89" s="72"/>
      <c r="AK89" s="73"/>
      <c r="AL89" s="72"/>
      <c r="AM89" s="73"/>
      <c r="AN89" s="72"/>
      <c r="AO89" s="73"/>
      <c r="AP89" s="73"/>
      <c r="AQ89" s="72"/>
      <c r="AR89" s="73"/>
      <c r="AS89" s="73"/>
      <c r="AT89" s="73"/>
      <c r="AU89" s="72"/>
      <c r="AV89" s="73"/>
      <c r="AW89" s="72"/>
      <c r="AX89" s="73"/>
      <c r="AY89" s="72"/>
      <c r="AZ89" s="73"/>
      <c r="BA89" s="73"/>
      <c r="BB89" s="74"/>
    </row>
    <row r="90" spans="1:54" s="210" customFormat="1" x14ac:dyDescent="0.2">
      <c r="A90" s="213" t="s">
        <v>237</v>
      </c>
      <c r="B90" s="189"/>
      <c r="C90" s="191"/>
      <c r="D90" s="72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2"/>
      <c r="V90" s="73"/>
      <c r="W90" s="72"/>
      <c r="X90" s="73"/>
      <c r="Y90" s="191"/>
      <c r="Z90" s="191"/>
      <c r="AA90" s="191"/>
      <c r="AB90" s="191"/>
      <c r="AC90" s="191"/>
      <c r="AD90" s="191"/>
      <c r="AE90" s="72"/>
      <c r="AF90" s="73"/>
      <c r="AG90" s="73"/>
      <c r="AH90" s="73"/>
      <c r="AI90" s="73"/>
      <c r="AJ90" s="72"/>
      <c r="AK90" s="73"/>
      <c r="AL90" s="72"/>
      <c r="AM90" s="73"/>
      <c r="AN90" s="72"/>
      <c r="AO90" s="73"/>
      <c r="AP90" s="73"/>
      <c r="AQ90" s="72"/>
      <c r="AR90" s="73"/>
      <c r="AS90" s="73"/>
      <c r="AT90" s="73"/>
      <c r="AU90" s="72"/>
      <c r="AV90" s="73"/>
      <c r="AW90" s="72"/>
      <c r="AX90" s="73"/>
      <c r="AY90" s="72"/>
      <c r="AZ90" s="73"/>
      <c r="BA90" s="73"/>
      <c r="BB90" s="74"/>
    </row>
    <row r="91" spans="1:54" s="210" customFormat="1" x14ac:dyDescent="0.2">
      <c r="A91" s="214" t="s">
        <v>238</v>
      </c>
      <c r="B91" s="189"/>
      <c r="C91" s="191"/>
      <c r="D91" s="72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2"/>
      <c r="V91" s="73"/>
      <c r="W91" s="72"/>
      <c r="X91" s="73"/>
      <c r="Y91" s="191"/>
      <c r="Z91" s="191"/>
      <c r="AA91" s="191"/>
      <c r="AB91" s="191"/>
      <c r="AC91" s="191"/>
      <c r="AD91" s="191"/>
      <c r="AE91" s="72"/>
      <c r="AF91" s="73"/>
      <c r="AG91" s="73"/>
      <c r="AH91" s="73"/>
      <c r="AI91" s="73"/>
      <c r="AJ91" s="72"/>
      <c r="AK91" s="73"/>
      <c r="AL91" s="72"/>
      <c r="AM91" s="73"/>
      <c r="AN91" s="72"/>
      <c r="AO91" s="73"/>
      <c r="AP91" s="73"/>
      <c r="AQ91" s="72"/>
      <c r="AR91" s="73"/>
      <c r="AS91" s="73"/>
      <c r="AT91" s="73"/>
      <c r="AU91" s="72"/>
      <c r="AV91" s="73"/>
      <c r="AW91" s="72"/>
      <c r="AX91" s="73"/>
      <c r="AY91" s="72"/>
      <c r="AZ91" s="73"/>
      <c r="BA91" s="73"/>
      <c r="BB91" s="74"/>
    </row>
    <row r="92" spans="1:54" s="210" customFormat="1" x14ac:dyDescent="0.2">
      <c r="A92" s="213" t="s">
        <v>239</v>
      </c>
      <c r="B92" s="189"/>
      <c r="C92" s="191"/>
      <c r="D92" s="72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2"/>
      <c r="V92" s="73"/>
      <c r="W92" s="72"/>
      <c r="X92" s="73"/>
      <c r="Y92" s="191"/>
      <c r="Z92" s="191"/>
      <c r="AA92" s="191"/>
      <c r="AB92" s="191"/>
      <c r="AC92" s="191"/>
      <c r="AD92" s="191"/>
      <c r="AE92" s="72"/>
      <c r="AF92" s="73"/>
      <c r="AG92" s="73"/>
      <c r="AH92" s="73"/>
      <c r="AI92" s="73"/>
      <c r="AJ92" s="72"/>
      <c r="AK92" s="73"/>
      <c r="AL92" s="72"/>
      <c r="AM92" s="73"/>
      <c r="AN92" s="72"/>
      <c r="AO92" s="73"/>
      <c r="AP92" s="73"/>
      <c r="AQ92" s="72"/>
      <c r="AR92" s="73"/>
      <c r="AS92" s="73"/>
      <c r="AT92" s="73"/>
      <c r="AU92" s="72"/>
      <c r="AV92" s="73"/>
      <c r="AW92" s="72"/>
      <c r="AX92" s="73"/>
      <c r="AY92" s="72"/>
      <c r="AZ92" s="73"/>
      <c r="BA92" s="73"/>
      <c r="BB92" s="74"/>
    </row>
    <row r="93" spans="1:54" s="210" customFormat="1" x14ac:dyDescent="0.2">
      <c r="A93" s="215" t="s">
        <v>240</v>
      </c>
      <c r="B93" s="189"/>
      <c r="C93" s="191"/>
      <c r="D93" s="72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2"/>
      <c r="V93" s="73"/>
      <c r="W93" s="72"/>
      <c r="X93" s="73"/>
      <c r="Y93" s="191"/>
      <c r="Z93" s="191"/>
      <c r="AA93" s="191"/>
      <c r="AB93" s="191"/>
      <c r="AC93" s="191"/>
      <c r="AD93" s="191"/>
      <c r="AE93" s="72"/>
      <c r="AF93" s="73"/>
      <c r="AG93" s="73"/>
      <c r="AH93" s="73"/>
      <c r="AI93" s="73"/>
      <c r="AJ93" s="72"/>
      <c r="AK93" s="73"/>
      <c r="AL93" s="72"/>
      <c r="AM93" s="73"/>
      <c r="AN93" s="72"/>
      <c r="AO93" s="73"/>
      <c r="AP93" s="73"/>
      <c r="AQ93" s="72"/>
      <c r="AR93" s="73"/>
      <c r="AS93" s="73"/>
      <c r="AT93" s="73"/>
      <c r="AU93" s="72"/>
      <c r="AV93" s="73"/>
      <c r="AW93" s="72"/>
      <c r="AX93" s="73"/>
      <c r="AY93" s="72"/>
      <c r="AZ93" s="73"/>
      <c r="BA93" s="73"/>
      <c r="BB93" s="74"/>
    </row>
    <row r="94" spans="1:54" s="210" customFormat="1" x14ac:dyDescent="0.2">
      <c r="A94" s="211" t="s">
        <v>221</v>
      </c>
      <c r="B94" s="189"/>
      <c r="C94" s="191"/>
      <c r="D94" s="72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2"/>
      <c r="V94" s="73"/>
      <c r="W94" s="72"/>
      <c r="X94" s="73"/>
      <c r="Y94" s="191"/>
      <c r="Z94" s="191"/>
      <c r="AA94" s="191"/>
      <c r="AB94" s="191"/>
      <c r="AC94" s="191"/>
      <c r="AD94" s="191"/>
      <c r="AE94" s="72"/>
      <c r="AF94" s="73"/>
      <c r="AG94" s="73"/>
      <c r="AH94" s="73"/>
      <c r="AI94" s="73"/>
      <c r="AJ94" s="72"/>
      <c r="AK94" s="73"/>
      <c r="AL94" s="72"/>
      <c r="AM94" s="73"/>
      <c r="AN94" s="72"/>
      <c r="AO94" s="73"/>
      <c r="AP94" s="73"/>
      <c r="AQ94" s="72"/>
      <c r="AR94" s="73"/>
      <c r="AS94" s="73"/>
      <c r="AT94" s="73"/>
      <c r="AU94" s="72"/>
      <c r="AV94" s="73"/>
      <c r="AW94" s="72"/>
      <c r="AX94" s="73"/>
      <c r="AY94" s="72"/>
      <c r="AZ94" s="73"/>
      <c r="BA94" s="73"/>
      <c r="BB94" s="74"/>
    </row>
    <row r="95" spans="1:54" s="210" customFormat="1" x14ac:dyDescent="0.2">
      <c r="A95" s="187" t="s">
        <v>222</v>
      </c>
      <c r="B95" s="189"/>
      <c r="C95" s="191"/>
      <c r="D95" s="72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2"/>
      <c r="V95" s="73"/>
      <c r="W95" s="72"/>
      <c r="X95" s="73"/>
      <c r="Y95" s="191"/>
      <c r="Z95" s="191"/>
      <c r="AA95" s="191"/>
      <c r="AB95" s="191"/>
      <c r="AC95" s="191"/>
      <c r="AD95" s="191"/>
      <c r="AE95" s="72"/>
      <c r="AF95" s="73"/>
      <c r="AG95" s="73"/>
      <c r="AH95" s="73"/>
      <c r="AI95" s="73"/>
      <c r="AJ95" s="72"/>
      <c r="AK95" s="73"/>
      <c r="AL95" s="72"/>
      <c r="AM95" s="73"/>
      <c r="AN95" s="72"/>
      <c r="AO95" s="73"/>
      <c r="AP95" s="73"/>
      <c r="AQ95" s="72"/>
      <c r="AR95" s="73"/>
      <c r="AS95" s="73"/>
      <c r="AT95" s="73"/>
      <c r="AU95" s="72"/>
      <c r="AV95" s="73"/>
      <c r="AW95" s="72"/>
      <c r="AX95" s="73"/>
      <c r="AY95" s="72"/>
      <c r="AZ95" s="73"/>
      <c r="BA95" s="73"/>
      <c r="BB95" s="74"/>
    </row>
    <row r="96" spans="1:54" s="210" customFormat="1" x14ac:dyDescent="0.2">
      <c r="A96" s="187" t="s">
        <v>223</v>
      </c>
      <c r="B96" s="189"/>
      <c r="C96" s="191"/>
      <c r="D96" s="72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2"/>
      <c r="V96" s="73"/>
      <c r="W96" s="72"/>
      <c r="X96" s="73"/>
      <c r="Y96" s="191"/>
      <c r="Z96" s="191"/>
      <c r="AA96" s="191"/>
      <c r="AB96" s="191"/>
      <c r="AC96" s="191"/>
      <c r="AD96" s="191"/>
      <c r="AE96" s="72"/>
      <c r="AF96" s="73"/>
      <c r="AG96" s="73"/>
      <c r="AH96" s="73"/>
      <c r="AI96" s="73"/>
      <c r="AJ96" s="72"/>
      <c r="AK96" s="73"/>
      <c r="AL96" s="72"/>
      <c r="AM96" s="73"/>
      <c r="AN96" s="72"/>
      <c r="AO96" s="73"/>
      <c r="AP96" s="73"/>
      <c r="AQ96" s="72"/>
      <c r="AR96" s="73"/>
      <c r="AS96" s="73"/>
      <c r="AT96" s="73"/>
      <c r="AU96" s="72"/>
      <c r="AV96" s="73"/>
      <c r="AW96" s="72"/>
      <c r="AX96" s="73"/>
      <c r="AY96" s="72"/>
      <c r="AZ96" s="73"/>
      <c r="BA96" s="73"/>
      <c r="BB96" s="74"/>
    </row>
    <row r="97" spans="1:54" s="210" customFormat="1" x14ac:dyDescent="0.2">
      <c r="A97" s="192" t="s">
        <v>224</v>
      </c>
      <c r="B97" s="189"/>
      <c r="C97" s="191"/>
      <c r="D97" s="72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2"/>
      <c r="V97" s="73"/>
      <c r="W97" s="72"/>
      <c r="X97" s="73"/>
      <c r="Y97" s="191"/>
      <c r="Z97" s="191"/>
      <c r="AA97" s="191"/>
      <c r="AB97" s="191"/>
      <c r="AC97" s="191"/>
      <c r="AD97" s="191"/>
      <c r="AE97" s="72"/>
      <c r="AF97" s="73"/>
      <c r="AG97" s="73"/>
      <c r="AH97" s="73"/>
      <c r="AI97" s="73"/>
      <c r="AJ97" s="72"/>
      <c r="AK97" s="73"/>
      <c r="AL97" s="72"/>
      <c r="AM97" s="73"/>
      <c r="AN97" s="72"/>
      <c r="AO97" s="73"/>
      <c r="AP97" s="73"/>
      <c r="AQ97" s="72"/>
      <c r="AR97" s="73"/>
      <c r="AS97" s="73"/>
      <c r="AT97" s="73"/>
      <c r="AU97" s="72"/>
      <c r="AV97" s="73"/>
      <c r="AW97" s="72"/>
      <c r="AX97" s="73"/>
      <c r="AY97" s="72"/>
      <c r="AZ97" s="73"/>
      <c r="BA97" s="73"/>
      <c r="BB97" s="74"/>
    </row>
    <row r="98" spans="1:54" s="210" customFormat="1" x14ac:dyDescent="0.2">
      <c r="A98" s="187" t="s">
        <v>225</v>
      </c>
      <c r="B98" s="189"/>
      <c r="C98" s="191"/>
      <c r="D98" s="72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2"/>
      <c r="V98" s="73"/>
      <c r="W98" s="72"/>
      <c r="X98" s="73"/>
      <c r="Y98" s="191"/>
      <c r="Z98" s="191"/>
      <c r="AA98" s="191"/>
      <c r="AB98" s="191"/>
      <c r="AC98" s="191"/>
      <c r="AD98" s="191"/>
      <c r="AE98" s="72"/>
      <c r="AF98" s="73"/>
      <c r="AG98" s="73"/>
      <c r="AH98" s="73"/>
      <c r="AI98" s="73"/>
      <c r="AJ98" s="72"/>
      <c r="AK98" s="73"/>
      <c r="AL98" s="72"/>
      <c r="AM98" s="73"/>
      <c r="AN98" s="72"/>
      <c r="AO98" s="73"/>
      <c r="AP98" s="73"/>
      <c r="AQ98" s="72"/>
      <c r="AR98" s="73"/>
      <c r="AS98" s="73"/>
      <c r="AT98" s="73"/>
      <c r="AU98" s="72"/>
      <c r="AV98" s="73"/>
      <c r="AW98" s="72"/>
      <c r="AX98" s="73"/>
      <c r="AY98" s="72"/>
      <c r="AZ98" s="73"/>
      <c r="BA98" s="73"/>
      <c r="BB98" s="74"/>
    </row>
    <row r="99" spans="1:54" s="210" customFormat="1" ht="15" x14ac:dyDescent="0.25">
      <c r="A99" s="216" t="s">
        <v>241</v>
      </c>
      <c r="B99" s="189"/>
      <c r="C99" s="191"/>
      <c r="D99" s="72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2"/>
      <c r="V99" s="73"/>
      <c r="W99" s="72"/>
      <c r="X99" s="73"/>
      <c r="Y99" s="191"/>
      <c r="Z99" s="191"/>
      <c r="AA99" s="191"/>
      <c r="AB99" s="191"/>
      <c r="AC99" s="191"/>
      <c r="AD99" s="191"/>
      <c r="AE99" s="72"/>
      <c r="AF99" s="73"/>
      <c r="AG99" s="73"/>
      <c r="AH99" s="73"/>
      <c r="AI99" s="73"/>
      <c r="AJ99" s="72"/>
      <c r="AK99" s="73"/>
      <c r="AL99" s="72"/>
      <c r="AM99" s="73"/>
      <c r="AN99" s="72"/>
      <c r="AO99" s="73"/>
      <c r="AP99" s="73"/>
      <c r="AQ99" s="72"/>
      <c r="AR99" s="73"/>
      <c r="AS99" s="73"/>
      <c r="AT99" s="73"/>
      <c r="AU99" s="72"/>
      <c r="AV99" s="73"/>
      <c r="AW99" s="72"/>
      <c r="AX99" s="73"/>
      <c r="AY99" s="72"/>
      <c r="AZ99" s="73"/>
      <c r="BA99" s="73"/>
      <c r="BB99" s="74"/>
    </row>
    <row r="100" spans="1:54" s="210" customFormat="1" x14ac:dyDescent="0.2">
      <c r="A100" s="193" t="s">
        <v>157</v>
      </c>
      <c r="B100" s="194"/>
      <c r="C100" s="194"/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5"/>
      <c r="V100" s="76"/>
      <c r="W100" s="75"/>
      <c r="X100" s="76"/>
      <c r="Y100" s="194"/>
      <c r="Z100" s="194"/>
      <c r="AA100" s="194"/>
      <c r="AB100" s="194"/>
      <c r="AC100" s="194"/>
      <c r="AD100" s="194"/>
      <c r="AE100" s="75"/>
      <c r="AF100" s="76"/>
      <c r="AG100" s="76"/>
      <c r="AH100" s="76"/>
      <c r="AI100" s="76"/>
      <c r="AJ100" s="75"/>
      <c r="AK100" s="76"/>
      <c r="AL100" s="75"/>
      <c r="AM100" s="76"/>
      <c r="AN100" s="75"/>
      <c r="AO100" s="76"/>
      <c r="AP100" s="76"/>
      <c r="AQ100" s="75"/>
      <c r="AR100" s="76"/>
      <c r="AS100" s="76"/>
      <c r="AT100" s="76"/>
      <c r="AU100" s="75"/>
      <c r="AV100" s="76"/>
      <c r="AW100" s="75"/>
      <c r="AX100" s="76"/>
      <c r="AY100" s="75"/>
      <c r="AZ100" s="76"/>
      <c r="BA100" s="76"/>
      <c r="BB100" s="77"/>
    </row>
    <row r="101" spans="1:54" s="210" customFormat="1" x14ac:dyDescent="0.2">
      <c r="A101" s="187" t="s">
        <v>196</v>
      </c>
      <c r="B101" s="191"/>
      <c r="C101" s="191"/>
      <c r="D101" s="72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2"/>
      <c r="V101" s="73"/>
      <c r="W101" s="72"/>
      <c r="X101" s="73"/>
      <c r="Y101" s="191"/>
      <c r="Z101" s="191"/>
      <c r="AA101" s="191"/>
      <c r="AB101" s="191"/>
      <c r="AC101" s="191"/>
      <c r="AD101" s="191"/>
      <c r="AE101" s="72"/>
      <c r="AF101" s="73"/>
      <c r="AG101" s="73"/>
      <c r="AH101" s="73"/>
      <c r="AI101" s="73"/>
      <c r="AJ101" s="72"/>
      <c r="AK101" s="73"/>
      <c r="AL101" s="72"/>
      <c r="AM101" s="73"/>
      <c r="AN101" s="72"/>
      <c r="AO101" s="73"/>
      <c r="AP101" s="73"/>
      <c r="AQ101" s="72"/>
      <c r="AR101" s="73"/>
      <c r="AS101" s="73"/>
      <c r="AT101" s="73"/>
      <c r="AU101" s="72"/>
      <c r="AV101" s="73"/>
      <c r="AW101" s="72"/>
      <c r="AX101" s="73"/>
      <c r="AY101" s="72"/>
      <c r="AZ101" s="73"/>
      <c r="BA101" s="73"/>
      <c r="BB101" s="74"/>
    </row>
    <row r="102" spans="1:54" s="210" customFormat="1" x14ac:dyDescent="0.2">
      <c r="A102" s="195" t="s">
        <v>158</v>
      </c>
      <c r="B102" s="194"/>
      <c r="C102" s="194"/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5"/>
      <c r="V102" s="76"/>
      <c r="W102" s="75"/>
      <c r="X102" s="76"/>
      <c r="Y102" s="194"/>
      <c r="Z102" s="194"/>
      <c r="AA102" s="194"/>
      <c r="AB102" s="194"/>
      <c r="AC102" s="194"/>
      <c r="AD102" s="194"/>
      <c r="AE102" s="75"/>
      <c r="AF102" s="76"/>
      <c r="AG102" s="76"/>
      <c r="AH102" s="76"/>
      <c r="AI102" s="76"/>
      <c r="AJ102" s="75"/>
      <c r="AK102" s="76"/>
      <c r="AL102" s="75"/>
      <c r="AM102" s="76"/>
      <c r="AN102" s="75"/>
      <c r="AO102" s="76"/>
      <c r="AP102" s="76"/>
      <c r="AQ102" s="75"/>
      <c r="AR102" s="76"/>
      <c r="AS102" s="76"/>
      <c r="AT102" s="76"/>
      <c r="AU102" s="75"/>
      <c r="AV102" s="76"/>
      <c r="AW102" s="75"/>
      <c r="AX102" s="76"/>
      <c r="AY102" s="75"/>
      <c r="AZ102" s="76"/>
      <c r="BA102" s="76"/>
      <c r="BB102" s="77"/>
    </row>
    <row r="103" spans="1:54" s="217" customFormat="1" x14ac:dyDescent="0.2">
      <c r="A103" s="196" t="s">
        <v>198</v>
      </c>
      <c r="B103" s="197"/>
      <c r="C103" s="197"/>
      <c r="D103" s="121"/>
      <c r="E103" s="122"/>
      <c r="F103" s="121"/>
      <c r="G103" s="122"/>
      <c r="H103" s="121"/>
      <c r="I103" s="122"/>
      <c r="J103" s="122"/>
      <c r="K103" s="122"/>
      <c r="L103" s="122"/>
      <c r="M103" s="122"/>
      <c r="N103" s="122"/>
      <c r="O103" s="122"/>
      <c r="P103" s="122"/>
      <c r="Q103" s="121"/>
      <c r="R103" s="122"/>
      <c r="S103" s="122"/>
      <c r="T103" s="122"/>
      <c r="U103" s="121"/>
      <c r="V103" s="122"/>
      <c r="W103" s="121"/>
      <c r="X103" s="122"/>
      <c r="Y103" s="197"/>
      <c r="Z103" s="197"/>
      <c r="AA103" s="197"/>
      <c r="AB103" s="197"/>
      <c r="AC103" s="197"/>
      <c r="AD103" s="197"/>
      <c r="AE103" s="121"/>
      <c r="AF103" s="122"/>
      <c r="AG103" s="122"/>
      <c r="AH103" s="122"/>
      <c r="AI103" s="122"/>
      <c r="AJ103" s="121"/>
      <c r="AK103" s="122"/>
      <c r="AL103" s="121"/>
      <c r="AM103" s="122"/>
      <c r="AN103" s="121"/>
      <c r="AO103" s="122"/>
      <c r="AP103" s="122"/>
      <c r="AQ103" s="121"/>
      <c r="AR103" s="122"/>
      <c r="AS103" s="122"/>
      <c r="AT103" s="122"/>
      <c r="AU103" s="121"/>
      <c r="AV103" s="122"/>
      <c r="AW103" s="121"/>
      <c r="AX103" s="122"/>
      <c r="AY103" s="121"/>
      <c r="AZ103" s="122"/>
      <c r="BA103" s="122"/>
      <c r="BB103" s="123"/>
    </row>
    <row r="104" spans="1:54" s="217" customFormat="1" x14ac:dyDescent="0.2">
      <c r="A104" s="198" t="s">
        <v>199</v>
      </c>
      <c r="B104" s="197"/>
      <c r="C104" s="197"/>
      <c r="D104" s="121"/>
      <c r="E104" s="122"/>
      <c r="F104" s="121"/>
      <c r="G104" s="122"/>
      <c r="H104" s="121"/>
      <c r="I104" s="122"/>
      <c r="J104" s="122"/>
      <c r="K104" s="122"/>
      <c r="L104" s="122"/>
      <c r="M104" s="122"/>
      <c r="N104" s="122"/>
      <c r="O104" s="122"/>
      <c r="P104" s="122"/>
      <c r="Q104" s="121"/>
      <c r="R104" s="122"/>
      <c r="S104" s="122"/>
      <c r="T104" s="122"/>
      <c r="U104" s="121"/>
      <c r="V104" s="122"/>
      <c r="W104" s="121"/>
      <c r="X104" s="122"/>
      <c r="Y104" s="197"/>
      <c r="Z104" s="197"/>
      <c r="AA104" s="197"/>
      <c r="AB104" s="197"/>
      <c r="AC104" s="197"/>
      <c r="AD104" s="197"/>
      <c r="AE104" s="121"/>
      <c r="AF104" s="122"/>
      <c r="AG104" s="122"/>
      <c r="AH104" s="122"/>
      <c r="AI104" s="122"/>
      <c r="AJ104" s="121"/>
      <c r="AK104" s="122"/>
      <c r="AL104" s="121"/>
      <c r="AM104" s="122"/>
      <c r="AN104" s="121"/>
      <c r="AO104" s="122"/>
      <c r="AP104" s="122"/>
      <c r="AQ104" s="121"/>
      <c r="AR104" s="122"/>
      <c r="AS104" s="122"/>
      <c r="AT104" s="122"/>
      <c r="AU104" s="121"/>
      <c r="AV104" s="122"/>
      <c r="AW104" s="121"/>
      <c r="AX104" s="122"/>
      <c r="AY104" s="121"/>
      <c r="AZ104" s="122"/>
      <c r="BA104" s="122"/>
      <c r="BB104" s="123"/>
    </row>
    <row r="105" spans="1:54" s="217" customFormat="1" x14ac:dyDescent="0.2">
      <c r="A105" s="218" t="s">
        <v>243</v>
      </c>
      <c r="B105" s="197"/>
      <c r="C105" s="197"/>
      <c r="D105" s="121"/>
      <c r="E105" s="122"/>
      <c r="F105" s="121"/>
      <c r="G105" s="122"/>
      <c r="H105" s="121"/>
      <c r="I105" s="122"/>
      <c r="J105" s="122"/>
      <c r="K105" s="122"/>
      <c r="L105" s="122"/>
      <c r="M105" s="122"/>
      <c r="N105" s="122"/>
      <c r="O105" s="122"/>
      <c r="P105" s="122"/>
      <c r="Q105" s="121"/>
      <c r="R105" s="122"/>
      <c r="S105" s="122"/>
      <c r="T105" s="122"/>
      <c r="U105" s="121"/>
      <c r="V105" s="122"/>
      <c r="W105" s="121"/>
      <c r="X105" s="122"/>
      <c r="Y105" s="197"/>
      <c r="Z105" s="197"/>
      <c r="AA105" s="197"/>
      <c r="AB105" s="197"/>
      <c r="AC105" s="197"/>
      <c r="AD105" s="197"/>
      <c r="AE105" s="121"/>
      <c r="AF105" s="122"/>
      <c r="AG105" s="122"/>
      <c r="AH105" s="122"/>
      <c r="AI105" s="122"/>
      <c r="AJ105" s="121"/>
      <c r="AK105" s="122"/>
      <c r="AL105" s="121"/>
      <c r="AM105" s="122"/>
      <c r="AN105" s="121"/>
      <c r="AO105" s="122"/>
      <c r="AP105" s="122"/>
      <c r="AQ105" s="121"/>
      <c r="AR105" s="122"/>
      <c r="AS105" s="122"/>
      <c r="AT105" s="122"/>
      <c r="AU105" s="121"/>
      <c r="AV105" s="122"/>
      <c r="AW105" s="121"/>
      <c r="AX105" s="122"/>
      <c r="AY105" s="121"/>
      <c r="AZ105" s="122"/>
      <c r="BA105" s="122"/>
      <c r="BB105" s="123"/>
    </row>
    <row r="106" spans="1:54" s="224" customFormat="1" x14ac:dyDescent="0.2">
      <c r="A106" s="219" t="s">
        <v>242</v>
      </c>
      <c r="B106" s="220"/>
      <c r="C106" s="220"/>
      <c r="D106" s="221"/>
      <c r="E106" s="222"/>
      <c r="F106" s="221"/>
      <c r="G106" s="222"/>
      <c r="H106" s="221"/>
      <c r="I106" s="222"/>
      <c r="J106" s="222"/>
      <c r="K106" s="222"/>
      <c r="L106" s="222"/>
      <c r="M106" s="222"/>
      <c r="N106" s="222"/>
      <c r="O106" s="222"/>
      <c r="P106" s="222"/>
      <c r="Q106" s="221"/>
      <c r="R106" s="222"/>
      <c r="S106" s="222"/>
      <c r="T106" s="222"/>
      <c r="U106" s="221"/>
      <c r="V106" s="222"/>
      <c r="W106" s="221"/>
      <c r="X106" s="222"/>
      <c r="Y106" s="220"/>
      <c r="Z106" s="220"/>
      <c r="AA106" s="220"/>
      <c r="AB106" s="220"/>
      <c r="AC106" s="220"/>
      <c r="AD106" s="220"/>
      <c r="AE106" s="221"/>
      <c r="AF106" s="222"/>
      <c r="AG106" s="222"/>
      <c r="AH106" s="222"/>
      <c r="AI106" s="222"/>
      <c r="AJ106" s="221"/>
      <c r="AK106" s="222"/>
      <c r="AL106" s="221"/>
      <c r="AM106" s="222"/>
      <c r="AN106" s="221"/>
      <c r="AO106" s="222"/>
      <c r="AP106" s="222"/>
      <c r="AQ106" s="221"/>
      <c r="AR106" s="222"/>
      <c r="AS106" s="222"/>
      <c r="AT106" s="222"/>
      <c r="AU106" s="221"/>
      <c r="AV106" s="222"/>
      <c r="AW106" s="221"/>
      <c r="AX106" s="222"/>
      <c r="AY106" s="221"/>
      <c r="AZ106" s="222"/>
      <c r="BA106" s="222"/>
      <c r="BB106" s="223"/>
    </row>
    <row r="107" spans="1:54" s="217" customFormat="1" x14ac:dyDescent="0.2">
      <c r="A107" s="225" t="s">
        <v>226</v>
      </c>
      <c r="B107" s="197"/>
      <c r="C107" s="197"/>
      <c r="D107" s="121"/>
      <c r="E107" s="122"/>
      <c r="F107" s="121"/>
      <c r="G107" s="122"/>
      <c r="H107" s="121"/>
      <c r="I107" s="122"/>
      <c r="J107" s="122"/>
      <c r="K107" s="122"/>
      <c r="L107" s="122"/>
      <c r="M107" s="122"/>
      <c r="N107" s="122"/>
      <c r="O107" s="122"/>
      <c r="P107" s="122"/>
      <c r="Q107" s="121"/>
      <c r="R107" s="122"/>
      <c r="S107" s="122"/>
      <c r="T107" s="122"/>
      <c r="U107" s="121"/>
      <c r="V107" s="122"/>
      <c r="W107" s="121"/>
      <c r="X107" s="122"/>
      <c r="Y107" s="197"/>
      <c r="Z107" s="197"/>
      <c r="AA107" s="197"/>
      <c r="AB107" s="197"/>
      <c r="AC107" s="197"/>
      <c r="AD107" s="197"/>
      <c r="AE107" s="121"/>
      <c r="AF107" s="122"/>
      <c r="AG107" s="122"/>
      <c r="AH107" s="122"/>
      <c r="AI107" s="122"/>
      <c r="AJ107" s="121"/>
      <c r="AK107" s="122"/>
      <c r="AL107" s="121"/>
      <c r="AM107" s="122"/>
      <c r="AN107" s="121"/>
      <c r="AO107" s="122"/>
      <c r="AP107" s="122"/>
      <c r="AQ107" s="121"/>
      <c r="AR107" s="122"/>
      <c r="AS107" s="122"/>
      <c r="AT107" s="122"/>
      <c r="AU107" s="121"/>
      <c r="AV107" s="122"/>
      <c r="AW107" s="121"/>
      <c r="AX107" s="122"/>
      <c r="AY107" s="121"/>
      <c r="AZ107" s="122"/>
      <c r="BA107" s="122"/>
      <c r="BB107" s="123"/>
    </row>
    <row r="108" spans="1:54" s="226" customFormat="1" x14ac:dyDescent="0.2">
      <c r="A108" s="193"/>
      <c r="B108" s="194"/>
      <c r="C108" s="194"/>
      <c r="D108" s="75"/>
      <c r="E108" s="76"/>
      <c r="F108" s="75"/>
      <c r="G108" s="76"/>
      <c r="H108" s="75"/>
      <c r="I108" s="76"/>
      <c r="J108" s="76"/>
      <c r="K108" s="76"/>
      <c r="L108" s="76"/>
      <c r="M108" s="76"/>
      <c r="N108" s="76"/>
      <c r="O108" s="76"/>
      <c r="P108" s="76"/>
      <c r="Q108" s="75"/>
      <c r="R108" s="76"/>
      <c r="S108" s="76"/>
      <c r="T108" s="76"/>
      <c r="U108" s="75"/>
      <c r="V108" s="76"/>
      <c r="W108" s="75"/>
      <c r="X108" s="76"/>
      <c r="Y108" s="194"/>
      <c r="Z108" s="194"/>
      <c r="AA108" s="194"/>
      <c r="AB108" s="194"/>
      <c r="AC108" s="194"/>
      <c r="AD108" s="194"/>
      <c r="AE108" s="75"/>
      <c r="AF108" s="76"/>
      <c r="AG108" s="76"/>
      <c r="AH108" s="76"/>
      <c r="AI108" s="76"/>
      <c r="AJ108" s="75"/>
      <c r="AK108" s="76"/>
      <c r="AL108" s="75"/>
      <c r="AM108" s="76"/>
      <c r="AN108" s="75"/>
      <c r="AO108" s="76"/>
      <c r="AP108" s="76"/>
      <c r="AQ108" s="75"/>
      <c r="AR108" s="76"/>
      <c r="AS108" s="76"/>
      <c r="AT108" s="76"/>
      <c r="AU108" s="75"/>
      <c r="AV108" s="76"/>
      <c r="AW108" s="75"/>
      <c r="AX108" s="76"/>
      <c r="AY108" s="75"/>
      <c r="AZ108" s="76"/>
      <c r="BA108" s="76"/>
      <c r="BB108" s="77"/>
    </row>
    <row r="109" spans="1:54" s="226" customFormat="1" x14ac:dyDescent="0.2">
      <c r="A109" s="250" t="s">
        <v>108</v>
      </c>
      <c r="B109" s="251"/>
      <c r="C109" s="252"/>
      <c r="D109" s="253"/>
      <c r="E109" s="254"/>
      <c r="F109" s="253"/>
      <c r="G109" s="254"/>
      <c r="H109" s="253"/>
      <c r="I109" s="254"/>
      <c r="J109" s="254"/>
      <c r="K109" s="254"/>
      <c r="L109" s="254"/>
      <c r="M109" s="254"/>
      <c r="N109" s="254"/>
      <c r="O109" s="254"/>
      <c r="P109" s="254"/>
      <c r="Q109" s="253"/>
      <c r="R109" s="254"/>
      <c r="S109" s="254"/>
      <c r="T109" s="254"/>
      <c r="U109" s="253"/>
      <c r="V109" s="254"/>
      <c r="W109" s="253"/>
      <c r="X109" s="254"/>
      <c r="Y109" s="251"/>
      <c r="Z109" s="251"/>
      <c r="AA109" s="251"/>
      <c r="AB109" s="251"/>
      <c r="AC109" s="251"/>
      <c r="AD109" s="251"/>
      <c r="AE109" s="253"/>
      <c r="AF109" s="254"/>
      <c r="AG109" s="254"/>
      <c r="AH109" s="254"/>
      <c r="AI109" s="254"/>
      <c r="AJ109" s="253"/>
      <c r="AK109" s="254"/>
      <c r="AL109" s="253"/>
      <c r="AM109" s="254"/>
      <c r="AN109" s="253"/>
      <c r="AO109" s="254"/>
      <c r="AP109" s="254"/>
      <c r="AQ109" s="253"/>
      <c r="AR109" s="254"/>
      <c r="AS109" s="254"/>
      <c r="AT109" s="254"/>
      <c r="AU109" s="253"/>
      <c r="AV109" s="254"/>
      <c r="AW109" s="253"/>
      <c r="AX109" s="254"/>
      <c r="AY109" s="253"/>
      <c r="AZ109" s="254"/>
      <c r="BA109" s="254"/>
      <c r="BB109" s="255"/>
    </row>
    <row r="110" spans="1:54" s="210" customFormat="1" x14ac:dyDescent="0.2">
      <c r="A110" s="256" t="s">
        <v>111</v>
      </c>
      <c r="B110" s="257"/>
      <c r="C110" s="257"/>
      <c r="D110" s="257"/>
      <c r="E110" s="257"/>
      <c r="F110" s="258"/>
      <c r="G110" s="257"/>
      <c r="H110" s="258"/>
      <c r="I110" s="257"/>
      <c r="J110" s="257"/>
      <c r="K110" s="257"/>
      <c r="L110" s="257"/>
      <c r="M110" s="257"/>
      <c r="N110" s="257"/>
      <c r="O110" s="257"/>
      <c r="P110" s="257"/>
      <c r="Q110" s="258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9"/>
      <c r="AK110" s="257"/>
      <c r="AL110" s="259"/>
      <c r="AM110" s="257"/>
      <c r="AN110" s="258"/>
      <c r="AO110" s="257"/>
      <c r="AP110" s="257"/>
      <c r="AQ110" s="258"/>
      <c r="AR110" s="257"/>
      <c r="AS110" s="257"/>
      <c r="AT110" s="257"/>
      <c r="AU110" s="258"/>
      <c r="AV110" s="257"/>
      <c r="AW110" s="260"/>
      <c r="AX110" s="257"/>
      <c r="AY110" s="258"/>
      <c r="AZ110" s="261"/>
      <c r="BA110" s="257"/>
      <c r="BB110" s="262"/>
    </row>
    <row r="111" spans="1:54" s="210" customFormat="1" x14ac:dyDescent="0.2">
      <c r="A111" s="263"/>
      <c r="B111" s="264"/>
      <c r="C111" s="265"/>
      <c r="D111" s="266"/>
      <c r="E111" s="267"/>
      <c r="F111" s="266"/>
      <c r="G111" s="267"/>
      <c r="H111" s="266"/>
      <c r="I111" s="267"/>
      <c r="J111" s="267"/>
      <c r="K111" s="267"/>
      <c r="L111" s="267"/>
      <c r="M111" s="267"/>
      <c r="N111" s="267"/>
      <c r="O111" s="267"/>
      <c r="P111" s="267"/>
      <c r="Q111" s="266"/>
      <c r="R111" s="267"/>
      <c r="S111" s="267"/>
      <c r="T111" s="267"/>
      <c r="U111" s="266"/>
      <c r="V111" s="267"/>
      <c r="W111" s="266"/>
      <c r="X111" s="267"/>
      <c r="Y111" s="264"/>
      <c r="Z111" s="264"/>
      <c r="AA111" s="264"/>
      <c r="AB111" s="264"/>
      <c r="AC111" s="264"/>
      <c r="AD111" s="264"/>
      <c r="AE111" s="266"/>
      <c r="AF111" s="267"/>
      <c r="AG111" s="267"/>
      <c r="AH111" s="267"/>
      <c r="AI111" s="267"/>
      <c r="AJ111" s="266"/>
      <c r="AK111" s="267"/>
      <c r="AL111" s="266"/>
      <c r="AM111" s="267"/>
      <c r="AN111" s="266"/>
      <c r="AO111" s="267"/>
      <c r="AP111" s="267"/>
      <c r="AQ111" s="266"/>
      <c r="AR111" s="267"/>
      <c r="AS111" s="267"/>
      <c r="AT111" s="267"/>
      <c r="AU111" s="266"/>
      <c r="AV111" s="267"/>
      <c r="AW111" s="266"/>
      <c r="AX111" s="267"/>
      <c r="AY111" s="266"/>
      <c r="AZ111" s="267"/>
      <c r="BA111" s="267"/>
      <c r="BB111" s="268"/>
    </row>
    <row r="112" spans="1:54" s="210" customFormat="1" x14ac:dyDescent="0.2">
      <c r="A112" s="78" t="s">
        <v>114</v>
      </c>
      <c r="B112" s="79"/>
      <c r="C112" s="80"/>
      <c r="D112" s="81"/>
      <c r="E112" s="82"/>
      <c r="F112" s="81"/>
      <c r="G112" s="82"/>
      <c r="H112" s="81"/>
      <c r="I112" s="82"/>
      <c r="J112" s="82"/>
      <c r="K112" s="82"/>
      <c r="L112" s="82"/>
      <c r="M112" s="82"/>
      <c r="N112" s="82"/>
      <c r="O112" s="82"/>
      <c r="P112" s="82"/>
      <c r="Q112" s="81"/>
      <c r="R112" s="82"/>
      <c r="S112" s="82"/>
      <c r="T112" s="82"/>
      <c r="U112" s="81"/>
      <c r="V112" s="82"/>
      <c r="W112" s="81"/>
      <c r="X112" s="82"/>
      <c r="Y112" s="79"/>
      <c r="Z112" s="79"/>
      <c r="AA112" s="79"/>
      <c r="AB112" s="79"/>
      <c r="AC112" s="79"/>
      <c r="AD112" s="79"/>
      <c r="AE112" s="81"/>
      <c r="AF112" s="82"/>
      <c r="AG112" s="82"/>
      <c r="AH112" s="82"/>
      <c r="AI112" s="82"/>
      <c r="AJ112" s="81"/>
      <c r="AK112" s="82"/>
      <c r="AL112" s="81"/>
      <c r="AM112" s="82"/>
      <c r="AN112" s="81"/>
      <c r="AO112" s="82"/>
      <c r="AP112" s="82"/>
      <c r="AQ112" s="81"/>
      <c r="AR112" s="82"/>
      <c r="AS112" s="82"/>
      <c r="AT112" s="82"/>
      <c r="AU112" s="81"/>
      <c r="AV112" s="82"/>
      <c r="AW112" s="81"/>
      <c r="AX112" s="82"/>
      <c r="AY112" s="81"/>
      <c r="AZ112" s="82"/>
      <c r="BA112" s="82"/>
      <c r="BB112" s="83"/>
    </row>
    <row r="113" spans="1:54" s="210" customFormat="1" x14ac:dyDescent="0.2">
      <c r="A113" s="199" t="s">
        <v>115</v>
      </c>
      <c r="B113" s="200"/>
      <c r="C113" s="200"/>
      <c r="D113" s="200"/>
      <c r="E113" s="200"/>
      <c r="F113" s="94"/>
      <c r="G113" s="200"/>
      <c r="H113" s="94"/>
      <c r="I113" s="200"/>
      <c r="J113" s="200"/>
      <c r="K113" s="200"/>
      <c r="L113" s="200"/>
      <c r="M113" s="200"/>
      <c r="N113" s="200"/>
      <c r="O113" s="200"/>
      <c r="P113" s="200"/>
      <c r="Q113" s="94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1"/>
      <c r="AK113" s="200"/>
      <c r="AL113" s="201"/>
      <c r="AM113" s="200"/>
      <c r="AN113" s="94"/>
      <c r="AO113" s="200"/>
      <c r="AP113" s="200"/>
      <c r="AQ113" s="94"/>
      <c r="AR113" s="200"/>
      <c r="AS113" s="200"/>
      <c r="AT113" s="200"/>
      <c r="AU113" s="94"/>
      <c r="AV113" s="200"/>
      <c r="AW113" s="249"/>
      <c r="AX113" s="200"/>
      <c r="AY113" s="94"/>
      <c r="AZ113" s="124"/>
      <c r="BA113" s="200"/>
      <c r="BB113" s="84"/>
    </row>
    <row r="114" spans="1:54" s="210" customFormat="1" x14ac:dyDescent="0.2">
      <c r="A114" s="199" t="s">
        <v>116</v>
      </c>
      <c r="B114" s="200"/>
      <c r="C114" s="200"/>
      <c r="D114" s="200"/>
      <c r="E114" s="200"/>
      <c r="F114" s="94"/>
      <c r="G114" s="200"/>
      <c r="H114" s="94"/>
      <c r="I114" s="200"/>
      <c r="J114" s="200"/>
      <c r="K114" s="200"/>
      <c r="L114" s="200"/>
      <c r="M114" s="200"/>
      <c r="N114" s="200"/>
      <c r="O114" s="200"/>
      <c r="P114" s="200"/>
      <c r="Q114" s="94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1"/>
      <c r="AK114" s="200"/>
      <c r="AL114" s="201"/>
      <c r="AM114" s="200"/>
      <c r="AN114" s="94"/>
      <c r="AO114" s="200"/>
      <c r="AP114" s="200"/>
      <c r="AQ114" s="94"/>
      <c r="AR114" s="200"/>
      <c r="AS114" s="200"/>
      <c r="AT114" s="200"/>
      <c r="AU114" s="94"/>
      <c r="AV114" s="200"/>
      <c r="AW114" s="249"/>
      <c r="AX114" s="200"/>
      <c r="AY114" s="94"/>
      <c r="AZ114" s="124"/>
      <c r="BA114" s="200"/>
      <c r="BB114" s="84"/>
    </row>
    <row r="115" spans="1:54" s="210" customFormat="1" x14ac:dyDescent="0.2">
      <c r="A115" s="199" t="s">
        <v>117</v>
      </c>
      <c r="B115" s="200"/>
      <c r="C115" s="200"/>
      <c r="D115" s="200"/>
      <c r="E115" s="200"/>
      <c r="F115" s="94"/>
      <c r="G115" s="200"/>
      <c r="H115" s="94"/>
      <c r="I115" s="200"/>
      <c r="J115" s="200"/>
      <c r="K115" s="200"/>
      <c r="L115" s="200"/>
      <c r="M115" s="200"/>
      <c r="N115" s="200"/>
      <c r="O115" s="200"/>
      <c r="P115" s="200"/>
      <c r="Q115" s="94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1"/>
      <c r="AK115" s="200"/>
      <c r="AL115" s="201"/>
      <c r="AM115" s="200"/>
      <c r="AN115" s="94"/>
      <c r="AO115" s="200"/>
      <c r="AP115" s="200"/>
      <c r="AQ115" s="94"/>
      <c r="AR115" s="200"/>
      <c r="AS115" s="200"/>
      <c r="AT115" s="200"/>
      <c r="AU115" s="94"/>
      <c r="AV115" s="200"/>
      <c r="AW115" s="249"/>
      <c r="AX115" s="200"/>
      <c r="AY115" s="94"/>
      <c r="AZ115" s="124"/>
      <c r="BA115" s="200"/>
      <c r="BB115" s="84"/>
    </row>
    <row r="116" spans="1:54" s="210" customFormat="1" x14ac:dyDescent="0.2">
      <c r="A116" s="199" t="s">
        <v>118</v>
      </c>
      <c r="B116" s="200"/>
      <c r="C116" s="200"/>
      <c r="D116" s="200"/>
      <c r="E116" s="200"/>
      <c r="F116" s="94"/>
      <c r="G116" s="200"/>
      <c r="H116" s="94"/>
      <c r="I116" s="200"/>
      <c r="J116" s="200"/>
      <c r="K116" s="200"/>
      <c r="L116" s="200"/>
      <c r="M116" s="200"/>
      <c r="N116" s="200"/>
      <c r="O116" s="200"/>
      <c r="P116" s="200"/>
      <c r="Q116" s="94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1"/>
      <c r="AK116" s="200"/>
      <c r="AL116" s="201"/>
      <c r="AM116" s="200"/>
      <c r="AN116" s="94"/>
      <c r="AO116" s="200"/>
      <c r="AP116" s="200"/>
      <c r="AQ116" s="94"/>
      <c r="AR116" s="200"/>
      <c r="AS116" s="200"/>
      <c r="AT116" s="200"/>
      <c r="AU116" s="94"/>
      <c r="AV116" s="200"/>
      <c r="AW116" s="249"/>
      <c r="AX116" s="200"/>
      <c r="AY116" s="94"/>
      <c r="AZ116" s="124"/>
      <c r="BA116" s="200"/>
      <c r="BB116" s="84"/>
    </row>
    <row r="117" spans="1:54" s="210" customFormat="1" x14ac:dyDescent="0.2">
      <c r="A117" s="199" t="s">
        <v>119</v>
      </c>
      <c r="B117" s="200"/>
      <c r="C117" s="200"/>
      <c r="D117" s="200"/>
      <c r="E117" s="200"/>
      <c r="F117" s="94"/>
      <c r="G117" s="200"/>
      <c r="H117" s="94"/>
      <c r="I117" s="200"/>
      <c r="J117" s="200"/>
      <c r="K117" s="200"/>
      <c r="L117" s="200"/>
      <c r="M117" s="200"/>
      <c r="N117" s="200"/>
      <c r="O117" s="200"/>
      <c r="P117" s="200"/>
      <c r="Q117" s="94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1"/>
      <c r="AK117" s="200"/>
      <c r="AL117" s="201"/>
      <c r="AM117" s="200"/>
      <c r="AN117" s="94"/>
      <c r="AO117" s="200"/>
      <c r="AP117" s="200"/>
      <c r="AQ117" s="94"/>
      <c r="AR117" s="200"/>
      <c r="AS117" s="200"/>
      <c r="AT117" s="200"/>
      <c r="AU117" s="94"/>
      <c r="AV117" s="200"/>
      <c r="AW117" s="249"/>
      <c r="AX117" s="200"/>
      <c r="AY117" s="94"/>
      <c r="AZ117" s="124"/>
      <c r="BA117" s="200"/>
      <c r="BB117" s="84"/>
    </row>
    <row r="118" spans="1:54" s="210" customFormat="1" x14ac:dyDescent="0.2">
      <c r="A118" s="85"/>
      <c r="B118" s="86"/>
      <c r="C118" s="87"/>
      <c r="D118" s="88"/>
      <c r="E118" s="89"/>
      <c r="F118" s="88"/>
      <c r="G118" s="89"/>
      <c r="H118" s="88"/>
      <c r="I118" s="89"/>
      <c r="J118" s="89"/>
      <c r="K118" s="89"/>
      <c r="L118" s="89"/>
      <c r="M118" s="89"/>
      <c r="N118" s="89"/>
      <c r="O118" s="89"/>
      <c r="P118" s="89"/>
      <c r="Q118" s="88"/>
      <c r="R118" s="89"/>
      <c r="S118" s="89"/>
      <c r="T118" s="89"/>
      <c r="U118" s="88"/>
      <c r="V118" s="89"/>
      <c r="W118" s="88"/>
      <c r="X118" s="89"/>
      <c r="Y118" s="86"/>
      <c r="Z118" s="86"/>
      <c r="AA118" s="86"/>
      <c r="AB118" s="86"/>
      <c r="AC118" s="86"/>
      <c r="AD118" s="86"/>
      <c r="AE118" s="88"/>
      <c r="AF118" s="89"/>
      <c r="AG118" s="89"/>
      <c r="AH118" s="89"/>
      <c r="AI118" s="89"/>
      <c r="AJ118" s="88"/>
      <c r="AK118" s="89"/>
      <c r="AL118" s="88"/>
      <c r="AM118" s="89"/>
      <c r="AN118" s="88"/>
      <c r="AO118" s="89"/>
      <c r="AP118" s="89"/>
      <c r="AQ118" s="88"/>
      <c r="AR118" s="89"/>
      <c r="AS118" s="89"/>
      <c r="AT118" s="89"/>
      <c r="AU118" s="88"/>
      <c r="AV118" s="89"/>
      <c r="AW118" s="88"/>
      <c r="AX118" s="89"/>
      <c r="AY118" s="88"/>
      <c r="AZ118" s="89"/>
      <c r="BA118" s="89"/>
      <c r="BB118" s="90"/>
    </row>
  </sheetData>
  <sheetProtection algorithmName="SHA-512" hashValue="F9YkdkMWC1Yr7e1MrpMW0bve8FsSwFjfiOZqx696A7Zu3tRKKiJmpeuFy/TfDkvqGyo5wLu37jdQ5fu56Phdig==" saltValue="PZlhajkNfwuSC6MsTXhTUQ==" spinCount="100000" sheet="1" formatCells="0" formatColumns="0" formatRows="0"/>
  <sortState xmlns:xlrd2="http://schemas.microsoft.com/office/spreadsheetml/2017/richdata2" ref="A31:BB81">
    <sortCondition ref="A31:A81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6" orientation="landscape" r:id="rId1"/>
  <headerFooter alignWithMargins="0">
    <oddFooter>Page &amp;P of &amp;N</oddFooter>
  </headerFooter>
  <colBreaks count="3" manualBreakCount="3">
    <brk id="16" max="82" man="1"/>
    <brk id="30" max="82" man="1"/>
    <brk id="42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56" customWidth="1"/>
    <col min="2" max="2" width="5.5703125" style="170" bestFit="1" customWidth="1"/>
    <col min="3" max="3" width="9.85546875" style="171" customWidth="1"/>
    <col min="4" max="4" width="10.28515625" style="171" customWidth="1"/>
    <col min="5" max="5" width="9.42578125" style="171" bestFit="1" customWidth="1"/>
    <col min="6" max="6" width="12.42578125" style="171" customWidth="1"/>
    <col min="7" max="7" width="9.28515625" style="171" customWidth="1"/>
    <col min="8" max="8" width="12.28515625" style="171" customWidth="1"/>
    <col min="9" max="9" width="8.140625" style="171" bestFit="1" customWidth="1"/>
    <col min="10" max="10" width="9.5703125" style="172" customWidth="1"/>
    <col min="11" max="12" width="11.42578125" style="147"/>
    <col min="13" max="13" width="14.85546875" style="173" bestFit="1" customWidth="1"/>
    <col min="14" max="14" width="9.85546875" style="173" bestFit="1" customWidth="1"/>
    <col min="15" max="16" width="9.28515625" style="173" bestFit="1" customWidth="1"/>
    <col min="17" max="19" width="10.7109375" style="173" bestFit="1" customWidth="1"/>
    <col min="20" max="16384" width="11.42578125" style="158"/>
  </cols>
  <sheetData>
    <row r="1" spans="1:19" s="156" customFormat="1" ht="45" x14ac:dyDescent="0.25">
      <c r="A1" s="236" t="s">
        <v>191</v>
      </c>
      <c r="B1" s="237"/>
      <c r="C1" s="238">
        <v>1204</v>
      </c>
      <c r="D1" s="237">
        <v>3604</v>
      </c>
      <c r="E1" s="237">
        <v>4076</v>
      </c>
      <c r="F1" s="237">
        <v>3620</v>
      </c>
      <c r="G1" s="238" t="s">
        <v>120</v>
      </c>
      <c r="H1" s="237">
        <v>4561</v>
      </c>
      <c r="I1" s="237" t="s">
        <v>121</v>
      </c>
      <c r="J1" s="239" t="s">
        <v>122</v>
      </c>
      <c r="K1" s="240" t="s">
        <v>123</v>
      </c>
      <c r="L1" s="240" t="s">
        <v>124</v>
      </c>
      <c r="M1" s="239" t="s">
        <v>125</v>
      </c>
      <c r="N1" s="239" t="s">
        <v>126</v>
      </c>
      <c r="O1" s="239" t="s">
        <v>127</v>
      </c>
      <c r="P1" s="239" t="s">
        <v>128</v>
      </c>
      <c r="Q1" s="239" t="s">
        <v>129</v>
      </c>
      <c r="R1" s="239" t="s">
        <v>130</v>
      </c>
      <c r="S1" s="239" t="s">
        <v>185</v>
      </c>
    </row>
    <row r="2" spans="1:19" s="157" customFormat="1" ht="30" x14ac:dyDescent="0.25">
      <c r="A2" s="241" t="s">
        <v>192</v>
      </c>
      <c r="B2" s="242"/>
      <c r="C2" s="243">
        <v>30</v>
      </c>
      <c r="D2" s="242">
        <v>77</v>
      </c>
      <c r="E2" s="242">
        <v>19.100000000000001</v>
      </c>
      <c r="F2" s="242">
        <v>50</v>
      </c>
      <c r="G2" s="243">
        <v>7.5</v>
      </c>
      <c r="H2" s="242" t="s">
        <v>193</v>
      </c>
      <c r="I2" s="242"/>
      <c r="J2" s="164"/>
      <c r="K2" s="239"/>
      <c r="L2" s="239"/>
      <c r="M2" s="239"/>
      <c r="N2" s="239"/>
      <c r="O2" s="239"/>
      <c r="P2" s="239"/>
      <c r="Q2" s="239"/>
      <c r="R2" s="239"/>
      <c r="S2" s="239"/>
    </row>
    <row r="3" spans="1:19" s="156" customFormat="1" x14ac:dyDescent="0.25">
      <c r="A3" s="236"/>
      <c r="B3" s="237"/>
      <c r="C3" s="238" t="s">
        <v>131</v>
      </c>
      <c r="D3" s="237" t="s">
        <v>132</v>
      </c>
      <c r="E3" s="237" t="s">
        <v>133</v>
      </c>
      <c r="F3" s="237" t="s">
        <v>134</v>
      </c>
      <c r="G3" s="238"/>
      <c r="H3" s="237" t="s">
        <v>135</v>
      </c>
      <c r="I3" s="237"/>
      <c r="J3" s="244"/>
      <c r="K3" s="240"/>
      <c r="L3" s="240"/>
      <c r="M3" s="239"/>
      <c r="N3" s="239"/>
      <c r="O3" s="239"/>
      <c r="P3" s="239"/>
      <c r="Q3" s="239"/>
      <c r="R3" s="239"/>
      <c r="S3" s="239"/>
    </row>
    <row r="4" spans="1:19" x14ac:dyDescent="0.25">
      <c r="A4" s="135" t="s">
        <v>136</v>
      </c>
      <c r="B4" s="136">
        <v>2021</v>
      </c>
      <c r="C4" s="137">
        <v>15.154999999999999</v>
      </c>
      <c r="D4" s="137">
        <v>21.47</v>
      </c>
      <c r="E4" s="137">
        <v>17.52</v>
      </c>
      <c r="F4" s="137">
        <v>14.445</v>
      </c>
      <c r="G4" s="137"/>
      <c r="H4" s="137">
        <v>20.202000000000002</v>
      </c>
      <c r="I4" s="137"/>
      <c r="J4" s="138"/>
      <c r="K4" s="137"/>
      <c r="L4" s="137"/>
      <c r="M4" s="139"/>
      <c r="N4" s="139"/>
      <c r="O4" s="139"/>
      <c r="P4" s="139"/>
      <c r="Q4" s="139"/>
      <c r="R4" s="139"/>
      <c r="S4" s="139"/>
    </row>
    <row r="5" spans="1:19" x14ac:dyDescent="0.25">
      <c r="A5" s="159" t="s">
        <v>136</v>
      </c>
      <c r="B5" s="160">
        <v>2022</v>
      </c>
      <c r="C5" s="140">
        <v>15.792</v>
      </c>
      <c r="D5" s="140">
        <v>22.372</v>
      </c>
      <c r="E5" s="140">
        <v>18.256</v>
      </c>
      <c r="F5" s="140">
        <v>15.052</v>
      </c>
      <c r="G5" s="140"/>
      <c r="H5" s="140">
        <v>21.05</v>
      </c>
      <c r="I5" s="140"/>
      <c r="J5" s="141"/>
      <c r="K5" s="140"/>
      <c r="L5" s="140"/>
      <c r="M5" s="142"/>
      <c r="N5" s="142"/>
      <c r="O5" s="142"/>
      <c r="P5" s="142"/>
      <c r="Q5" s="142"/>
      <c r="R5" s="142"/>
      <c r="S5" s="142"/>
    </row>
    <row r="6" spans="1:19" x14ac:dyDescent="0.25">
      <c r="A6" s="135" t="s">
        <v>186</v>
      </c>
      <c r="B6" s="136">
        <v>2021</v>
      </c>
      <c r="C6" s="137">
        <v>14.91</v>
      </c>
      <c r="D6" s="137">
        <v>21.2</v>
      </c>
      <c r="E6" s="137">
        <v>17.170000000000002</v>
      </c>
      <c r="F6" s="137">
        <v>14.26</v>
      </c>
      <c r="G6" s="137">
        <v>24.27</v>
      </c>
      <c r="H6" s="137">
        <v>19.98</v>
      </c>
      <c r="I6" s="137"/>
      <c r="J6" s="138"/>
      <c r="K6" s="137"/>
      <c r="L6" s="137"/>
      <c r="M6" s="139"/>
      <c r="N6" s="139"/>
      <c r="O6" s="139"/>
      <c r="P6" s="139"/>
      <c r="Q6" s="139"/>
      <c r="R6" s="139"/>
      <c r="S6" s="139"/>
    </row>
    <row r="7" spans="1:19" x14ac:dyDescent="0.25">
      <c r="A7" s="159" t="s">
        <v>186</v>
      </c>
      <c r="B7" s="160">
        <v>2022</v>
      </c>
      <c r="C7" s="140">
        <v>15.49</v>
      </c>
      <c r="D7" s="140">
        <v>22.02</v>
      </c>
      <c r="E7" s="140">
        <v>17.829999999999998</v>
      </c>
      <c r="F7" s="140">
        <v>14.81</v>
      </c>
      <c r="G7" s="140">
        <v>25.227</v>
      </c>
      <c r="H7" s="140">
        <v>20.75</v>
      </c>
      <c r="I7" s="140"/>
      <c r="J7" s="141"/>
      <c r="K7" s="140"/>
      <c r="L7" s="140"/>
      <c r="M7" s="142"/>
      <c r="N7" s="142"/>
      <c r="O7" s="142"/>
      <c r="P7" s="142"/>
      <c r="Q7" s="142"/>
      <c r="R7" s="142"/>
      <c r="S7" s="142"/>
    </row>
    <row r="8" spans="1:19" x14ac:dyDescent="0.25">
      <c r="A8" s="135" t="s">
        <v>138</v>
      </c>
      <c r="B8" s="136">
        <v>2021</v>
      </c>
      <c r="C8" s="137">
        <v>14.686999999999999</v>
      </c>
      <c r="D8" s="137">
        <v>20.806999999999999</v>
      </c>
      <c r="E8" s="137">
        <v>13.471</v>
      </c>
      <c r="F8" s="137">
        <v>14.000999999999999</v>
      </c>
      <c r="G8" s="137">
        <v>0</v>
      </c>
      <c r="H8" s="137">
        <v>19.033000000000001</v>
      </c>
      <c r="I8" s="137"/>
      <c r="J8" s="138"/>
      <c r="K8" s="137"/>
      <c r="L8" s="137"/>
      <c r="M8" s="139"/>
      <c r="N8" s="139"/>
      <c r="O8" s="139"/>
      <c r="P8" s="139"/>
      <c r="Q8" s="139"/>
      <c r="R8" s="139"/>
      <c r="S8" s="139"/>
    </row>
    <row r="9" spans="1:19" x14ac:dyDescent="0.25">
      <c r="A9" s="159" t="s">
        <v>138</v>
      </c>
      <c r="B9" s="160">
        <v>2022</v>
      </c>
      <c r="C9" s="140">
        <v>15.304</v>
      </c>
      <c r="D9" s="140">
        <v>21.681000000000001</v>
      </c>
      <c r="E9" s="140">
        <v>13.983000000000001</v>
      </c>
      <c r="F9" s="140">
        <v>14.589</v>
      </c>
      <c r="G9" s="140">
        <v>0</v>
      </c>
      <c r="H9" s="140">
        <v>19.832000000000001</v>
      </c>
      <c r="I9" s="140"/>
      <c r="J9" s="141"/>
      <c r="K9" s="140"/>
      <c r="L9" s="140"/>
      <c r="M9" s="140"/>
      <c r="N9" s="140"/>
      <c r="O9" s="140"/>
      <c r="P9" s="140"/>
      <c r="Q9" s="142"/>
      <c r="R9" s="142"/>
      <c r="S9" s="142"/>
    </row>
    <row r="10" spans="1:19" x14ac:dyDescent="0.25">
      <c r="A10" s="135" t="s">
        <v>139</v>
      </c>
      <c r="B10" s="136">
        <v>2021</v>
      </c>
      <c r="C10" s="137">
        <v>14.896000000000001</v>
      </c>
      <c r="D10" s="137">
        <v>21.102</v>
      </c>
      <c r="E10" s="137">
        <v>16.739000000000001</v>
      </c>
      <c r="F10" s="137">
        <v>14.202999999999999</v>
      </c>
      <c r="G10" s="137">
        <v>0</v>
      </c>
      <c r="H10" s="137">
        <v>19.305</v>
      </c>
      <c r="I10" s="137"/>
      <c r="J10" s="138"/>
      <c r="K10" s="137"/>
      <c r="L10" s="137"/>
      <c r="M10" s="139"/>
      <c r="N10" s="139"/>
      <c r="O10" s="139"/>
      <c r="P10" s="139"/>
      <c r="Q10" s="139"/>
      <c r="R10" s="139"/>
      <c r="S10" s="139"/>
    </row>
    <row r="11" spans="1:19" x14ac:dyDescent="0.25">
      <c r="A11" s="159" t="s">
        <v>139</v>
      </c>
      <c r="B11" s="160">
        <v>2022</v>
      </c>
      <c r="C11" s="140">
        <v>15.52</v>
      </c>
      <c r="D11" s="140">
        <v>21.998000000000001</v>
      </c>
      <c r="E11" s="140">
        <v>17.442</v>
      </c>
      <c r="F11" s="140">
        <v>14.8</v>
      </c>
      <c r="G11" s="140">
        <v>0</v>
      </c>
      <c r="H11" s="140">
        <v>20.116</v>
      </c>
      <c r="I11" s="140"/>
      <c r="J11" s="141"/>
      <c r="K11" s="140"/>
      <c r="L11" s="140"/>
      <c r="M11" s="142"/>
      <c r="N11" s="142"/>
      <c r="O11" s="142"/>
      <c r="P11" s="142"/>
      <c r="Q11" s="142"/>
      <c r="R11" s="142"/>
      <c r="S11" s="142"/>
    </row>
    <row r="12" spans="1:19" x14ac:dyDescent="0.25">
      <c r="A12" s="135" t="s">
        <v>140</v>
      </c>
      <c r="B12" s="136">
        <v>2021</v>
      </c>
      <c r="C12" s="137">
        <v>14.94</v>
      </c>
      <c r="D12" s="137">
        <v>21.17</v>
      </c>
      <c r="E12" s="137">
        <v>17.149999999999999</v>
      </c>
      <c r="F12" s="137">
        <v>14.26</v>
      </c>
      <c r="G12" s="137">
        <v>24.25</v>
      </c>
      <c r="H12" s="137">
        <v>19.96</v>
      </c>
      <c r="I12" s="137"/>
      <c r="J12" s="138"/>
      <c r="K12" s="137"/>
      <c r="L12" s="137"/>
      <c r="M12" s="139"/>
      <c r="N12" s="139"/>
      <c r="O12" s="139"/>
      <c r="P12" s="139"/>
      <c r="Q12" s="139"/>
      <c r="R12" s="139"/>
      <c r="S12" s="139"/>
    </row>
    <row r="13" spans="1:19" x14ac:dyDescent="0.25">
      <c r="A13" s="159" t="s">
        <v>140</v>
      </c>
      <c r="B13" s="160">
        <v>2022</v>
      </c>
      <c r="C13" s="140">
        <v>15.52</v>
      </c>
      <c r="D13" s="140">
        <v>21.99</v>
      </c>
      <c r="E13" s="140">
        <v>17.809999999999999</v>
      </c>
      <c r="F13" s="140">
        <v>14.81</v>
      </c>
      <c r="G13" s="140">
        <v>25.2</v>
      </c>
      <c r="H13" s="140">
        <v>20.73</v>
      </c>
      <c r="I13" s="140"/>
      <c r="J13" s="141"/>
      <c r="K13" s="140"/>
      <c r="L13" s="140"/>
      <c r="M13" s="142"/>
      <c r="N13" s="142"/>
      <c r="O13" s="142"/>
      <c r="P13" s="142"/>
      <c r="Q13" s="142"/>
      <c r="R13" s="142"/>
      <c r="S13" s="142"/>
    </row>
    <row r="14" spans="1:19" x14ac:dyDescent="0.25">
      <c r="A14" s="135" t="s">
        <v>141</v>
      </c>
      <c r="B14" s="136">
        <v>2021</v>
      </c>
      <c r="C14" s="137">
        <v>14.214285714285714</v>
      </c>
      <c r="D14" s="137">
        <v>20.12857142857143</v>
      </c>
      <c r="E14" s="137">
        <v>10.94764397905759</v>
      </c>
      <c r="F14" s="137">
        <v>13.54</v>
      </c>
      <c r="G14" s="137">
        <v>22.959999999999997</v>
      </c>
      <c r="H14" s="137">
        <v>18.95505617977528</v>
      </c>
      <c r="I14" s="137"/>
      <c r="J14" s="138"/>
      <c r="K14" s="137"/>
      <c r="L14" s="137"/>
      <c r="M14" s="139"/>
      <c r="N14" s="139"/>
      <c r="O14" s="139"/>
      <c r="P14" s="139"/>
      <c r="Q14" s="139"/>
      <c r="R14" s="139"/>
      <c r="S14" s="139"/>
    </row>
    <row r="15" spans="1:19" x14ac:dyDescent="0.25">
      <c r="A15" s="135" t="s">
        <v>142</v>
      </c>
      <c r="B15" s="136">
        <v>2021</v>
      </c>
      <c r="C15" s="137">
        <v>14.585714285714285</v>
      </c>
      <c r="D15" s="137">
        <v>20.693506493506494</v>
      </c>
      <c r="E15" s="137">
        <v>10.94764397905759</v>
      </c>
      <c r="F15" s="137">
        <v>13.924000000000001</v>
      </c>
      <c r="G15" s="137">
        <v>23.6</v>
      </c>
      <c r="H15" s="137">
        <v>19.477611940298505</v>
      </c>
      <c r="I15" s="137"/>
      <c r="J15" s="138"/>
      <c r="K15" s="137"/>
      <c r="L15" s="137"/>
      <c r="M15" s="139"/>
      <c r="N15" s="139"/>
      <c r="O15" s="139"/>
      <c r="P15" s="139"/>
      <c r="Q15" s="139"/>
      <c r="R15" s="139"/>
      <c r="S15" s="139"/>
    </row>
    <row r="16" spans="1:19" x14ac:dyDescent="0.25">
      <c r="A16" s="135" t="s">
        <v>143</v>
      </c>
      <c r="B16" s="136">
        <v>2021</v>
      </c>
      <c r="C16" s="137">
        <v>14.585714285714285</v>
      </c>
      <c r="D16" s="137">
        <v>20.693506493506494</v>
      </c>
      <c r="E16" s="137">
        <v>10.94764397905759</v>
      </c>
      <c r="F16" s="137">
        <v>13.924000000000001</v>
      </c>
      <c r="G16" s="137">
        <v>23.6</v>
      </c>
      <c r="H16" s="137">
        <v>19.477611940298505</v>
      </c>
      <c r="I16" s="137"/>
      <c r="J16" s="138"/>
      <c r="K16" s="137"/>
      <c r="L16" s="137"/>
      <c r="M16" s="139"/>
      <c r="N16" s="139"/>
      <c r="O16" s="139"/>
      <c r="P16" s="139"/>
      <c r="Q16" s="139"/>
      <c r="R16" s="139"/>
      <c r="S16" s="139"/>
    </row>
    <row r="17" spans="1:19" ht="90" x14ac:dyDescent="0.25">
      <c r="A17" s="143" t="s">
        <v>194</v>
      </c>
      <c r="B17" s="136">
        <v>2021</v>
      </c>
      <c r="C17" s="137">
        <v>14.907142857142857</v>
      </c>
      <c r="D17" s="137">
        <v>21.131168831168829</v>
      </c>
      <c r="E17" s="137">
        <v>12.534031413612565</v>
      </c>
      <c r="F17" s="137">
        <v>14.218</v>
      </c>
      <c r="G17" s="137">
        <v>24.133333333333333</v>
      </c>
      <c r="H17" s="137">
        <v>19.888059701492537</v>
      </c>
      <c r="I17" s="137"/>
      <c r="J17" s="138"/>
      <c r="K17" s="137">
        <v>0</v>
      </c>
      <c r="L17" s="137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</row>
    <row r="18" spans="1:19" x14ac:dyDescent="0.25">
      <c r="A18" s="135" t="s">
        <v>144</v>
      </c>
      <c r="B18" s="136">
        <v>2021</v>
      </c>
      <c r="C18" s="137">
        <v>15.549999999999999</v>
      </c>
      <c r="D18" s="137">
        <v>22.031168831168831</v>
      </c>
      <c r="E18" s="137">
        <v>11.989528795811518</v>
      </c>
      <c r="F18" s="137">
        <v>14.827999999999999</v>
      </c>
      <c r="G18" s="137">
        <v>25.12</v>
      </c>
      <c r="H18" s="137">
        <v>20.764044943820224</v>
      </c>
      <c r="I18" s="137"/>
      <c r="J18" s="138"/>
      <c r="K18" s="137"/>
      <c r="L18" s="137"/>
      <c r="M18" s="139"/>
      <c r="N18" s="139"/>
      <c r="O18" s="139"/>
      <c r="P18" s="139"/>
      <c r="Q18" s="139"/>
      <c r="R18" s="139"/>
      <c r="S18" s="139"/>
    </row>
    <row r="19" spans="1:19" x14ac:dyDescent="0.25">
      <c r="A19" s="135" t="s">
        <v>145</v>
      </c>
      <c r="B19" s="136">
        <v>2021</v>
      </c>
      <c r="C19" s="137">
        <v>19.87142857142857</v>
      </c>
      <c r="D19" s="137">
        <v>28.161038961038962</v>
      </c>
      <c r="E19" s="137">
        <v>22.979057591623032</v>
      </c>
      <c r="F19" s="137">
        <v>18.948</v>
      </c>
      <c r="G19" s="137">
        <v>32.146666666666668</v>
      </c>
      <c r="H19" s="137">
        <v>26.507462686567163</v>
      </c>
      <c r="I19" s="137"/>
      <c r="J19" s="138"/>
      <c r="K19" s="137"/>
      <c r="L19" s="137"/>
      <c r="M19" s="139"/>
      <c r="N19" s="139"/>
      <c r="O19" s="139"/>
      <c r="P19" s="139"/>
      <c r="Q19" s="139"/>
      <c r="R19" s="139"/>
      <c r="S19" s="139"/>
    </row>
    <row r="20" spans="1:19" x14ac:dyDescent="0.25">
      <c r="A20" s="135" t="s">
        <v>146</v>
      </c>
      <c r="B20" s="136">
        <v>2021</v>
      </c>
      <c r="C20" s="137">
        <v>19.87142857142857</v>
      </c>
      <c r="D20" s="137">
        <v>28.161038961038962</v>
      </c>
      <c r="E20" s="137">
        <v>22.979057591623032</v>
      </c>
      <c r="F20" s="137">
        <v>18.948</v>
      </c>
      <c r="G20" s="137">
        <v>32.146666666666668</v>
      </c>
      <c r="H20" s="137">
        <v>26.507462686567163</v>
      </c>
      <c r="I20" s="137"/>
      <c r="J20" s="138"/>
      <c r="K20" s="137"/>
      <c r="L20" s="137"/>
      <c r="M20" s="139"/>
      <c r="N20" s="139"/>
      <c r="O20" s="139"/>
      <c r="P20" s="139"/>
      <c r="Q20" s="139"/>
      <c r="R20" s="139"/>
      <c r="S20" s="139"/>
    </row>
    <row r="21" spans="1:19" ht="105" x14ac:dyDescent="0.25">
      <c r="A21" s="143" t="s">
        <v>147</v>
      </c>
      <c r="B21" s="136">
        <v>2021</v>
      </c>
      <c r="C21" s="137">
        <v>15.285714285714286</v>
      </c>
      <c r="D21" s="137">
        <v>28.161038961038962</v>
      </c>
      <c r="E21" s="137">
        <v>17.675392670157066</v>
      </c>
      <c r="F21" s="137">
        <v>18.95</v>
      </c>
      <c r="G21" s="137">
        <v>32.159999999999997</v>
      </c>
      <c r="H21" s="137">
        <v>20.388059701492537</v>
      </c>
      <c r="I21" s="137"/>
      <c r="J21" s="138"/>
      <c r="K21" s="137"/>
      <c r="L21" s="137"/>
      <c r="M21" s="139"/>
      <c r="N21" s="139"/>
      <c r="O21" s="139"/>
      <c r="P21" s="139"/>
      <c r="Q21" s="139"/>
      <c r="R21" s="139"/>
      <c r="S21" s="139"/>
    </row>
    <row r="22" spans="1:19" x14ac:dyDescent="0.25">
      <c r="A22" s="159" t="s">
        <v>141</v>
      </c>
      <c r="B22" s="160">
        <v>2022</v>
      </c>
      <c r="C22" s="140">
        <f>442.8/30</f>
        <v>14.76</v>
      </c>
      <c r="D22" s="140">
        <f>1610.3/77</f>
        <v>20.912987012987013</v>
      </c>
      <c r="E22" s="140">
        <v>0</v>
      </c>
      <c r="F22" s="140">
        <f>703.4/50</f>
        <v>14.068</v>
      </c>
      <c r="G22" s="140">
        <f>178.9/7.5</f>
        <v>23.853333333333335</v>
      </c>
      <c r="H22" s="140">
        <f>175.3/8.9</f>
        <v>19.696629213483146</v>
      </c>
      <c r="I22" s="140"/>
      <c r="J22" s="141"/>
      <c r="K22" s="140"/>
      <c r="L22" s="140"/>
      <c r="M22" s="142"/>
      <c r="N22" s="142"/>
      <c r="O22" s="142"/>
      <c r="P22" s="142"/>
      <c r="Q22" s="142"/>
      <c r="R22" s="142"/>
      <c r="S22" s="142"/>
    </row>
    <row r="23" spans="1:19" x14ac:dyDescent="0.25">
      <c r="A23" s="159" t="s">
        <v>142</v>
      </c>
      <c r="B23" s="160">
        <v>2022</v>
      </c>
      <c r="C23" s="140">
        <f>455.3/30</f>
        <v>15.176666666666668</v>
      </c>
      <c r="D23" s="140">
        <f>1655.5/77</f>
        <v>21.5</v>
      </c>
      <c r="E23" s="140">
        <v>0</v>
      </c>
      <c r="F23" s="140">
        <f>723.4/50</f>
        <v>14.468</v>
      </c>
      <c r="G23" s="140">
        <f>183.9/7.5</f>
        <v>24.52</v>
      </c>
      <c r="H23" s="140">
        <f>271.2/13.4</f>
        <v>20.238805970149251</v>
      </c>
      <c r="I23" s="140"/>
      <c r="J23" s="141"/>
      <c r="K23" s="140"/>
      <c r="L23" s="140"/>
      <c r="M23" s="142"/>
      <c r="N23" s="142"/>
      <c r="O23" s="142"/>
      <c r="P23" s="142"/>
      <c r="Q23" s="142"/>
      <c r="R23" s="142"/>
      <c r="S23" s="142"/>
    </row>
    <row r="24" spans="1:19" x14ac:dyDescent="0.25">
      <c r="A24" s="159" t="s">
        <v>143</v>
      </c>
      <c r="B24" s="160">
        <v>2022</v>
      </c>
      <c r="C24" s="206">
        <f t="shared" ref="C24:H24" si="0">C23</f>
        <v>15.176666666666668</v>
      </c>
      <c r="D24" s="206">
        <f t="shared" si="0"/>
        <v>21.5</v>
      </c>
      <c r="E24" s="206">
        <f t="shared" si="0"/>
        <v>0</v>
      </c>
      <c r="F24" s="206">
        <f t="shared" si="0"/>
        <v>14.468</v>
      </c>
      <c r="G24" s="206">
        <f t="shared" si="0"/>
        <v>24.52</v>
      </c>
      <c r="H24" s="206">
        <f t="shared" si="0"/>
        <v>20.238805970149251</v>
      </c>
      <c r="I24" s="140"/>
      <c r="J24" s="141"/>
      <c r="K24" s="140"/>
      <c r="L24" s="140"/>
      <c r="M24" s="142"/>
      <c r="N24" s="142"/>
      <c r="O24" s="142"/>
      <c r="P24" s="142"/>
      <c r="Q24" s="142"/>
      <c r="R24" s="142"/>
      <c r="S24" s="142"/>
    </row>
    <row r="25" spans="1:19" ht="90" x14ac:dyDescent="0.25">
      <c r="A25" s="161" t="s">
        <v>194</v>
      </c>
      <c r="B25" s="160">
        <v>2022</v>
      </c>
      <c r="C25" s="140">
        <f>470.9/30</f>
        <v>15.696666666666665</v>
      </c>
      <c r="D25" s="140">
        <f>1711.6/77</f>
        <v>22.228571428571428</v>
      </c>
      <c r="E25" s="140">
        <f>346.5/19.1</f>
        <v>18.141361256544503</v>
      </c>
      <c r="F25" s="140">
        <f>748/50</f>
        <v>14.96</v>
      </c>
      <c r="G25" s="140">
        <f>190.3/7.5</f>
        <v>25.373333333333335</v>
      </c>
      <c r="H25" s="140">
        <f>280.3/13.4</f>
        <v>20.917910447761194</v>
      </c>
      <c r="I25" s="140"/>
      <c r="J25" s="140"/>
      <c r="K25" s="140">
        <f t="shared" ref="K25:S25" si="1">K31:Z31</f>
        <v>0</v>
      </c>
      <c r="L25" s="140">
        <f t="shared" si="1"/>
        <v>0</v>
      </c>
      <c r="M25" s="140">
        <f t="shared" si="1"/>
        <v>0</v>
      </c>
      <c r="N25" s="140">
        <f t="shared" si="1"/>
        <v>0</v>
      </c>
      <c r="O25" s="140">
        <f t="shared" si="1"/>
        <v>0</v>
      </c>
      <c r="P25" s="140">
        <f t="shared" si="1"/>
        <v>0</v>
      </c>
      <c r="Q25" s="140">
        <f t="shared" si="1"/>
        <v>0</v>
      </c>
      <c r="R25" s="140">
        <f t="shared" si="1"/>
        <v>0</v>
      </c>
      <c r="S25" s="140">
        <f t="shared" si="1"/>
        <v>0</v>
      </c>
    </row>
    <row r="26" spans="1:19" x14ac:dyDescent="0.25">
      <c r="A26" s="159" t="s">
        <v>144</v>
      </c>
      <c r="B26" s="160">
        <v>2022</v>
      </c>
      <c r="C26" s="140">
        <f>486/30</f>
        <v>16.2</v>
      </c>
      <c r="D26" s="140">
        <f>1776.8/77</f>
        <v>23.075324675324676</v>
      </c>
      <c r="E26" s="140">
        <f>238.5/19.1</f>
        <v>12.486910994764397</v>
      </c>
      <c r="F26" s="140">
        <f>772.2/50</f>
        <v>15.444000000000001</v>
      </c>
      <c r="G26" s="140">
        <f>196.2/7.5</f>
        <v>26.16</v>
      </c>
      <c r="H26" s="140">
        <f>192.5/13.4</f>
        <v>14.365671641791044</v>
      </c>
      <c r="I26" s="140"/>
      <c r="J26" s="141"/>
      <c r="K26" s="140"/>
      <c r="L26" s="140"/>
      <c r="M26" s="142"/>
      <c r="N26" s="142"/>
      <c r="O26" s="142"/>
      <c r="P26" s="142"/>
      <c r="Q26" s="142"/>
      <c r="R26" s="142"/>
      <c r="S26" s="142"/>
    </row>
    <row r="27" spans="1:19" x14ac:dyDescent="0.25">
      <c r="A27" s="159" t="s">
        <v>145</v>
      </c>
      <c r="B27" s="160">
        <v>2022</v>
      </c>
      <c r="C27" s="206">
        <f>C28</f>
        <v>20.69</v>
      </c>
      <c r="D27" s="206">
        <f t="shared" ref="D27:H27" si="2">D28</f>
        <v>29.32987012987013</v>
      </c>
      <c r="E27" s="206">
        <f t="shared" si="2"/>
        <v>23.95287958115183</v>
      </c>
      <c r="F27" s="206">
        <f t="shared" si="2"/>
        <v>19.734000000000002</v>
      </c>
      <c r="G27" s="206">
        <f t="shared" si="2"/>
        <v>33.479999999999997</v>
      </c>
      <c r="H27" s="206">
        <f t="shared" si="2"/>
        <v>27.604477611940297</v>
      </c>
      <c r="I27" s="140"/>
      <c r="J27" s="141"/>
      <c r="K27" s="140"/>
      <c r="L27" s="140"/>
      <c r="M27" s="142"/>
      <c r="N27" s="142"/>
      <c r="O27" s="142"/>
      <c r="P27" s="142"/>
      <c r="Q27" s="142"/>
      <c r="R27" s="142"/>
      <c r="S27" s="142"/>
    </row>
    <row r="28" spans="1:19" x14ac:dyDescent="0.25">
      <c r="A28" s="159" t="s">
        <v>146</v>
      </c>
      <c r="B28" s="160">
        <v>2022</v>
      </c>
      <c r="C28" s="140">
        <f>620.7/30</f>
        <v>20.69</v>
      </c>
      <c r="D28" s="140">
        <f>2258.4/77</f>
        <v>29.32987012987013</v>
      </c>
      <c r="E28" s="140">
        <f>457.5/19.1</f>
        <v>23.95287958115183</v>
      </c>
      <c r="F28" s="140">
        <f>986.7/50</f>
        <v>19.734000000000002</v>
      </c>
      <c r="G28" s="140">
        <f>251.1/7.5</f>
        <v>33.479999999999997</v>
      </c>
      <c r="H28" s="140">
        <f>369.9/13.4</f>
        <v>27.604477611940297</v>
      </c>
      <c r="I28" s="140"/>
      <c r="J28" s="141"/>
      <c r="K28" s="140"/>
      <c r="L28" s="140"/>
      <c r="M28" s="142"/>
      <c r="N28" s="142"/>
      <c r="O28" s="142"/>
      <c r="P28" s="142"/>
      <c r="Q28" s="142"/>
      <c r="R28" s="142"/>
      <c r="S28" s="142"/>
    </row>
    <row r="29" spans="1:19" ht="105" x14ac:dyDescent="0.25">
      <c r="A29" s="161" t="s">
        <v>147</v>
      </c>
      <c r="B29" s="160">
        <v>2022</v>
      </c>
      <c r="C29" s="140">
        <f>621/30</f>
        <v>20.7</v>
      </c>
      <c r="D29" s="140">
        <f>2258.4/77</f>
        <v>29.32987012987013</v>
      </c>
      <c r="E29" s="140">
        <f>351.6/19.1</f>
        <v>18.408376963350786</v>
      </c>
      <c r="F29" s="140">
        <f>986.8/50</f>
        <v>19.736000000000001</v>
      </c>
      <c r="G29" s="140">
        <f>251.1/7.5</f>
        <v>33.479999999999997</v>
      </c>
      <c r="H29" s="140">
        <f>284.5/13.4</f>
        <v>21.231343283582088</v>
      </c>
      <c r="I29" s="140"/>
      <c r="J29" s="141"/>
      <c r="K29" s="140"/>
      <c r="L29" s="140"/>
      <c r="M29" s="142"/>
      <c r="N29" s="142"/>
      <c r="O29" s="142"/>
      <c r="P29" s="142"/>
      <c r="Q29" s="142"/>
      <c r="R29" s="142"/>
      <c r="S29" s="142"/>
    </row>
    <row r="30" spans="1:19" x14ac:dyDescent="0.25">
      <c r="A30" s="135" t="s">
        <v>148</v>
      </c>
      <c r="B30" s="136">
        <v>2021</v>
      </c>
      <c r="C30" s="137"/>
      <c r="D30" s="137"/>
      <c r="E30" s="137"/>
      <c r="F30" s="137"/>
      <c r="G30" s="137"/>
      <c r="H30" s="137"/>
      <c r="I30" s="137"/>
      <c r="J30" s="138"/>
      <c r="K30" s="137"/>
      <c r="L30" s="137"/>
      <c r="M30" s="139"/>
      <c r="N30" s="139"/>
      <c r="O30" s="139"/>
      <c r="P30" s="139"/>
      <c r="Q30" s="139"/>
      <c r="R30" s="139"/>
      <c r="S30" s="139"/>
    </row>
    <row r="31" spans="1:19" x14ac:dyDescent="0.25">
      <c r="A31" s="159" t="s">
        <v>148</v>
      </c>
      <c r="B31" s="160">
        <v>2022</v>
      </c>
      <c r="C31" s="140"/>
      <c r="D31" s="140"/>
      <c r="E31" s="140"/>
      <c r="F31" s="140"/>
      <c r="G31" s="140"/>
      <c r="H31" s="140"/>
      <c r="I31" s="140"/>
      <c r="J31" s="141"/>
      <c r="K31" s="140"/>
      <c r="L31" s="140"/>
      <c r="M31" s="142"/>
      <c r="N31" s="142"/>
      <c r="O31" s="142"/>
      <c r="P31" s="142"/>
      <c r="Q31" s="142"/>
      <c r="R31" s="142"/>
      <c r="S31" s="142"/>
    </row>
    <row r="32" spans="1:19" x14ac:dyDescent="0.25">
      <c r="A32" s="135" t="s">
        <v>149</v>
      </c>
      <c r="B32" s="136">
        <v>2021</v>
      </c>
      <c r="C32" s="137">
        <v>15.827999999999999</v>
      </c>
      <c r="D32" s="137">
        <v>22.422000000000001</v>
      </c>
      <c r="E32" s="137">
        <v>18.742000000000001</v>
      </c>
      <c r="F32" s="137">
        <v>15.087999999999999</v>
      </c>
      <c r="G32" s="137">
        <v>0</v>
      </c>
      <c r="H32" s="137">
        <v>21.103999999999999</v>
      </c>
      <c r="I32" s="137">
        <v>25.559000000000001</v>
      </c>
      <c r="J32" s="138">
        <v>28.654</v>
      </c>
      <c r="K32" s="137"/>
      <c r="L32" s="137"/>
      <c r="M32" s="139"/>
      <c r="N32" s="139"/>
      <c r="O32" s="139"/>
      <c r="P32" s="139"/>
      <c r="Q32" s="139"/>
      <c r="R32" s="139"/>
      <c r="S32" s="139"/>
    </row>
    <row r="33" spans="1:19" x14ac:dyDescent="0.25">
      <c r="A33" s="159" t="s">
        <v>149</v>
      </c>
      <c r="B33" s="160">
        <v>2022</v>
      </c>
      <c r="C33" s="140">
        <f>497.1/30</f>
        <v>16.57</v>
      </c>
      <c r="D33" s="140">
        <f>1805.9/77</f>
        <v>23.453246753246756</v>
      </c>
      <c r="E33" s="140">
        <f>243.8/19.1</f>
        <v>12.764397905759163</v>
      </c>
      <c r="F33" s="140">
        <f>789.4/50</f>
        <v>15.788</v>
      </c>
      <c r="G33" s="140">
        <f>224.9/7.5</f>
        <v>29.986666666666668</v>
      </c>
      <c r="H33" s="140">
        <f>196.5/13.4</f>
        <v>14.664179104477611</v>
      </c>
      <c r="I33" s="140">
        <v>26.713000000000001</v>
      </c>
      <c r="J33" s="141">
        <v>29.986999999999998</v>
      </c>
      <c r="K33" s="140"/>
      <c r="L33" s="140"/>
      <c r="M33" s="142"/>
      <c r="N33" s="142"/>
      <c r="O33" s="142"/>
      <c r="P33" s="142"/>
      <c r="Q33" s="142"/>
      <c r="R33" s="142"/>
      <c r="S33" s="142"/>
    </row>
    <row r="34" spans="1:19" x14ac:dyDescent="0.25">
      <c r="A34" s="135" t="s">
        <v>217</v>
      </c>
      <c r="B34" s="136">
        <v>2021</v>
      </c>
      <c r="C34" s="137">
        <v>15.77</v>
      </c>
      <c r="D34" s="137">
        <v>22.42</v>
      </c>
      <c r="E34" s="137">
        <v>18.16</v>
      </c>
      <c r="F34" s="137">
        <v>15.11</v>
      </c>
      <c r="G34" s="137">
        <v>0</v>
      </c>
      <c r="H34" s="137">
        <v>21.14</v>
      </c>
      <c r="I34" s="137"/>
      <c r="J34" s="138"/>
      <c r="K34" s="137"/>
      <c r="L34" s="137"/>
      <c r="M34" s="139"/>
      <c r="N34" s="139"/>
      <c r="O34" s="139"/>
      <c r="P34" s="139"/>
      <c r="Q34" s="139"/>
      <c r="R34" s="139"/>
      <c r="S34" s="139"/>
    </row>
    <row r="35" spans="1:19" x14ac:dyDescent="0.25">
      <c r="A35" s="159" t="s">
        <v>217</v>
      </c>
      <c r="B35" s="160">
        <v>2022</v>
      </c>
      <c r="C35" s="140">
        <v>16.46</v>
      </c>
      <c r="D35" s="140">
        <v>23.4</v>
      </c>
      <c r="E35" s="140">
        <v>18.95</v>
      </c>
      <c r="F35" s="140">
        <v>15.77</v>
      </c>
      <c r="G35" s="140">
        <v>0</v>
      </c>
      <c r="H35" s="140">
        <v>22.07</v>
      </c>
      <c r="I35" s="140"/>
      <c r="J35" s="141"/>
      <c r="K35" s="140"/>
      <c r="L35" s="140"/>
      <c r="M35" s="142"/>
      <c r="N35" s="142"/>
      <c r="O35" s="142"/>
      <c r="P35" s="142"/>
      <c r="Q35" s="142"/>
      <c r="R35" s="142"/>
      <c r="S35" s="142"/>
    </row>
    <row r="36" spans="1:19" x14ac:dyDescent="0.25">
      <c r="A36" s="135" t="s">
        <v>150</v>
      </c>
      <c r="B36" s="136">
        <v>2021</v>
      </c>
      <c r="C36" s="245">
        <v>15.607142857142858</v>
      </c>
      <c r="D36" s="137">
        <v>22.093506493506496</v>
      </c>
      <c r="E36" s="137">
        <v>12.026178010471202</v>
      </c>
      <c r="F36" s="137">
        <v>14.868</v>
      </c>
      <c r="G36" s="137">
        <v>25.186666666666667</v>
      </c>
      <c r="H36" s="137">
        <v>13.656716417910447</v>
      </c>
      <c r="I36" s="137"/>
      <c r="J36" s="138"/>
      <c r="K36" s="137"/>
      <c r="L36" s="137"/>
      <c r="M36" s="139"/>
      <c r="N36" s="139"/>
      <c r="O36" s="139"/>
      <c r="P36" s="139"/>
      <c r="Q36" s="139"/>
      <c r="R36" s="139"/>
      <c r="S36" s="139"/>
    </row>
    <row r="37" spans="1:19" x14ac:dyDescent="0.25">
      <c r="A37" s="159" t="s">
        <v>150</v>
      </c>
      <c r="B37" s="160">
        <v>2022</v>
      </c>
      <c r="C37" s="246">
        <v>16.247</v>
      </c>
      <c r="D37" s="140">
        <v>23.021999999999998</v>
      </c>
      <c r="E37" s="140">
        <v>12.529</v>
      </c>
      <c r="F37" s="140">
        <v>15.492000000000001</v>
      </c>
      <c r="G37" s="140">
        <v>26.24</v>
      </c>
      <c r="H37" s="140">
        <v>14.231</v>
      </c>
      <c r="I37" s="140"/>
      <c r="J37" s="141"/>
      <c r="K37" s="140"/>
      <c r="L37" s="140"/>
      <c r="M37" s="142"/>
      <c r="N37" s="142"/>
      <c r="O37" s="142"/>
      <c r="P37" s="142"/>
      <c r="Q37" s="142"/>
      <c r="R37" s="142"/>
      <c r="S37" s="142"/>
    </row>
    <row r="38" spans="1:19" x14ac:dyDescent="0.25">
      <c r="A38" s="135" t="s">
        <v>151</v>
      </c>
      <c r="B38" s="136">
        <v>2021</v>
      </c>
      <c r="C38" s="245">
        <v>15.872999999999999</v>
      </c>
      <c r="D38" s="137"/>
      <c r="E38" s="137">
        <v>18.05</v>
      </c>
      <c r="F38" s="137">
        <v>15.038</v>
      </c>
      <c r="G38" s="137">
        <v>25.634666666666664</v>
      </c>
      <c r="H38" s="137">
        <v>20.812000000000001</v>
      </c>
      <c r="I38" s="137"/>
      <c r="J38" s="138"/>
      <c r="K38" s="137"/>
      <c r="L38" s="137"/>
      <c r="M38" s="139"/>
      <c r="N38" s="139"/>
      <c r="O38" s="139"/>
      <c r="P38" s="139"/>
      <c r="Q38" s="139"/>
      <c r="R38" s="139"/>
      <c r="S38" s="139"/>
    </row>
    <row r="39" spans="1:19" x14ac:dyDescent="0.25">
      <c r="A39" s="159" t="s">
        <v>151</v>
      </c>
      <c r="B39" s="160">
        <v>2022</v>
      </c>
      <c r="C39" s="246">
        <f>496.2/30</f>
        <v>16.54</v>
      </c>
      <c r="D39" s="140">
        <f>1793.1/77</f>
        <v>23.287012987012986</v>
      </c>
      <c r="E39" s="140">
        <f>359.2/19.1</f>
        <v>18.806282722513085</v>
      </c>
      <c r="F39" s="140">
        <f>783.5/50</f>
        <v>15.67</v>
      </c>
      <c r="G39" s="140">
        <f>200.34/7.5</f>
        <v>26.712</v>
      </c>
      <c r="H39" s="140">
        <f>290.6/13.4</f>
        <v>21.686567164179106</v>
      </c>
      <c r="I39" s="140"/>
      <c r="J39" s="141"/>
      <c r="K39" s="140"/>
      <c r="L39" s="140"/>
      <c r="M39" s="142"/>
      <c r="N39" s="142"/>
      <c r="O39" s="142"/>
      <c r="P39" s="142"/>
      <c r="Q39" s="142"/>
      <c r="R39" s="142"/>
      <c r="S39" s="142"/>
    </row>
    <row r="40" spans="1:19" x14ac:dyDescent="0.25">
      <c r="A40" s="135" t="s">
        <v>152</v>
      </c>
      <c r="B40" s="136">
        <v>2021</v>
      </c>
      <c r="C40" s="245">
        <v>15.32</v>
      </c>
      <c r="D40" s="137">
        <v>21.701000000000001</v>
      </c>
      <c r="E40" s="137">
        <v>17.71</v>
      </c>
      <c r="F40" s="137">
        <v>14.603</v>
      </c>
      <c r="G40" s="137">
        <v>0</v>
      </c>
      <c r="H40" s="137">
        <v>20.425000000000001</v>
      </c>
      <c r="I40" s="137">
        <v>24.738</v>
      </c>
      <c r="J40" s="138">
        <v>27.733000000000001</v>
      </c>
      <c r="K40" s="137"/>
      <c r="L40" s="137"/>
      <c r="M40" s="139"/>
      <c r="N40" s="139"/>
      <c r="O40" s="139"/>
      <c r="P40" s="139"/>
      <c r="Q40" s="139"/>
      <c r="R40" s="139"/>
      <c r="S40" s="139"/>
    </row>
    <row r="41" spans="1:19" x14ac:dyDescent="0.25">
      <c r="A41" s="159" t="s">
        <v>152</v>
      </c>
      <c r="B41" s="160">
        <v>2022</v>
      </c>
      <c r="C41" s="246">
        <v>15.779</v>
      </c>
      <c r="D41" s="140">
        <v>22.353000000000002</v>
      </c>
      <c r="E41" s="140">
        <v>18.241</v>
      </c>
      <c r="F41" s="140">
        <v>15.041</v>
      </c>
      <c r="G41" s="140">
        <v>0</v>
      </c>
      <c r="H41" s="140">
        <v>21.038</v>
      </c>
      <c r="I41" s="140">
        <v>25.48</v>
      </c>
      <c r="J41" s="141">
        <v>28.84</v>
      </c>
      <c r="K41" s="140"/>
      <c r="L41" s="140"/>
      <c r="M41" s="142"/>
      <c r="N41" s="142"/>
      <c r="O41" s="142"/>
      <c r="P41" s="142"/>
      <c r="Q41" s="142"/>
      <c r="R41" s="142"/>
      <c r="S41" s="142"/>
    </row>
    <row r="42" spans="1:19" x14ac:dyDescent="0.25">
      <c r="A42" s="135" t="s">
        <v>153</v>
      </c>
      <c r="B42" s="136">
        <v>2021</v>
      </c>
      <c r="C42" s="245">
        <v>56.150171999999998</v>
      </c>
      <c r="D42" s="144"/>
      <c r="E42" s="144"/>
      <c r="F42" s="144"/>
      <c r="G42" s="144"/>
      <c r="H42" s="144"/>
      <c r="I42" s="144"/>
      <c r="J42" s="138"/>
      <c r="K42" s="145">
        <v>48.959691778749473</v>
      </c>
      <c r="L42" s="145">
        <v>48.718400496157173</v>
      </c>
      <c r="M42" s="162">
        <v>1051679.5101562499</v>
      </c>
      <c r="N42" s="162">
        <v>155</v>
      </c>
      <c r="O42" s="162">
        <v>282</v>
      </c>
      <c r="P42" s="162">
        <v>267</v>
      </c>
      <c r="Q42" s="162">
        <v>462</v>
      </c>
      <c r="R42" s="162">
        <v>447</v>
      </c>
      <c r="S42" s="162"/>
    </row>
    <row r="43" spans="1:19" x14ac:dyDescent="0.25">
      <c r="A43" s="159" t="s">
        <v>153</v>
      </c>
      <c r="B43" s="160">
        <v>2022</v>
      </c>
      <c r="C43" s="207">
        <f>C42*1.06</f>
        <v>59.519182319999999</v>
      </c>
      <c r="D43" s="163"/>
      <c r="E43" s="163"/>
      <c r="F43" s="163"/>
      <c r="G43" s="163"/>
      <c r="H43" s="163"/>
      <c r="I43" s="163"/>
      <c r="J43" s="141"/>
      <c r="K43" s="146">
        <f>($M43/$N43+O43*$C43)/Q43</f>
        <v>51.016100675372854</v>
      </c>
      <c r="L43" s="146">
        <f>($M43/$N43+P43*$C43)/R43</f>
        <v>50.730762365150454</v>
      </c>
      <c r="M43" s="164">
        <f>675300*1.15*1.125*1.125*1.07</f>
        <v>1051679.5101562499</v>
      </c>
      <c r="N43" s="165">
        <v>155</v>
      </c>
      <c r="O43" s="165">
        <v>282</v>
      </c>
      <c r="P43" s="165">
        <v>267</v>
      </c>
      <c r="Q43" s="165">
        <v>462</v>
      </c>
      <c r="R43" s="165">
        <v>447</v>
      </c>
      <c r="S43" s="142"/>
    </row>
    <row r="44" spans="1:19" x14ac:dyDescent="0.25">
      <c r="A44" s="135" t="s">
        <v>154</v>
      </c>
      <c r="B44" s="136">
        <v>2021</v>
      </c>
      <c r="C44" s="245">
        <v>48.281102999999995</v>
      </c>
      <c r="D44" s="144"/>
      <c r="E44" s="144"/>
      <c r="F44" s="144"/>
      <c r="G44" s="144"/>
      <c r="H44" s="144"/>
      <c r="I44" s="144"/>
      <c r="J44" s="138"/>
      <c r="K44" s="137"/>
      <c r="L44" s="137"/>
      <c r="M44" s="139"/>
      <c r="N44" s="139"/>
      <c r="O44" s="139"/>
      <c r="P44" s="139"/>
      <c r="Q44" s="139"/>
      <c r="R44" s="139"/>
      <c r="S44" s="139"/>
    </row>
    <row r="45" spans="1:19" x14ac:dyDescent="0.25">
      <c r="A45" s="159" t="s">
        <v>154</v>
      </c>
      <c r="B45" s="160">
        <v>2022</v>
      </c>
      <c r="C45" s="207">
        <f>C44*1.06</f>
        <v>51.177969179999998</v>
      </c>
      <c r="D45" s="163"/>
      <c r="E45" s="163"/>
      <c r="F45" s="163"/>
      <c r="G45" s="163"/>
      <c r="H45" s="163"/>
      <c r="I45" s="163"/>
      <c r="J45" s="141"/>
      <c r="K45" s="140"/>
      <c r="L45" s="140"/>
      <c r="M45" s="142"/>
      <c r="N45" s="142"/>
      <c r="O45" s="142"/>
      <c r="P45" s="142"/>
      <c r="Q45" s="142"/>
      <c r="R45" s="142"/>
      <c r="S45" s="142"/>
    </row>
    <row r="46" spans="1:19" x14ac:dyDescent="0.25">
      <c r="A46" s="135" t="s">
        <v>155</v>
      </c>
      <c r="B46" s="136">
        <v>2021</v>
      </c>
      <c r="C46" s="245">
        <v>41.608241999999997</v>
      </c>
      <c r="D46" s="144"/>
      <c r="E46" s="144"/>
      <c r="F46" s="144"/>
      <c r="G46" s="144"/>
      <c r="H46" s="144"/>
      <c r="I46" s="144"/>
      <c r="J46" s="138"/>
      <c r="K46" s="145">
        <v>37.844365128822787</v>
      </c>
      <c r="L46" s="145">
        <v>37.78833711301148</v>
      </c>
      <c r="M46" s="162">
        <v>982878.04687499988</v>
      </c>
      <c r="N46" s="162">
        <v>155</v>
      </c>
      <c r="O46" s="162">
        <v>282</v>
      </c>
      <c r="P46" s="162">
        <v>267</v>
      </c>
      <c r="Q46" s="162">
        <v>462</v>
      </c>
      <c r="R46" s="162">
        <v>447</v>
      </c>
      <c r="S46" s="162"/>
    </row>
    <row r="47" spans="1:19" x14ac:dyDescent="0.25">
      <c r="A47" s="159" t="s">
        <v>155</v>
      </c>
      <c r="B47" s="160">
        <v>2022</v>
      </c>
      <c r="C47" s="207">
        <f>C46*1.06</f>
        <v>44.104736519999996</v>
      </c>
      <c r="D47" s="163"/>
      <c r="E47" s="163"/>
      <c r="F47" s="163"/>
      <c r="G47" s="163"/>
      <c r="H47" s="163"/>
      <c r="I47" s="163"/>
      <c r="J47" s="141"/>
      <c r="K47" s="146">
        <f>($M47/$N47+O47*$C47)/Q47</f>
        <v>41.607283109139082</v>
      </c>
      <c r="L47" s="146">
        <f>($M47/$N47+P47*$C47)/R47</f>
        <v>41.523475947700796</v>
      </c>
      <c r="M47" s="165">
        <f>M43</f>
        <v>1051679.5101562499</v>
      </c>
      <c r="N47" s="165">
        <v>155</v>
      </c>
      <c r="O47" s="165">
        <v>282</v>
      </c>
      <c r="P47" s="165">
        <v>267</v>
      </c>
      <c r="Q47" s="165">
        <v>462</v>
      </c>
      <c r="R47" s="165">
        <v>447</v>
      </c>
      <c r="S47" s="142"/>
    </row>
    <row r="48" spans="1:19" x14ac:dyDescent="0.25">
      <c r="A48" s="148"/>
      <c r="B48" s="149"/>
      <c r="C48" s="150"/>
      <c r="D48" s="150"/>
      <c r="E48" s="150"/>
      <c r="F48" s="150"/>
      <c r="G48" s="150"/>
      <c r="H48" s="150"/>
      <c r="I48" s="150"/>
      <c r="J48" s="166"/>
      <c r="K48" s="151"/>
      <c r="L48" s="151"/>
      <c r="M48" s="167"/>
      <c r="N48" s="167"/>
      <c r="O48" s="167"/>
      <c r="P48" s="167"/>
      <c r="Q48" s="167"/>
      <c r="R48" s="167"/>
      <c r="S48" s="167"/>
    </row>
    <row r="49" spans="1:19" x14ac:dyDescent="0.25">
      <c r="A49" s="135" t="s">
        <v>187</v>
      </c>
      <c r="B49" s="136">
        <v>2021</v>
      </c>
      <c r="C49" s="137"/>
      <c r="D49" s="137"/>
      <c r="E49" s="137"/>
      <c r="F49" s="137"/>
      <c r="G49" s="137"/>
      <c r="H49" s="137"/>
      <c r="I49" s="144"/>
      <c r="J49" s="138"/>
      <c r="K49" s="137"/>
      <c r="L49" s="137"/>
      <c r="M49" s="139"/>
      <c r="N49" s="139"/>
      <c r="O49" s="139"/>
      <c r="P49" s="139"/>
      <c r="Q49" s="139"/>
      <c r="R49" s="139"/>
      <c r="S49" s="139"/>
    </row>
    <row r="50" spans="1:19" x14ac:dyDescent="0.25">
      <c r="A50" s="159" t="s">
        <v>187</v>
      </c>
      <c r="B50" s="160">
        <v>2022</v>
      </c>
      <c r="C50" s="140"/>
      <c r="D50" s="140"/>
      <c r="E50" s="140"/>
      <c r="F50" s="140"/>
      <c r="G50" s="140"/>
      <c r="H50" s="140"/>
      <c r="I50" s="163"/>
      <c r="J50" s="141"/>
      <c r="K50" s="140"/>
      <c r="L50" s="140"/>
      <c r="M50" s="142"/>
      <c r="N50" s="142"/>
      <c r="O50" s="142"/>
      <c r="P50" s="142"/>
      <c r="Q50" s="142"/>
      <c r="R50" s="142"/>
      <c r="S50" s="142"/>
    </row>
    <row r="51" spans="1:19" x14ac:dyDescent="0.25">
      <c r="A51" s="135" t="s">
        <v>188</v>
      </c>
      <c r="B51" s="136">
        <v>2021</v>
      </c>
      <c r="C51" s="137"/>
      <c r="D51" s="137"/>
      <c r="E51" s="137"/>
      <c r="F51" s="137"/>
      <c r="G51" s="137"/>
      <c r="H51" s="137"/>
      <c r="I51" s="144"/>
      <c r="J51" s="138"/>
      <c r="K51" s="137"/>
      <c r="L51" s="137"/>
      <c r="M51" s="139"/>
      <c r="N51" s="139"/>
      <c r="O51" s="139"/>
      <c r="P51" s="139"/>
      <c r="Q51" s="139"/>
      <c r="R51" s="139"/>
      <c r="S51" s="139"/>
    </row>
    <row r="52" spans="1:19" x14ac:dyDescent="0.25">
      <c r="A52" s="159" t="s">
        <v>188</v>
      </c>
      <c r="B52" s="160">
        <v>2022</v>
      </c>
      <c r="C52" s="140"/>
      <c r="D52" s="140"/>
      <c r="E52" s="140"/>
      <c r="F52" s="140"/>
      <c r="G52" s="140"/>
      <c r="H52" s="140"/>
      <c r="I52" s="163"/>
      <c r="J52" s="141"/>
      <c r="K52" s="140"/>
      <c r="L52" s="140"/>
      <c r="M52" s="142"/>
      <c r="N52" s="142"/>
      <c r="O52" s="142"/>
      <c r="P52" s="142"/>
      <c r="Q52" s="142"/>
      <c r="R52" s="142"/>
      <c r="S52" s="142"/>
    </row>
    <row r="53" spans="1:19" x14ac:dyDescent="0.25">
      <c r="A53" s="135" t="s">
        <v>189</v>
      </c>
      <c r="B53" s="136">
        <v>2021</v>
      </c>
      <c r="C53" s="137"/>
      <c r="D53" s="137"/>
      <c r="E53" s="137"/>
      <c r="F53" s="137"/>
      <c r="G53" s="137"/>
      <c r="H53" s="137"/>
      <c r="I53" s="144"/>
      <c r="J53" s="138"/>
      <c r="K53" s="137"/>
      <c r="L53" s="137"/>
      <c r="M53" s="139"/>
      <c r="N53" s="139"/>
      <c r="O53" s="139"/>
      <c r="P53" s="139"/>
      <c r="Q53" s="139"/>
      <c r="R53" s="139"/>
      <c r="S53" s="140">
        <v>13.913</v>
      </c>
    </row>
    <row r="54" spans="1:19" x14ac:dyDescent="0.25">
      <c r="A54" s="159" t="s">
        <v>189</v>
      </c>
      <c r="B54" s="160">
        <v>2022</v>
      </c>
      <c r="C54" s="140"/>
      <c r="D54" s="140"/>
      <c r="E54" s="140"/>
      <c r="F54" s="140"/>
      <c r="G54" s="140"/>
      <c r="H54" s="140"/>
      <c r="I54" s="163"/>
      <c r="J54" s="141"/>
      <c r="K54" s="140"/>
      <c r="L54" s="140"/>
      <c r="M54" s="142"/>
      <c r="N54" s="142"/>
      <c r="O54" s="142"/>
      <c r="P54" s="142"/>
      <c r="Q54" s="142"/>
      <c r="R54" s="142"/>
      <c r="S54" s="140">
        <f>434.9/30</f>
        <v>14.496666666666666</v>
      </c>
    </row>
    <row r="55" spans="1:19" x14ac:dyDescent="0.25">
      <c r="A55" s="135" t="s">
        <v>190</v>
      </c>
      <c r="B55" s="136">
        <v>2021</v>
      </c>
      <c r="C55" s="137"/>
      <c r="D55" s="137"/>
      <c r="E55" s="137"/>
      <c r="F55" s="137"/>
      <c r="G55" s="137"/>
      <c r="H55" s="137"/>
      <c r="I55" s="144"/>
      <c r="J55" s="138"/>
      <c r="K55" s="137"/>
      <c r="L55" s="137"/>
      <c r="M55" s="139"/>
      <c r="N55" s="139"/>
      <c r="O55" s="139"/>
      <c r="P55" s="139"/>
      <c r="Q55" s="139"/>
      <c r="R55" s="139"/>
      <c r="S55" s="140">
        <v>14.82</v>
      </c>
    </row>
    <row r="56" spans="1:19" x14ac:dyDescent="0.25">
      <c r="A56" s="159" t="s">
        <v>190</v>
      </c>
      <c r="B56" s="160">
        <v>2022</v>
      </c>
      <c r="C56" s="140"/>
      <c r="D56" s="140"/>
      <c r="E56" s="140"/>
      <c r="F56" s="140"/>
      <c r="G56" s="140"/>
      <c r="H56" s="140"/>
      <c r="I56" s="163"/>
      <c r="J56" s="141"/>
      <c r="K56" s="140"/>
      <c r="L56" s="140"/>
      <c r="M56" s="142"/>
      <c r="N56" s="142"/>
      <c r="O56" s="142"/>
      <c r="P56" s="142"/>
      <c r="Q56" s="142"/>
      <c r="R56" s="142"/>
      <c r="S56" s="140">
        <f>463.3/30</f>
        <v>15.443333333333333</v>
      </c>
    </row>
    <row r="57" spans="1:19" x14ac:dyDescent="0.25">
      <c r="A57" s="152"/>
      <c r="B57" s="153"/>
      <c r="C57" s="154"/>
      <c r="D57" s="154"/>
      <c r="E57" s="154"/>
      <c r="F57" s="154"/>
      <c r="G57" s="154"/>
      <c r="H57" s="154"/>
      <c r="I57" s="154"/>
      <c r="J57" s="168"/>
      <c r="K57" s="155"/>
      <c r="L57" s="155"/>
      <c r="M57" s="169"/>
      <c r="N57" s="169"/>
      <c r="O57" s="169"/>
      <c r="P57" s="169"/>
      <c r="Q57" s="169"/>
      <c r="R57" s="169"/>
      <c r="S57" s="169"/>
    </row>
    <row r="58" spans="1:19" ht="45" x14ac:dyDescent="0.25">
      <c r="A58" s="143" t="s">
        <v>195</v>
      </c>
      <c r="B58" s="136">
        <v>2021</v>
      </c>
      <c r="C58" s="137">
        <v>15.285714285714286</v>
      </c>
      <c r="D58" s="137">
        <v>21.663636363636364</v>
      </c>
      <c r="E58" s="137">
        <v>17.675392670157066</v>
      </c>
      <c r="F58" s="137">
        <v>18.952000000000002</v>
      </c>
      <c r="G58" s="137">
        <v>24.733333333333334</v>
      </c>
      <c r="H58" s="137">
        <v>20.388059701492537</v>
      </c>
      <c r="I58" s="144"/>
      <c r="J58" s="138"/>
      <c r="K58" s="137"/>
      <c r="L58" s="137"/>
      <c r="M58" s="139"/>
      <c r="N58" s="139"/>
      <c r="O58" s="139"/>
      <c r="P58" s="139"/>
      <c r="Q58" s="139"/>
      <c r="R58" s="139"/>
      <c r="S58" s="139"/>
    </row>
    <row r="59" spans="1:19" ht="45" x14ac:dyDescent="0.25">
      <c r="A59" s="161" t="s">
        <v>195</v>
      </c>
      <c r="B59" s="160">
        <v>2022</v>
      </c>
      <c r="C59" s="140">
        <f>621/30</f>
        <v>20.7</v>
      </c>
      <c r="D59" s="140">
        <f>1737.3/77</f>
        <v>22.562337662337661</v>
      </c>
      <c r="E59" s="140">
        <f>351.6/19.1</f>
        <v>18.408376963350786</v>
      </c>
      <c r="F59" s="140">
        <f>986.9/50</f>
        <v>19.738</v>
      </c>
      <c r="G59" s="140">
        <f>193.2/7.5</f>
        <v>25.759999999999998</v>
      </c>
      <c r="H59" s="140">
        <f>284.5/13.4</f>
        <v>21.231343283582088</v>
      </c>
      <c r="I59" s="163"/>
      <c r="J59" s="141"/>
      <c r="K59" s="140"/>
      <c r="L59" s="140"/>
      <c r="M59" s="142"/>
      <c r="N59" s="142"/>
      <c r="O59" s="142"/>
      <c r="P59" s="142"/>
      <c r="Q59" s="142"/>
      <c r="R59" s="142"/>
      <c r="S59" s="140"/>
    </row>
    <row r="60" spans="1:19" x14ac:dyDescent="0.25">
      <c r="A60" s="152"/>
      <c r="B60" s="153"/>
      <c r="C60" s="154"/>
      <c r="D60" s="154"/>
      <c r="E60" s="154"/>
      <c r="F60" s="154"/>
      <c r="G60" s="154"/>
      <c r="H60" s="154"/>
      <c r="I60" s="154"/>
      <c r="J60" s="168"/>
      <c r="K60" s="155"/>
      <c r="L60" s="155"/>
      <c r="M60" s="169"/>
      <c r="N60" s="169"/>
      <c r="O60" s="169"/>
      <c r="P60" s="169"/>
      <c r="Q60" s="169"/>
      <c r="R60" s="169"/>
      <c r="S60" s="169"/>
    </row>
    <row r="61" spans="1:19" x14ac:dyDescent="0.25">
      <c r="A61" s="135" t="s">
        <v>218</v>
      </c>
      <c r="B61" s="136">
        <v>2021</v>
      </c>
      <c r="C61" s="137">
        <v>15.46</v>
      </c>
      <c r="D61" s="137">
        <v>21.99</v>
      </c>
      <c r="E61" s="137">
        <v>17.809999999999999</v>
      </c>
      <c r="F61" s="137">
        <v>14.81</v>
      </c>
      <c r="G61" s="137">
        <v>0</v>
      </c>
      <c r="H61" s="137">
        <v>20.73</v>
      </c>
      <c r="I61" s="137"/>
      <c r="J61" s="138"/>
      <c r="K61" s="137"/>
      <c r="L61" s="137"/>
      <c r="M61" s="139"/>
      <c r="N61" s="139"/>
      <c r="O61" s="139"/>
      <c r="P61" s="139"/>
      <c r="Q61" s="139"/>
      <c r="R61" s="139"/>
      <c r="S61" s="139"/>
    </row>
    <row r="62" spans="1:19" x14ac:dyDescent="0.25">
      <c r="A62" s="159" t="s">
        <v>218</v>
      </c>
      <c r="B62" s="160">
        <v>2022</v>
      </c>
      <c r="C62" s="140">
        <v>15.92</v>
      </c>
      <c r="D62" s="140">
        <v>22.64</v>
      </c>
      <c r="E62" s="140">
        <v>18.34</v>
      </c>
      <c r="F62" s="140">
        <v>15.25</v>
      </c>
      <c r="G62" s="140">
        <v>0</v>
      </c>
      <c r="H62" s="140">
        <v>21.35</v>
      </c>
      <c r="I62" s="140"/>
      <c r="J62" s="141"/>
      <c r="K62" s="140"/>
      <c r="L62" s="140"/>
      <c r="M62" s="142"/>
      <c r="N62" s="142"/>
      <c r="O62" s="142"/>
      <c r="P62" s="142"/>
      <c r="Q62" s="142"/>
      <c r="R62" s="142"/>
      <c r="S62" s="142"/>
    </row>
  </sheetData>
  <sheetProtection algorithmName="SHA-512" hashValue="RnU+3s4SNuj44mo0fnR6Wbn3/WK890AwWus3qo7zGlHbEYVXebheo+uO+v4PICwdxmAOhXYQPrNvNUON0Yyrpg==" saltValue="nKD4RIVXWYo3KLu3FV2JO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2022-02-02T08:05:49Z</cp:lastPrinted>
  <dcterms:created xsi:type="dcterms:W3CDTF">2007-01-02T12:57:15Z</dcterms:created>
  <dcterms:modified xsi:type="dcterms:W3CDTF">2022-02-02T13:10:09Z</dcterms:modified>
</cp:coreProperties>
</file>