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13_ncr:1_{BBF4193C-3E7B-4AE7-B3B9-9F628F4E44B2}" xr6:coauthVersionLast="47" xr6:coauthVersionMax="47" xr10:uidLastSave="{00000000-0000-0000-0000-000000000000}"/>
  <bookViews>
    <workbookView xWindow="-20250" yWindow="180" windowWidth="18960" windowHeight="10425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Tariffs'!$A$1:$BB$122</definedName>
    <definedName name="_xlnm.Print_Titles" localSheetId="0">'Comparative Tariffs'!$A:$E,'Comparative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7" i="2"/>
  <c r="F7" i="2"/>
  <c r="D7" i="2"/>
  <c r="C7" i="2"/>
  <c r="L43" i="2" l="1"/>
  <c r="K43" i="2"/>
  <c r="L47" i="2"/>
  <c r="K47" i="2"/>
  <c r="AX120" i="1"/>
  <c r="AW120" i="1" s="1"/>
  <c r="AX119" i="1"/>
  <c r="AW119" i="1" s="1"/>
  <c r="AX118" i="1"/>
  <c r="AX97" i="1"/>
  <c r="AW97" i="1" s="1"/>
  <c r="AX84" i="1"/>
  <c r="AW84" i="1" s="1"/>
  <c r="AX83" i="1"/>
  <c r="AW83" i="1" s="1"/>
  <c r="AX79" i="1"/>
  <c r="AW79" i="1" s="1"/>
  <c r="AX78" i="1"/>
  <c r="AW78" i="1" s="1"/>
  <c r="AX77" i="1"/>
  <c r="AW77" i="1" s="1"/>
  <c r="AX73" i="1"/>
  <c r="AX72" i="1"/>
  <c r="AW72" i="1" s="1"/>
  <c r="AX70" i="1"/>
  <c r="AW70" i="1" s="1"/>
  <c r="AX69" i="1"/>
  <c r="AW69" i="1" s="1"/>
  <c r="AX68" i="1"/>
  <c r="AW68" i="1" s="1"/>
  <c r="AX65" i="1"/>
  <c r="AW65" i="1" s="1"/>
  <c r="AX58" i="1"/>
  <c r="AW58" i="1" s="1"/>
  <c r="AX56" i="1"/>
  <c r="AW56" i="1" s="1"/>
  <c r="AX55" i="1"/>
  <c r="AW55" i="1" s="1"/>
  <c r="AX46" i="1"/>
  <c r="AW46" i="1" s="1"/>
  <c r="AX45" i="1"/>
  <c r="AW45" i="1" s="1"/>
  <c r="AX44" i="1"/>
  <c r="AW44" i="1" s="1"/>
  <c r="AX42" i="1"/>
  <c r="AW42" i="1" s="1"/>
  <c r="AX40" i="1"/>
  <c r="AW40" i="1" s="1"/>
  <c r="AX37" i="1"/>
  <c r="AW37" i="1" s="1"/>
  <c r="AX36" i="1"/>
  <c r="AW36" i="1" s="1"/>
  <c r="AX34" i="1"/>
  <c r="AW34" i="1" s="1"/>
  <c r="AX33" i="1"/>
  <c r="AW33" i="1" s="1"/>
  <c r="AX32" i="1"/>
  <c r="AW32" i="1" s="1"/>
  <c r="AX106" i="1"/>
  <c r="AW106" i="1" s="1"/>
  <c r="AX107" i="1"/>
  <c r="AW107" i="1" s="1"/>
  <c r="AX108" i="1"/>
  <c r="AW108" i="1" s="1"/>
  <c r="AX109" i="1"/>
  <c r="AW109" i="1" s="1"/>
  <c r="AX110" i="1"/>
  <c r="AW110" i="1" s="1"/>
  <c r="AX111" i="1"/>
  <c r="AW111" i="1" s="1"/>
  <c r="AX112" i="1"/>
  <c r="AW112" i="1" s="1"/>
  <c r="AX113" i="1"/>
  <c r="AW113" i="1" s="1"/>
  <c r="AX114" i="1"/>
  <c r="AW114" i="1" s="1"/>
  <c r="AX105" i="1"/>
  <c r="AW105" i="1" s="1"/>
  <c r="AX104" i="1"/>
  <c r="AW104" i="1" s="1"/>
  <c r="AX102" i="1"/>
  <c r="AW102" i="1" s="1"/>
  <c r="AX101" i="1"/>
  <c r="AW101" i="1" s="1"/>
  <c r="AX100" i="1"/>
  <c r="AW100" i="1" s="1"/>
  <c r="AX99" i="1"/>
  <c r="AW99" i="1" s="1"/>
  <c r="AX98" i="1"/>
  <c r="AW98" i="1" s="1"/>
  <c r="AX96" i="1"/>
  <c r="AW96" i="1" s="1"/>
  <c r="AX95" i="1"/>
  <c r="AW95" i="1" s="1"/>
  <c r="AX94" i="1"/>
  <c r="AW94" i="1" s="1"/>
  <c r="AX93" i="1"/>
  <c r="AW93" i="1" s="1"/>
  <c r="AX92" i="1"/>
  <c r="AW92" i="1" s="1"/>
  <c r="AX91" i="1"/>
  <c r="AW91" i="1" s="1"/>
  <c r="AX90" i="1"/>
  <c r="AW90" i="1" s="1"/>
  <c r="AX89" i="1"/>
  <c r="AW89" i="1" s="1"/>
  <c r="AX88" i="1"/>
  <c r="AW88" i="1" s="1"/>
  <c r="AX86" i="1"/>
  <c r="AW86" i="1" s="1"/>
  <c r="AX85" i="1"/>
  <c r="AW85" i="1" s="1"/>
  <c r="AX82" i="1"/>
  <c r="AW82" i="1" s="1"/>
  <c r="AX81" i="1"/>
  <c r="AW81" i="1" s="1"/>
  <c r="AX80" i="1"/>
  <c r="AW80" i="1" s="1"/>
  <c r="AX76" i="1"/>
  <c r="AW76" i="1" s="1"/>
  <c r="AX75" i="1"/>
  <c r="AW75" i="1" s="1"/>
  <c r="AX74" i="1"/>
  <c r="AW74" i="1" s="1"/>
  <c r="AW73" i="1"/>
  <c r="AX71" i="1"/>
  <c r="AW71" i="1" s="1"/>
  <c r="AX67" i="1"/>
  <c r="AW67" i="1" s="1"/>
  <c r="AX66" i="1"/>
  <c r="AW66" i="1" s="1"/>
  <c r="AX64" i="1"/>
  <c r="AW64" i="1" s="1"/>
  <c r="AX63" i="1"/>
  <c r="AW63" i="1" s="1"/>
  <c r="AX62" i="1"/>
  <c r="AW62" i="1" s="1"/>
  <c r="AX61" i="1"/>
  <c r="AW61" i="1" s="1"/>
  <c r="AX60" i="1"/>
  <c r="AW60" i="1" s="1"/>
  <c r="AX59" i="1"/>
  <c r="AW59" i="1" s="1"/>
  <c r="AX57" i="1"/>
  <c r="AW57" i="1" s="1"/>
  <c r="AX54" i="1"/>
  <c r="AW54" i="1" s="1"/>
  <c r="AX53" i="1"/>
  <c r="AW53" i="1" s="1"/>
  <c r="AX52" i="1"/>
  <c r="AW52" i="1" s="1"/>
  <c r="AX51" i="1"/>
  <c r="AW51" i="1" s="1"/>
  <c r="AX50" i="1"/>
  <c r="AW50" i="1" s="1"/>
  <c r="AX49" i="1"/>
  <c r="AW49" i="1" s="1"/>
  <c r="AX48" i="1"/>
  <c r="AW48" i="1" s="1"/>
  <c r="AX47" i="1"/>
  <c r="AW47" i="1" s="1"/>
  <c r="AX43" i="1"/>
  <c r="AW43" i="1" s="1"/>
  <c r="AX41" i="1"/>
  <c r="AW41" i="1" s="1"/>
  <c r="AX39" i="1"/>
  <c r="AW39" i="1" s="1"/>
  <c r="AX38" i="1"/>
  <c r="AW38" i="1" s="1"/>
  <c r="AX35" i="1"/>
  <c r="AW35" i="1" s="1"/>
  <c r="AX31" i="1"/>
  <c r="AW31" i="1" s="1"/>
  <c r="AW118" i="1"/>
  <c r="AW87" i="1"/>
  <c r="AW103" i="1"/>
  <c r="AO12" i="1" l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11" i="1"/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1" i="1"/>
  <c r="AE16" i="1" l="1"/>
  <c r="W16" i="1" l="1"/>
  <c r="U16" i="1"/>
  <c r="E16" i="1" l="1"/>
  <c r="D16" i="1" s="1"/>
  <c r="V16" i="1"/>
  <c r="X16" i="1"/>
  <c r="Z16" i="1" s="1"/>
  <c r="Y16" i="1"/>
  <c r="AF16" i="1"/>
  <c r="AG16" i="1"/>
  <c r="AH16" i="1"/>
  <c r="AI16" i="1"/>
  <c r="AK16" i="1"/>
  <c r="AM16" i="1"/>
  <c r="AP16" i="1"/>
  <c r="AV16" i="1"/>
  <c r="AZ16" i="1"/>
  <c r="BB16" i="1"/>
  <c r="BA16" i="1" s="1"/>
  <c r="AC16" i="1" l="1"/>
  <c r="AB16" i="1"/>
  <c r="AA16" i="1"/>
  <c r="AD16" i="1"/>
  <c r="E114" i="1" l="1"/>
  <c r="E112" i="1"/>
  <c r="E110" i="1"/>
  <c r="E106" i="1"/>
  <c r="D106" i="1" s="1"/>
  <c r="E105" i="1"/>
  <c r="E103" i="1"/>
  <c r="E97" i="1"/>
  <c r="E87" i="1"/>
  <c r="E84" i="1"/>
  <c r="E83" i="1"/>
  <c r="E79" i="1"/>
  <c r="E78" i="1"/>
  <c r="E77" i="1"/>
  <c r="E73" i="1"/>
  <c r="E72" i="1"/>
  <c r="E70" i="1"/>
  <c r="E69" i="1"/>
  <c r="E68" i="1"/>
  <c r="E65" i="1"/>
  <c r="E58" i="1"/>
  <c r="D58" i="1" s="1"/>
  <c r="E56" i="1"/>
  <c r="E55" i="1"/>
  <c r="E46" i="1"/>
  <c r="E45" i="1"/>
  <c r="D45" i="1" s="1"/>
  <c r="E44" i="1"/>
  <c r="D44" i="1" s="1"/>
  <c r="E42" i="1"/>
  <c r="E40" i="1"/>
  <c r="E37" i="1"/>
  <c r="E36" i="1"/>
  <c r="E34" i="1"/>
  <c r="E33" i="1"/>
  <c r="E32" i="1"/>
  <c r="E109" i="1"/>
  <c r="G32" i="1"/>
  <c r="I32" i="1" s="1"/>
  <c r="J32" i="1" s="1"/>
  <c r="R32" i="1"/>
  <c r="Q32" i="1" s="1"/>
  <c r="V32" i="1"/>
  <c r="AF32" i="1"/>
  <c r="AE32" i="1" s="1"/>
  <c r="AK32" i="1"/>
  <c r="AJ32" i="1" s="1"/>
  <c r="AM32" i="1"/>
  <c r="AL32" i="1" s="1"/>
  <c r="AO32" i="1"/>
  <c r="AN32" i="1" s="1"/>
  <c r="AP32" i="1" s="1"/>
  <c r="AR32" i="1"/>
  <c r="AQ32" i="1" s="1"/>
  <c r="AS32" i="1" s="1"/>
  <c r="AV32" i="1"/>
  <c r="AU32" i="1" s="1"/>
  <c r="BB32" i="1"/>
  <c r="G33" i="1"/>
  <c r="F33" i="1" s="1"/>
  <c r="R33" i="1"/>
  <c r="Q33" i="1" s="1"/>
  <c r="V33" i="1"/>
  <c r="X33" i="1" s="1"/>
  <c r="AC33" i="1" s="1"/>
  <c r="AF33" i="1"/>
  <c r="AE33" i="1" s="1"/>
  <c r="AK33" i="1"/>
  <c r="AJ33" i="1" s="1"/>
  <c r="AM33" i="1"/>
  <c r="AL33" i="1" s="1"/>
  <c r="AO33" i="1"/>
  <c r="AN33" i="1" s="1"/>
  <c r="AP33" i="1" s="1"/>
  <c r="AR33" i="1"/>
  <c r="AQ33" i="1" s="1"/>
  <c r="AS33" i="1" s="1"/>
  <c r="AV33" i="1"/>
  <c r="AU33" i="1" s="1"/>
  <c r="BB33" i="1"/>
  <c r="BA33" i="1" s="1"/>
  <c r="G34" i="1"/>
  <c r="I34" i="1" s="1"/>
  <c r="R34" i="1"/>
  <c r="Q34" i="1" s="1"/>
  <c r="S34" i="1" s="1"/>
  <c r="V34" i="1"/>
  <c r="X34" i="1" s="1"/>
  <c r="AF34" i="1"/>
  <c r="AE34" i="1" s="1"/>
  <c r="AK34" i="1"/>
  <c r="AJ34" i="1" s="1"/>
  <c r="AM34" i="1"/>
  <c r="AL34" i="1" s="1"/>
  <c r="AO34" i="1"/>
  <c r="AN34" i="1" s="1"/>
  <c r="AP34" i="1" s="1"/>
  <c r="AR34" i="1"/>
  <c r="AQ34" i="1" s="1"/>
  <c r="AV34" i="1"/>
  <c r="AU34" i="1" s="1"/>
  <c r="BB34" i="1"/>
  <c r="G36" i="1"/>
  <c r="R36" i="1"/>
  <c r="Q36" i="1" s="1"/>
  <c r="S36" i="1" s="1"/>
  <c r="V36" i="1"/>
  <c r="X36" i="1" s="1"/>
  <c r="AF36" i="1"/>
  <c r="AE36" i="1" s="1"/>
  <c r="AK36" i="1"/>
  <c r="AJ36" i="1" s="1"/>
  <c r="AM36" i="1"/>
  <c r="AL36" i="1" s="1"/>
  <c r="AO36" i="1"/>
  <c r="AN36" i="1" s="1"/>
  <c r="AP36" i="1" s="1"/>
  <c r="AR36" i="1"/>
  <c r="AQ36" i="1" s="1"/>
  <c r="AV36" i="1"/>
  <c r="AU36" i="1" s="1"/>
  <c r="BB36" i="1"/>
  <c r="G37" i="1"/>
  <c r="R37" i="1"/>
  <c r="Q37" i="1" s="1"/>
  <c r="T37" i="1" s="1"/>
  <c r="V37" i="1"/>
  <c r="AF37" i="1"/>
  <c r="AE37" i="1" s="1"/>
  <c r="AK37" i="1"/>
  <c r="AJ37" i="1" s="1"/>
  <c r="AM37" i="1"/>
  <c r="AL37" i="1" s="1"/>
  <c r="AO37" i="1"/>
  <c r="AN37" i="1" s="1"/>
  <c r="AP37" i="1" s="1"/>
  <c r="AR37" i="1"/>
  <c r="AQ37" i="1" s="1"/>
  <c r="AS37" i="1" s="1"/>
  <c r="AV37" i="1"/>
  <c r="AU37" i="1" s="1"/>
  <c r="BB37" i="1"/>
  <c r="G40" i="1"/>
  <c r="I40" i="1" s="1"/>
  <c r="R40" i="1"/>
  <c r="Q40" i="1" s="1"/>
  <c r="V40" i="1"/>
  <c r="AF40" i="1"/>
  <c r="AE40" i="1" s="1"/>
  <c r="AG40" i="1" s="1"/>
  <c r="AK40" i="1"/>
  <c r="AJ40" i="1" s="1"/>
  <c r="AM40" i="1"/>
  <c r="AL40" i="1" s="1"/>
  <c r="AO40" i="1"/>
  <c r="AN40" i="1" s="1"/>
  <c r="AP40" i="1" s="1"/>
  <c r="AR40" i="1"/>
  <c r="AQ40" i="1" s="1"/>
  <c r="AS40" i="1" s="1"/>
  <c r="AV40" i="1"/>
  <c r="AU40" i="1" s="1"/>
  <c r="BB40" i="1"/>
  <c r="BA40" i="1" s="1"/>
  <c r="G42" i="1"/>
  <c r="I42" i="1" s="1"/>
  <c r="N42" i="1" s="1"/>
  <c r="R42" i="1"/>
  <c r="Q42" i="1" s="1"/>
  <c r="S42" i="1" s="1"/>
  <c r="V42" i="1"/>
  <c r="U42" i="1" s="1"/>
  <c r="AF42" i="1"/>
  <c r="AE42" i="1" s="1"/>
  <c r="AI42" i="1" s="1"/>
  <c r="AK42" i="1"/>
  <c r="AJ42" i="1" s="1"/>
  <c r="AM42" i="1"/>
  <c r="AL42" i="1" s="1"/>
  <c r="AO42" i="1"/>
  <c r="AN42" i="1" s="1"/>
  <c r="AP42" i="1" s="1"/>
  <c r="AR42" i="1"/>
  <c r="AQ42" i="1" s="1"/>
  <c r="AT42" i="1" s="1"/>
  <c r="AV42" i="1"/>
  <c r="AU42" i="1" s="1"/>
  <c r="BB42" i="1"/>
  <c r="BA42" i="1" s="1"/>
  <c r="G44" i="1"/>
  <c r="R44" i="1"/>
  <c r="Q44" i="1" s="1"/>
  <c r="V44" i="1"/>
  <c r="X44" i="1" s="1"/>
  <c r="AC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BB44" i="1"/>
  <c r="BA44" i="1" s="1"/>
  <c r="G45" i="1"/>
  <c r="I45" i="1" s="1"/>
  <c r="R45" i="1"/>
  <c r="Q45" i="1" s="1"/>
  <c r="V45" i="1"/>
  <c r="AF45" i="1"/>
  <c r="AE45" i="1" s="1"/>
  <c r="AH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G46" i="1"/>
  <c r="R46" i="1"/>
  <c r="Q46" i="1" s="1"/>
  <c r="V46" i="1"/>
  <c r="X46" i="1" s="1"/>
  <c r="AC46" i="1" s="1"/>
  <c r="AF46" i="1"/>
  <c r="AE46" i="1" s="1"/>
  <c r="AG46" i="1" s="1"/>
  <c r="AK46" i="1"/>
  <c r="AJ46" i="1" s="1"/>
  <c r="AM46" i="1"/>
  <c r="AL46" i="1" s="1"/>
  <c r="AO46" i="1"/>
  <c r="AN46" i="1" s="1"/>
  <c r="AP46" i="1" s="1"/>
  <c r="AR46" i="1"/>
  <c r="AQ46" i="1" s="1"/>
  <c r="AT46" i="1" s="1"/>
  <c r="AV46" i="1"/>
  <c r="AU46" i="1" s="1"/>
  <c r="BB46" i="1"/>
  <c r="BA46" i="1" s="1"/>
  <c r="G55" i="1"/>
  <c r="I55" i="1" s="1"/>
  <c r="L55" i="1" s="1"/>
  <c r="R55" i="1"/>
  <c r="Q55" i="1" s="1"/>
  <c r="S55" i="1" s="1"/>
  <c r="V55" i="1"/>
  <c r="AF55" i="1"/>
  <c r="AE55" i="1" s="1"/>
  <c r="AK55" i="1"/>
  <c r="AJ55" i="1" s="1"/>
  <c r="AM55" i="1"/>
  <c r="AL55" i="1" s="1"/>
  <c r="AO55" i="1"/>
  <c r="AN55" i="1" s="1"/>
  <c r="AP55" i="1" s="1"/>
  <c r="AR55" i="1"/>
  <c r="AQ55" i="1" s="1"/>
  <c r="AV55" i="1"/>
  <c r="AU55" i="1" s="1"/>
  <c r="BB55" i="1"/>
  <c r="G56" i="1"/>
  <c r="R56" i="1"/>
  <c r="Q56" i="1" s="1"/>
  <c r="V56" i="1"/>
  <c r="X56" i="1" s="1"/>
  <c r="W56" i="1" s="1"/>
  <c r="Y56" i="1" s="1"/>
  <c r="AF56" i="1"/>
  <c r="AE56" i="1" s="1"/>
  <c r="AG56" i="1" s="1"/>
  <c r="AK56" i="1"/>
  <c r="AJ56" i="1" s="1"/>
  <c r="AM56" i="1"/>
  <c r="AL56" i="1" s="1"/>
  <c r="AO56" i="1"/>
  <c r="AN56" i="1" s="1"/>
  <c r="AP56" i="1" s="1"/>
  <c r="AR56" i="1"/>
  <c r="AQ56" i="1" s="1"/>
  <c r="AS56" i="1" s="1"/>
  <c r="AV56" i="1"/>
  <c r="AU56" i="1" s="1"/>
  <c r="BB56" i="1"/>
  <c r="G58" i="1"/>
  <c r="R58" i="1"/>
  <c r="Q58" i="1" s="1"/>
  <c r="V58" i="1"/>
  <c r="X58" i="1" s="1"/>
  <c r="Z58" i="1" s="1"/>
  <c r="AF58" i="1"/>
  <c r="AE58" i="1" s="1"/>
  <c r="AI58" i="1" s="1"/>
  <c r="AK58" i="1"/>
  <c r="AJ58" i="1" s="1"/>
  <c r="AM58" i="1"/>
  <c r="AL58" i="1" s="1"/>
  <c r="AO58" i="1"/>
  <c r="AN58" i="1" s="1"/>
  <c r="AP58" i="1" s="1"/>
  <c r="AR58" i="1"/>
  <c r="AQ58" i="1" s="1"/>
  <c r="AS58" i="1" s="1"/>
  <c r="AV58" i="1"/>
  <c r="AU58" i="1" s="1"/>
  <c r="BB58" i="1"/>
  <c r="BA58" i="1" s="1"/>
  <c r="G65" i="1"/>
  <c r="R65" i="1"/>
  <c r="Q65" i="1" s="1"/>
  <c r="S65" i="1" s="1"/>
  <c r="V65" i="1"/>
  <c r="X65" i="1" s="1"/>
  <c r="AB65" i="1" s="1"/>
  <c r="AF65" i="1"/>
  <c r="AE65" i="1" s="1"/>
  <c r="AG65" i="1" s="1"/>
  <c r="AK65" i="1"/>
  <c r="AJ65" i="1" s="1"/>
  <c r="AM65" i="1"/>
  <c r="AL65" i="1" s="1"/>
  <c r="AO65" i="1"/>
  <c r="AN65" i="1" s="1"/>
  <c r="AP65" i="1" s="1"/>
  <c r="AR65" i="1"/>
  <c r="AQ65" i="1" s="1"/>
  <c r="AV65" i="1"/>
  <c r="AU65" i="1" s="1"/>
  <c r="BB65" i="1"/>
  <c r="BA65" i="1" s="1"/>
  <c r="G68" i="1"/>
  <c r="R68" i="1"/>
  <c r="Q68" i="1" s="1"/>
  <c r="S68" i="1" s="1"/>
  <c r="V68" i="1"/>
  <c r="U68" i="1" s="1"/>
  <c r="AF68" i="1"/>
  <c r="AE68" i="1" s="1"/>
  <c r="AK68" i="1"/>
  <c r="AJ68" i="1" s="1"/>
  <c r="AM68" i="1"/>
  <c r="AL68" i="1" s="1"/>
  <c r="AO68" i="1"/>
  <c r="AN68" i="1" s="1"/>
  <c r="AP68" i="1" s="1"/>
  <c r="AR68" i="1"/>
  <c r="AQ68" i="1" s="1"/>
  <c r="AV68" i="1"/>
  <c r="AU68" i="1" s="1"/>
  <c r="BB68" i="1"/>
  <c r="G69" i="1"/>
  <c r="R69" i="1"/>
  <c r="Q69" i="1" s="1"/>
  <c r="V69" i="1"/>
  <c r="X69" i="1" s="1"/>
  <c r="AF69" i="1"/>
  <c r="AE69" i="1" s="1"/>
  <c r="AK69" i="1"/>
  <c r="AJ69" i="1" s="1"/>
  <c r="AM69" i="1"/>
  <c r="AL69" i="1" s="1"/>
  <c r="AO69" i="1"/>
  <c r="AN69" i="1" s="1"/>
  <c r="AP69" i="1" s="1"/>
  <c r="AR69" i="1"/>
  <c r="AQ69" i="1" s="1"/>
  <c r="AV69" i="1"/>
  <c r="AU69" i="1" s="1"/>
  <c r="BB69" i="1"/>
  <c r="G70" i="1"/>
  <c r="R70" i="1"/>
  <c r="Q70" i="1" s="1"/>
  <c r="V70" i="1"/>
  <c r="AF70" i="1"/>
  <c r="AE70" i="1" s="1"/>
  <c r="AH70" i="1" s="1"/>
  <c r="AK70" i="1"/>
  <c r="AJ70" i="1" s="1"/>
  <c r="AM70" i="1"/>
  <c r="AL70" i="1" s="1"/>
  <c r="AO70" i="1"/>
  <c r="AN70" i="1" s="1"/>
  <c r="AP70" i="1" s="1"/>
  <c r="AR70" i="1"/>
  <c r="AQ70" i="1" s="1"/>
  <c r="AS70" i="1" s="1"/>
  <c r="AV70" i="1"/>
  <c r="AU70" i="1" s="1"/>
  <c r="BB70" i="1"/>
  <c r="BA70" i="1" s="1"/>
  <c r="G72" i="1"/>
  <c r="F72" i="1" s="1"/>
  <c r="R72" i="1"/>
  <c r="Q72" i="1" s="1"/>
  <c r="V72" i="1"/>
  <c r="X72" i="1" s="1"/>
  <c r="AF72" i="1"/>
  <c r="AE72" i="1" s="1"/>
  <c r="AG72" i="1" s="1"/>
  <c r="AK72" i="1"/>
  <c r="AJ72" i="1" s="1"/>
  <c r="AM72" i="1"/>
  <c r="AL72" i="1" s="1"/>
  <c r="AO72" i="1"/>
  <c r="AN72" i="1" s="1"/>
  <c r="AP72" i="1" s="1"/>
  <c r="AR72" i="1"/>
  <c r="AQ72" i="1" s="1"/>
  <c r="AT72" i="1" s="1"/>
  <c r="AV72" i="1"/>
  <c r="AU72" i="1" s="1"/>
  <c r="BB72" i="1"/>
  <c r="G73" i="1"/>
  <c r="I73" i="1" s="1"/>
  <c r="R73" i="1"/>
  <c r="Q73" i="1" s="1"/>
  <c r="S73" i="1" s="1"/>
  <c r="V73" i="1"/>
  <c r="U73" i="1" s="1"/>
  <c r="AF73" i="1"/>
  <c r="AE73" i="1" s="1"/>
  <c r="AK73" i="1"/>
  <c r="AJ73" i="1" s="1"/>
  <c r="AM73" i="1"/>
  <c r="AL73" i="1" s="1"/>
  <c r="AO73" i="1"/>
  <c r="AN73" i="1" s="1"/>
  <c r="AP73" i="1" s="1"/>
  <c r="AR73" i="1"/>
  <c r="AQ73" i="1" s="1"/>
  <c r="AV73" i="1"/>
  <c r="AU73" i="1" s="1"/>
  <c r="BB73" i="1"/>
  <c r="G77" i="1"/>
  <c r="R77" i="1"/>
  <c r="Q77" i="1" s="1"/>
  <c r="T77" i="1" s="1"/>
  <c r="V77" i="1"/>
  <c r="X77" i="1" s="1"/>
  <c r="W77" i="1" s="1"/>
  <c r="Y77" i="1" s="1"/>
  <c r="AF77" i="1"/>
  <c r="AE77" i="1" s="1"/>
  <c r="AI77" i="1" s="1"/>
  <c r="AK77" i="1"/>
  <c r="AJ77" i="1" s="1"/>
  <c r="AM77" i="1"/>
  <c r="AL77" i="1" s="1"/>
  <c r="AO77" i="1"/>
  <c r="AN77" i="1" s="1"/>
  <c r="AP77" i="1" s="1"/>
  <c r="AR77" i="1"/>
  <c r="AQ77" i="1" s="1"/>
  <c r="AV77" i="1"/>
  <c r="AU77" i="1" s="1"/>
  <c r="BB77" i="1"/>
  <c r="G78" i="1"/>
  <c r="I78" i="1" s="1"/>
  <c r="M78" i="1" s="1"/>
  <c r="R78" i="1"/>
  <c r="Q78" i="1" s="1"/>
  <c r="V78" i="1"/>
  <c r="AF78" i="1"/>
  <c r="AE78" i="1" s="1"/>
  <c r="AH78" i="1" s="1"/>
  <c r="AK78" i="1"/>
  <c r="AJ78" i="1" s="1"/>
  <c r="AM78" i="1"/>
  <c r="AL78" i="1" s="1"/>
  <c r="AO78" i="1"/>
  <c r="AN78" i="1" s="1"/>
  <c r="AP78" i="1" s="1"/>
  <c r="AR78" i="1"/>
  <c r="AQ78" i="1" s="1"/>
  <c r="AV78" i="1"/>
  <c r="AU78" i="1" s="1"/>
  <c r="BB78" i="1"/>
  <c r="BA78" i="1" s="1"/>
  <c r="G79" i="1"/>
  <c r="F79" i="1" s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AV79" i="1"/>
  <c r="AU79" i="1" s="1"/>
  <c r="BB79" i="1"/>
  <c r="BA79" i="1" s="1"/>
  <c r="G83" i="1"/>
  <c r="I83" i="1" s="1"/>
  <c r="N83" i="1" s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AV83" i="1"/>
  <c r="AU83" i="1" s="1"/>
  <c r="BB83" i="1"/>
  <c r="G84" i="1"/>
  <c r="R84" i="1"/>
  <c r="Q84" i="1" s="1"/>
  <c r="T84" i="1" s="1"/>
  <c r="V84" i="1"/>
  <c r="X84" i="1" s="1"/>
  <c r="AA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V84" i="1"/>
  <c r="AU84" i="1" s="1"/>
  <c r="BB84" i="1"/>
  <c r="G87" i="1"/>
  <c r="F87" i="1" s="1"/>
  <c r="R87" i="1"/>
  <c r="Q87" i="1" s="1"/>
  <c r="V87" i="1"/>
  <c r="AF87" i="1"/>
  <c r="AE87" i="1" s="1"/>
  <c r="AH87" i="1" s="1"/>
  <c r="AK87" i="1"/>
  <c r="AJ87" i="1" s="1"/>
  <c r="AM87" i="1"/>
  <c r="AL87" i="1" s="1"/>
  <c r="AO87" i="1"/>
  <c r="AN87" i="1" s="1"/>
  <c r="AP87" i="1" s="1"/>
  <c r="AR87" i="1"/>
  <c r="AQ87" i="1" s="1"/>
  <c r="AS87" i="1" s="1"/>
  <c r="AV87" i="1"/>
  <c r="AU87" i="1" s="1"/>
  <c r="BB87" i="1"/>
  <c r="G97" i="1"/>
  <c r="F97" i="1" s="1"/>
  <c r="R97" i="1"/>
  <c r="Q97" i="1" s="1"/>
  <c r="V97" i="1"/>
  <c r="U97" i="1" s="1"/>
  <c r="AF97" i="1"/>
  <c r="AE97" i="1" s="1"/>
  <c r="AG97" i="1" s="1"/>
  <c r="AK97" i="1"/>
  <c r="AJ97" i="1" s="1"/>
  <c r="AM97" i="1"/>
  <c r="AL97" i="1" s="1"/>
  <c r="AO97" i="1"/>
  <c r="AN97" i="1" s="1"/>
  <c r="AP97" i="1" s="1"/>
  <c r="AR97" i="1"/>
  <c r="AQ97" i="1" s="1"/>
  <c r="AT97" i="1" s="1"/>
  <c r="AV97" i="1"/>
  <c r="AU97" i="1" s="1"/>
  <c r="BB97" i="1"/>
  <c r="BA97" i="1" s="1"/>
  <c r="G103" i="1"/>
  <c r="I103" i="1" s="1"/>
  <c r="R103" i="1"/>
  <c r="Q103" i="1" s="1"/>
  <c r="S103" i="1" s="1"/>
  <c r="V103" i="1"/>
  <c r="AF103" i="1"/>
  <c r="AE103" i="1" s="1"/>
  <c r="AK103" i="1"/>
  <c r="AJ103" i="1" s="1"/>
  <c r="AM103" i="1"/>
  <c r="AL103" i="1" s="1"/>
  <c r="AO103" i="1"/>
  <c r="AN103" i="1" s="1"/>
  <c r="AP103" i="1" s="1"/>
  <c r="AR103" i="1"/>
  <c r="AQ103" i="1" s="1"/>
  <c r="AV103" i="1"/>
  <c r="AU103" i="1" s="1"/>
  <c r="BB103" i="1"/>
  <c r="G105" i="1"/>
  <c r="R105" i="1"/>
  <c r="Q105" i="1" s="1"/>
  <c r="T105" i="1" s="1"/>
  <c r="V105" i="1"/>
  <c r="X105" i="1" s="1"/>
  <c r="W105" i="1" s="1"/>
  <c r="Y105" i="1" s="1"/>
  <c r="AF105" i="1"/>
  <c r="AE105" i="1" s="1"/>
  <c r="AI105" i="1" s="1"/>
  <c r="AK105" i="1"/>
  <c r="AJ105" i="1" s="1"/>
  <c r="AM105" i="1"/>
  <c r="AL105" i="1" s="1"/>
  <c r="AO105" i="1"/>
  <c r="AN105" i="1" s="1"/>
  <c r="AP105" i="1" s="1"/>
  <c r="AR105" i="1"/>
  <c r="AQ105" i="1" s="1"/>
  <c r="AV105" i="1"/>
  <c r="AU105" i="1" s="1"/>
  <c r="BB105" i="1"/>
  <c r="G106" i="1"/>
  <c r="F106" i="1" s="1"/>
  <c r="R106" i="1"/>
  <c r="Q106" i="1" s="1"/>
  <c r="V106" i="1"/>
  <c r="AF106" i="1"/>
  <c r="AE106" i="1" s="1"/>
  <c r="AH106" i="1" s="1"/>
  <c r="AK106" i="1"/>
  <c r="AJ106" i="1" s="1"/>
  <c r="AM106" i="1"/>
  <c r="AL106" i="1" s="1"/>
  <c r="AO106" i="1"/>
  <c r="AN106" i="1" s="1"/>
  <c r="AP106" i="1" s="1"/>
  <c r="AR106" i="1"/>
  <c r="AQ106" i="1" s="1"/>
  <c r="AS106" i="1" s="1"/>
  <c r="AV106" i="1"/>
  <c r="AU106" i="1" s="1"/>
  <c r="BB106" i="1"/>
  <c r="BA106" i="1" s="1"/>
  <c r="G110" i="1"/>
  <c r="F110" i="1" s="1"/>
  <c r="R110" i="1"/>
  <c r="Q110" i="1" s="1"/>
  <c r="V110" i="1"/>
  <c r="X110" i="1" s="1"/>
  <c r="AC110" i="1" s="1"/>
  <c r="AF110" i="1"/>
  <c r="AE110" i="1" s="1"/>
  <c r="AG110" i="1" s="1"/>
  <c r="AK110" i="1"/>
  <c r="AJ110" i="1" s="1"/>
  <c r="AM110" i="1"/>
  <c r="AL110" i="1" s="1"/>
  <c r="AO110" i="1"/>
  <c r="AN110" i="1" s="1"/>
  <c r="AP110" i="1" s="1"/>
  <c r="AR110" i="1"/>
  <c r="AQ110" i="1" s="1"/>
  <c r="AV110" i="1"/>
  <c r="AU110" i="1" s="1"/>
  <c r="BB110" i="1"/>
  <c r="BA110" i="1" s="1"/>
  <c r="G112" i="1"/>
  <c r="I112" i="1" s="1"/>
  <c r="H112" i="1" s="1"/>
  <c r="R112" i="1"/>
  <c r="Q112" i="1" s="1"/>
  <c r="S112" i="1" s="1"/>
  <c r="V112" i="1"/>
  <c r="U112" i="1" s="1"/>
  <c r="AF112" i="1"/>
  <c r="AE112" i="1" s="1"/>
  <c r="AK112" i="1"/>
  <c r="AJ112" i="1" s="1"/>
  <c r="AM112" i="1"/>
  <c r="AL112" i="1" s="1"/>
  <c r="AO112" i="1"/>
  <c r="AN112" i="1" s="1"/>
  <c r="AP112" i="1" s="1"/>
  <c r="AR112" i="1"/>
  <c r="AQ112" i="1" s="1"/>
  <c r="AV112" i="1"/>
  <c r="AU112" i="1" s="1"/>
  <c r="BB112" i="1"/>
  <c r="G113" i="1"/>
  <c r="R113" i="1"/>
  <c r="Q113" i="1" s="1"/>
  <c r="T113" i="1" s="1"/>
  <c r="V113" i="1"/>
  <c r="X113" i="1" s="1"/>
  <c r="AF113" i="1"/>
  <c r="AE113" i="1" s="1"/>
  <c r="AI113" i="1" s="1"/>
  <c r="AK113" i="1"/>
  <c r="AJ113" i="1" s="1"/>
  <c r="AM113" i="1"/>
  <c r="AL113" i="1" s="1"/>
  <c r="AO113" i="1"/>
  <c r="AN113" i="1" s="1"/>
  <c r="AP113" i="1" s="1"/>
  <c r="AR113" i="1"/>
  <c r="AQ113" i="1" s="1"/>
  <c r="AV113" i="1"/>
  <c r="AU113" i="1" s="1"/>
  <c r="BB113" i="1"/>
  <c r="E113" i="1" s="1"/>
  <c r="D113" i="1" s="1"/>
  <c r="G114" i="1"/>
  <c r="I114" i="1" s="1"/>
  <c r="M114" i="1" s="1"/>
  <c r="R114" i="1"/>
  <c r="Q114" i="1" s="1"/>
  <c r="V114" i="1"/>
  <c r="AF114" i="1"/>
  <c r="AE114" i="1" s="1"/>
  <c r="AH114" i="1" s="1"/>
  <c r="AK114" i="1"/>
  <c r="AJ114" i="1" s="1"/>
  <c r="AM114" i="1"/>
  <c r="AL114" i="1" s="1"/>
  <c r="AO114" i="1"/>
  <c r="AN114" i="1" s="1"/>
  <c r="AP114" i="1" s="1"/>
  <c r="AR114" i="1"/>
  <c r="AQ114" i="1" s="1"/>
  <c r="AS114" i="1" s="1"/>
  <c r="AV114" i="1"/>
  <c r="AU114" i="1" s="1"/>
  <c r="BB114" i="1"/>
  <c r="D36" i="1" l="1"/>
  <c r="X97" i="1"/>
  <c r="AC97" i="1" s="1"/>
  <c r="I87" i="1"/>
  <c r="N87" i="1" s="1"/>
  <c r="D84" i="1"/>
  <c r="D77" i="1"/>
  <c r="D69" i="1"/>
  <c r="D56" i="1"/>
  <c r="P55" i="1"/>
  <c r="I33" i="1"/>
  <c r="N33" i="1" s="1"/>
  <c r="BA113" i="1"/>
  <c r="L112" i="1"/>
  <c r="I106" i="1"/>
  <c r="J106" i="1" s="1"/>
  <c r="AG33" i="1"/>
  <c r="AI33" i="1"/>
  <c r="F114" i="1"/>
  <c r="U110" i="1"/>
  <c r="U72" i="1"/>
  <c r="N114" i="1"/>
  <c r="BA69" i="1"/>
  <c r="BA56" i="1"/>
  <c r="AD56" i="1"/>
  <c r="H55" i="1"/>
  <c r="D37" i="1"/>
  <c r="F45" i="1"/>
  <c r="BA37" i="1"/>
  <c r="D32" i="1"/>
  <c r="N78" i="1"/>
  <c r="AD58" i="1"/>
  <c r="BA77" i="1"/>
  <c r="AC58" i="1"/>
  <c r="U46" i="1"/>
  <c r="F42" i="1"/>
  <c r="F40" i="1"/>
  <c r="U34" i="1"/>
  <c r="AH33" i="1"/>
  <c r="U44" i="1"/>
  <c r="T34" i="1"/>
  <c r="BA84" i="1"/>
  <c r="I79" i="1"/>
  <c r="L79" i="1" s="1"/>
  <c r="F78" i="1"/>
  <c r="U65" i="1"/>
  <c r="U58" i="1"/>
  <c r="AA56" i="1"/>
  <c r="N32" i="1"/>
  <c r="D65" i="1"/>
  <c r="D40" i="1"/>
  <c r="D33" i="1"/>
  <c r="T69" i="1"/>
  <c r="S69" i="1"/>
  <c r="Z97" i="1"/>
  <c r="F65" i="1"/>
  <c r="I65" i="1"/>
  <c r="K65" i="1" s="1"/>
  <c r="BA87" i="1"/>
  <c r="D87" i="1"/>
  <c r="Z72" i="1"/>
  <c r="AC72" i="1"/>
  <c r="I58" i="1"/>
  <c r="L58" i="1" s="1"/>
  <c r="F58" i="1"/>
  <c r="AC36" i="1"/>
  <c r="W36" i="1"/>
  <c r="Y36" i="1" s="1"/>
  <c r="AA36" i="1"/>
  <c r="AB36" i="1"/>
  <c r="J34" i="1"/>
  <c r="H34" i="1"/>
  <c r="P34" i="1"/>
  <c r="L34" i="1"/>
  <c r="M34" i="1"/>
  <c r="BA114" i="1"/>
  <c r="D114" i="1"/>
  <c r="D105" i="1"/>
  <c r="BA105" i="1"/>
  <c r="U103" i="1"/>
  <c r="X103" i="1"/>
  <c r="AB103" i="1" s="1"/>
  <c r="BA72" i="1"/>
  <c r="D72" i="1"/>
  <c r="K114" i="1"/>
  <c r="J114" i="1"/>
  <c r="U79" i="1"/>
  <c r="K78" i="1"/>
  <c r="J78" i="1"/>
  <c r="T73" i="1"/>
  <c r="K45" i="1"/>
  <c r="M45" i="1"/>
  <c r="N45" i="1"/>
  <c r="J45" i="1"/>
  <c r="H73" i="1"/>
  <c r="L73" i="1"/>
  <c r="AT110" i="1"/>
  <c r="AS110" i="1"/>
  <c r="W113" i="1"/>
  <c r="Y113" i="1" s="1"/>
  <c r="AA113" i="1"/>
  <c r="Z110" i="1"/>
  <c r="AB110" i="1"/>
  <c r="I110" i="1"/>
  <c r="K110" i="1" s="1"/>
  <c r="H103" i="1"/>
  <c r="P103" i="1"/>
  <c r="D97" i="1"/>
  <c r="M83" i="1"/>
  <c r="H83" i="1"/>
  <c r="L83" i="1"/>
  <c r="AB72" i="1"/>
  <c r="I70" i="1"/>
  <c r="P70" i="1" s="1"/>
  <c r="F70" i="1"/>
  <c r="U55" i="1"/>
  <c r="X55" i="1"/>
  <c r="AB55" i="1" s="1"/>
  <c r="Z46" i="1"/>
  <c r="AB46" i="1"/>
  <c r="F46" i="1"/>
  <c r="I46" i="1"/>
  <c r="K46" i="1" s="1"/>
  <c r="N40" i="1"/>
  <c r="O40" i="1"/>
  <c r="J40" i="1"/>
  <c r="K40" i="1"/>
  <c r="AG32" i="1"/>
  <c r="AI32" i="1"/>
  <c r="X112" i="1"/>
  <c r="AB112" i="1" s="1"/>
  <c r="D110" i="1"/>
  <c r="I97" i="1"/>
  <c r="M97" i="1" s="1"/>
  <c r="X83" i="1"/>
  <c r="AA83" i="1" s="1"/>
  <c r="X73" i="1"/>
  <c r="AB73" i="1" s="1"/>
  <c r="I72" i="1"/>
  <c r="J72" i="1" s="1"/>
  <c r="X68" i="1"/>
  <c r="AB68" i="1" s="1"/>
  <c r="AH58" i="1"/>
  <c r="D46" i="1"/>
  <c r="D42" i="1"/>
  <c r="S37" i="1"/>
  <c r="U36" i="1"/>
  <c r="F34" i="1"/>
  <c r="U33" i="1"/>
  <c r="BA32" i="1"/>
  <c r="X42" i="1"/>
  <c r="AA42" i="1" s="1"/>
  <c r="F32" i="1"/>
  <c r="T65" i="1"/>
  <c r="AT58" i="1"/>
  <c r="AT32" i="1"/>
  <c r="T103" i="1"/>
  <c r="S83" i="1"/>
  <c r="AT40" i="1"/>
  <c r="AS72" i="1"/>
  <c r="AG58" i="1"/>
  <c r="AI56" i="1"/>
  <c r="AS46" i="1"/>
  <c r="AS42" i="1"/>
  <c r="AH42" i="1"/>
  <c r="T36" i="1"/>
  <c r="AT33" i="1"/>
  <c r="AH32" i="1"/>
  <c r="AH56" i="1"/>
  <c r="AI40" i="1"/>
  <c r="AT106" i="1"/>
  <c r="S105" i="1"/>
  <c r="S77" i="1"/>
  <c r="T55" i="1"/>
  <c r="AG103" i="1"/>
  <c r="AH103" i="1"/>
  <c r="AI103" i="1"/>
  <c r="AS113" i="1"/>
  <c r="AT113" i="1"/>
  <c r="AG112" i="1"/>
  <c r="AH112" i="1"/>
  <c r="AI112" i="1"/>
  <c r="T112" i="1"/>
  <c r="X106" i="1"/>
  <c r="U106" i="1"/>
  <c r="AB105" i="1"/>
  <c r="AC105" i="1"/>
  <c r="Z105" i="1"/>
  <c r="AD105" i="1"/>
  <c r="M103" i="1"/>
  <c r="J103" i="1"/>
  <c r="N103" i="1"/>
  <c r="K103" i="1"/>
  <c r="O103" i="1"/>
  <c r="AH97" i="1"/>
  <c r="AI97" i="1"/>
  <c r="S97" i="1"/>
  <c r="T97" i="1"/>
  <c r="AT87" i="1"/>
  <c r="AI87" i="1"/>
  <c r="AG87" i="1"/>
  <c r="S87" i="1"/>
  <c r="T87" i="1"/>
  <c r="AG84" i="1"/>
  <c r="AH84" i="1"/>
  <c r="S84" i="1"/>
  <c r="I84" i="1"/>
  <c r="F84" i="1"/>
  <c r="AT79" i="1"/>
  <c r="AS79" i="1"/>
  <c r="AH79" i="1"/>
  <c r="AG79" i="1"/>
  <c r="AI79" i="1"/>
  <c r="AS105" i="1"/>
  <c r="AT105" i="1"/>
  <c r="X114" i="1"/>
  <c r="U114" i="1"/>
  <c r="AB113" i="1"/>
  <c r="AC113" i="1"/>
  <c r="Z113" i="1"/>
  <c r="AD113" i="1"/>
  <c r="M112" i="1"/>
  <c r="J112" i="1"/>
  <c r="N112" i="1"/>
  <c r="K112" i="1"/>
  <c r="O112" i="1"/>
  <c r="AH110" i="1"/>
  <c r="AI110" i="1"/>
  <c r="S110" i="1"/>
  <c r="T110" i="1"/>
  <c r="AI106" i="1"/>
  <c r="AG106" i="1"/>
  <c r="S106" i="1"/>
  <c r="T106" i="1"/>
  <c r="AG105" i="1"/>
  <c r="AH105" i="1"/>
  <c r="I105" i="1"/>
  <c r="F105" i="1"/>
  <c r="AS103" i="1"/>
  <c r="AT103" i="1"/>
  <c r="D83" i="1"/>
  <c r="BA83" i="1"/>
  <c r="AS83" i="1"/>
  <c r="AT83" i="1"/>
  <c r="AG83" i="1"/>
  <c r="AH83" i="1"/>
  <c r="Z79" i="1"/>
  <c r="AD79" i="1"/>
  <c r="W79" i="1"/>
  <c r="Y79" i="1" s="1"/>
  <c r="AA79" i="1"/>
  <c r="AB79" i="1"/>
  <c r="AC79" i="1"/>
  <c r="D79" i="1"/>
  <c r="AS77" i="1"/>
  <c r="AT77" i="1"/>
  <c r="D112" i="1"/>
  <c r="BA112" i="1"/>
  <c r="X87" i="1"/>
  <c r="U87" i="1"/>
  <c r="AB84" i="1"/>
  <c r="AC84" i="1"/>
  <c r="Z84" i="1"/>
  <c r="AD84" i="1"/>
  <c r="AT114" i="1"/>
  <c r="AI114" i="1"/>
  <c r="AG114" i="1"/>
  <c r="S114" i="1"/>
  <c r="T114" i="1"/>
  <c r="AG113" i="1"/>
  <c r="AH113" i="1"/>
  <c r="S113" i="1"/>
  <c r="I113" i="1"/>
  <c r="F113" i="1"/>
  <c r="AS112" i="1"/>
  <c r="AT112" i="1"/>
  <c r="P112" i="1"/>
  <c r="AA105" i="1"/>
  <c r="D103" i="1"/>
  <c r="BA103" i="1"/>
  <c r="L103" i="1"/>
  <c r="AS97" i="1"/>
  <c r="AS84" i="1"/>
  <c r="AT84" i="1"/>
  <c r="AI84" i="1"/>
  <c r="W84" i="1"/>
  <c r="Y84" i="1" s="1"/>
  <c r="AS78" i="1"/>
  <c r="AT78" i="1"/>
  <c r="D73" i="1"/>
  <c r="BA73" i="1"/>
  <c r="AB77" i="1"/>
  <c r="AC77" i="1"/>
  <c r="Z77" i="1"/>
  <c r="AD77" i="1"/>
  <c r="AG73" i="1"/>
  <c r="AH73" i="1"/>
  <c r="AI73" i="1"/>
  <c r="X70" i="1"/>
  <c r="U70" i="1"/>
  <c r="AG69" i="1"/>
  <c r="AH69" i="1"/>
  <c r="I69" i="1"/>
  <c r="F69" i="1"/>
  <c r="AS68" i="1"/>
  <c r="AT68" i="1"/>
  <c r="T56" i="1"/>
  <c r="S56" i="1"/>
  <c r="AB69" i="1"/>
  <c r="AC69" i="1"/>
  <c r="Z69" i="1"/>
  <c r="AD69" i="1"/>
  <c r="S58" i="1"/>
  <c r="T58" i="1"/>
  <c r="S44" i="1"/>
  <c r="T44" i="1"/>
  <c r="P114" i="1"/>
  <c r="L114" i="1"/>
  <c r="H114" i="1"/>
  <c r="U113" i="1"/>
  <c r="F112" i="1"/>
  <c r="AA110" i="1"/>
  <c r="W110" i="1"/>
  <c r="Y110" i="1" s="1"/>
  <c r="U105" i="1"/>
  <c r="F103" i="1"/>
  <c r="U84" i="1"/>
  <c r="P83" i="1"/>
  <c r="K83" i="1"/>
  <c r="F83" i="1"/>
  <c r="X78" i="1"/>
  <c r="U78" i="1"/>
  <c r="AG77" i="1"/>
  <c r="AH77" i="1"/>
  <c r="I77" i="1"/>
  <c r="F77" i="1"/>
  <c r="M73" i="1"/>
  <c r="J73" i="1"/>
  <c r="N73" i="1"/>
  <c r="K73" i="1"/>
  <c r="O73" i="1"/>
  <c r="AH72" i="1"/>
  <c r="AI72" i="1"/>
  <c r="S72" i="1"/>
  <c r="T72" i="1"/>
  <c r="AT70" i="1"/>
  <c r="AI70" i="1"/>
  <c r="AG70" i="1"/>
  <c r="S70" i="1"/>
  <c r="T70" i="1"/>
  <c r="AA69" i="1"/>
  <c r="D68" i="1"/>
  <c r="BA68" i="1"/>
  <c r="AT65" i="1"/>
  <c r="AS65" i="1"/>
  <c r="T40" i="1"/>
  <c r="S40" i="1"/>
  <c r="O114" i="1"/>
  <c r="AD110" i="1"/>
  <c r="O83" i="1"/>
  <c r="J83" i="1"/>
  <c r="T79" i="1"/>
  <c r="AI78" i="1"/>
  <c r="AG78" i="1"/>
  <c r="S78" i="1"/>
  <c r="T78" i="1"/>
  <c r="AA77" i="1"/>
  <c r="AS73" i="1"/>
  <c r="AT73" i="1"/>
  <c r="P73" i="1"/>
  <c r="AS69" i="1"/>
  <c r="AT69" i="1"/>
  <c r="AI69" i="1"/>
  <c r="W69" i="1"/>
  <c r="Y69" i="1" s="1"/>
  <c r="AG68" i="1"/>
  <c r="AH68" i="1"/>
  <c r="AI68" i="1"/>
  <c r="T68" i="1"/>
  <c r="I68" i="1"/>
  <c r="F68" i="1"/>
  <c r="D55" i="1"/>
  <c r="BA55" i="1"/>
  <c r="D78" i="1"/>
  <c r="D70" i="1"/>
  <c r="AG55" i="1"/>
  <c r="AH55" i="1"/>
  <c r="AI55" i="1"/>
  <c r="X45" i="1"/>
  <c r="U45" i="1"/>
  <c r="AH44" i="1"/>
  <c r="AG44" i="1"/>
  <c r="AI44" i="1"/>
  <c r="K42" i="1"/>
  <c r="O42" i="1"/>
  <c r="J42" i="1"/>
  <c r="P42" i="1"/>
  <c r="L42" i="1"/>
  <c r="H42" i="1"/>
  <c r="M42" i="1"/>
  <c r="I37" i="1"/>
  <c r="F37" i="1"/>
  <c r="S32" i="1"/>
  <c r="T32" i="1"/>
  <c r="P78" i="1"/>
  <c r="L78" i="1"/>
  <c r="H78" i="1"/>
  <c r="U77" i="1"/>
  <c r="F73" i="1"/>
  <c r="AA72" i="1"/>
  <c r="W72" i="1"/>
  <c r="Y72" i="1" s="1"/>
  <c r="U69" i="1"/>
  <c r="AH65" i="1"/>
  <c r="AI65" i="1"/>
  <c r="Z65" i="1"/>
  <c r="AD65" i="1"/>
  <c r="W65" i="1"/>
  <c r="Y65" i="1" s="1"/>
  <c r="AA65" i="1"/>
  <c r="AB56" i="1"/>
  <c r="AC56" i="1"/>
  <c r="Z56" i="1"/>
  <c r="M55" i="1"/>
  <c r="J55" i="1"/>
  <c r="N55" i="1"/>
  <c r="K55" i="1"/>
  <c r="O55" i="1"/>
  <c r="AH46" i="1"/>
  <c r="AI46" i="1"/>
  <c r="S46" i="1"/>
  <c r="T46" i="1"/>
  <c r="AT45" i="1"/>
  <c r="AI45" i="1"/>
  <c r="AG45" i="1"/>
  <c r="S45" i="1"/>
  <c r="T45" i="1"/>
  <c r="F44" i="1"/>
  <c r="I44" i="1"/>
  <c r="T42" i="1"/>
  <c r="X40" i="1"/>
  <c r="U40" i="1"/>
  <c r="AS36" i="1"/>
  <c r="AT36" i="1"/>
  <c r="AC34" i="1"/>
  <c r="Z34" i="1"/>
  <c r="AD34" i="1"/>
  <c r="W34" i="1"/>
  <c r="Y34" i="1" s="1"/>
  <c r="AA34" i="1"/>
  <c r="AB34" i="1"/>
  <c r="O78" i="1"/>
  <c r="AD72" i="1"/>
  <c r="AC65" i="1"/>
  <c r="W58" i="1"/>
  <c r="Y58" i="1" s="1"/>
  <c r="AA58" i="1"/>
  <c r="AB58" i="1"/>
  <c r="AT56" i="1"/>
  <c r="I56" i="1"/>
  <c r="F56" i="1"/>
  <c r="AS55" i="1"/>
  <c r="AT55" i="1"/>
  <c r="AT44" i="1"/>
  <c r="AS44" i="1"/>
  <c r="AG37" i="1"/>
  <c r="AH37" i="1"/>
  <c r="AI37" i="1"/>
  <c r="Z44" i="1"/>
  <c r="AD44" i="1"/>
  <c r="X37" i="1"/>
  <c r="U37" i="1"/>
  <c r="AG36" i="1"/>
  <c r="AH36" i="1"/>
  <c r="U56" i="1"/>
  <c r="F55" i="1"/>
  <c r="AA46" i="1"/>
  <c r="W46" i="1"/>
  <c r="Y46" i="1" s="1"/>
  <c r="P45" i="1"/>
  <c r="L45" i="1"/>
  <c r="H45" i="1"/>
  <c r="AB44" i="1"/>
  <c r="W44" i="1"/>
  <c r="Y44" i="1" s="1"/>
  <c r="AG42" i="1"/>
  <c r="AH40" i="1"/>
  <c r="H40" i="1"/>
  <c r="L40" i="1"/>
  <c r="P40" i="1"/>
  <c r="I36" i="1"/>
  <c r="F36" i="1"/>
  <c r="AG34" i="1"/>
  <c r="AH34" i="1"/>
  <c r="AI34" i="1"/>
  <c r="S33" i="1"/>
  <c r="T33" i="1"/>
  <c r="AD46" i="1"/>
  <c r="O45" i="1"/>
  <c r="AA44" i="1"/>
  <c r="M40" i="1"/>
  <c r="AT37" i="1"/>
  <c r="BA36" i="1"/>
  <c r="AI36" i="1"/>
  <c r="D34" i="1"/>
  <c r="BA34" i="1"/>
  <c r="AS34" i="1"/>
  <c r="AT34" i="1"/>
  <c r="Z33" i="1"/>
  <c r="AD33" i="1"/>
  <c r="W33" i="1"/>
  <c r="Y33" i="1" s="1"/>
  <c r="AA33" i="1"/>
  <c r="AB33" i="1"/>
  <c r="X32" i="1"/>
  <c r="U32" i="1"/>
  <c r="K32" i="1"/>
  <c r="O32" i="1"/>
  <c r="H32" i="1"/>
  <c r="L32" i="1"/>
  <c r="P32" i="1"/>
  <c r="M32" i="1"/>
  <c r="AD36" i="1"/>
  <c r="Z36" i="1"/>
  <c r="O34" i="1"/>
  <c r="K34" i="1"/>
  <c r="N34" i="1"/>
  <c r="N110" i="1" l="1"/>
  <c r="P87" i="1"/>
  <c r="Z42" i="1"/>
  <c r="W97" i="1"/>
  <c r="Y97" i="1" s="1"/>
  <c r="AD97" i="1"/>
  <c r="AA97" i="1"/>
  <c r="AB97" i="1"/>
  <c r="H87" i="1"/>
  <c r="O87" i="1"/>
  <c r="L87" i="1"/>
  <c r="AC83" i="1"/>
  <c r="M87" i="1"/>
  <c r="J87" i="1"/>
  <c r="AD55" i="1"/>
  <c r="N46" i="1"/>
  <c r="N58" i="1"/>
  <c r="O106" i="1"/>
  <c r="H58" i="1"/>
  <c r="L46" i="1"/>
  <c r="H106" i="1"/>
  <c r="L97" i="1"/>
  <c r="K97" i="1"/>
  <c r="AD68" i="1"/>
  <c r="J97" i="1"/>
  <c r="K87" i="1"/>
  <c r="AC68" i="1"/>
  <c r="O72" i="1"/>
  <c r="L110" i="1"/>
  <c r="Z68" i="1"/>
  <c r="H97" i="1"/>
  <c r="AA68" i="1"/>
  <c r="P97" i="1"/>
  <c r="N97" i="1"/>
  <c r="Z112" i="1"/>
  <c r="H33" i="1"/>
  <c r="N65" i="1"/>
  <c r="W42" i="1"/>
  <c r="Y42" i="1" s="1"/>
  <c r="J33" i="1"/>
  <c r="N106" i="1"/>
  <c r="P33" i="1"/>
  <c r="K33" i="1"/>
  <c r="AA55" i="1"/>
  <c r="AC55" i="1"/>
  <c r="P58" i="1"/>
  <c r="K58" i="1"/>
  <c r="M46" i="1"/>
  <c r="O46" i="1"/>
  <c r="L106" i="1"/>
  <c r="AC103" i="1"/>
  <c r="M106" i="1"/>
  <c r="M33" i="1"/>
  <c r="O33" i="1"/>
  <c r="Z55" i="1"/>
  <c r="O58" i="1"/>
  <c r="H46" i="1"/>
  <c r="J46" i="1"/>
  <c r="AA103" i="1"/>
  <c r="L33" i="1"/>
  <c r="W55" i="1"/>
  <c r="Y55" i="1" s="1"/>
  <c r="P46" i="1"/>
  <c r="Z73" i="1"/>
  <c r="P106" i="1"/>
  <c r="K106" i="1"/>
  <c r="N79" i="1"/>
  <c r="AB83" i="1"/>
  <c r="AB42" i="1"/>
  <c r="M79" i="1"/>
  <c r="H79" i="1"/>
  <c r="J79" i="1"/>
  <c r="Z83" i="1"/>
  <c r="W103" i="1"/>
  <c r="Y103" i="1" s="1"/>
  <c r="AD103" i="1"/>
  <c r="Z103" i="1"/>
  <c r="J65" i="1"/>
  <c r="AA73" i="1"/>
  <c r="AC73" i="1"/>
  <c r="AC112" i="1"/>
  <c r="W112" i="1"/>
  <c r="Y112" i="1" s="1"/>
  <c r="W83" i="1"/>
  <c r="Y83" i="1" s="1"/>
  <c r="AA112" i="1"/>
  <c r="O65" i="1"/>
  <c r="W73" i="1"/>
  <c r="Y73" i="1" s="1"/>
  <c r="P79" i="1"/>
  <c r="O79" i="1"/>
  <c r="AD73" i="1"/>
  <c r="W68" i="1"/>
  <c r="Y68" i="1" s="1"/>
  <c r="K79" i="1"/>
  <c r="AD83" i="1"/>
  <c r="O97" i="1"/>
  <c r="AD112" i="1"/>
  <c r="K70" i="1"/>
  <c r="J70" i="1"/>
  <c r="M70" i="1"/>
  <c r="N70" i="1"/>
  <c r="O70" i="1"/>
  <c r="M72" i="1"/>
  <c r="P72" i="1"/>
  <c r="K72" i="1"/>
  <c r="M110" i="1"/>
  <c r="H110" i="1"/>
  <c r="J110" i="1"/>
  <c r="H70" i="1"/>
  <c r="L72" i="1"/>
  <c r="N72" i="1"/>
  <c r="O110" i="1"/>
  <c r="AD42" i="1"/>
  <c r="AC42" i="1"/>
  <c r="J58" i="1"/>
  <c r="M58" i="1"/>
  <c r="L70" i="1"/>
  <c r="H72" i="1"/>
  <c r="P110" i="1"/>
  <c r="H65" i="1"/>
  <c r="P65" i="1"/>
  <c r="L65" i="1"/>
  <c r="M65" i="1"/>
  <c r="AB37" i="1"/>
  <c r="AC37" i="1"/>
  <c r="Z37" i="1"/>
  <c r="AA37" i="1"/>
  <c r="AD37" i="1"/>
  <c r="W37" i="1"/>
  <c r="Y37" i="1" s="1"/>
  <c r="W32" i="1"/>
  <c r="Y32" i="1" s="1"/>
  <c r="AA32" i="1"/>
  <c r="AB32" i="1"/>
  <c r="AC32" i="1"/>
  <c r="Z32" i="1"/>
  <c r="AD32" i="1"/>
  <c r="H36" i="1"/>
  <c r="L36" i="1"/>
  <c r="P36" i="1"/>
  <c r="M36" i="1"/>
  <c r="J36" i="1"/>
  <c r="N36" i="1"/>
  <c r="K36" i="1"/>
  <c r="O36" i="1"/>
  <c r="J44" i="1"/>
  <c r="N44" i="1"/>
  <c r="H44" i="1"/>
  <c r="M44" i="1"/>
  <c r="O44" i="1"/>
  <c r="K44" i="1"/>
  <c r="P44" i="1"/>
  <c r="L44" i="1"/>
  <c r="H37" i="1"/>
  <c r="L37" i="1"/>
  <c r="P37" i="1"/>
  <c r="M37" i="1"/>
  <c r="J37" i="1"/>
  <c r="K37" i="1"/>
  <c r="N37" i="1"/>
  <c r="O37" i="1"/>
  <c r="W45" i="1"/>
  <c r="Y45" i="1" s="1"/>
  <c r="AA45" i="1"/>
  <c r="AB45" i="1"/>
  <c r="AC45" i="1"/>
  <c r="AD45" i="1"/>
  <c r="Z45" i="1"/>
  <c r="H113" i="1"/>
  <c r="L113" i="1"/>
  <c r="P113" i="1"/>
  <c r="M113" i="1"/>
  <c r="J113" i="1"/>
  <c r="N113" i="1"/>
  <c r="K113" i="1"/>
  <c r="O113" i="1"/>
  <c r="W114" i="1"/>
  <c r="Y114" i="1" s="1"/>
  <c r="AA114" i="1"/>
  <c r="AB114" i="1"/>
  <c r="AC114" i="1"/>
  <c r="AD114" i="1"/>
  <c r="Z114" i="1"/>
  <c r="H56" i="1"/>
  <c r="L56" i="1"/>
  <c r="P56" i="1"/>
  <c r="M56" i="1"/>
  <c r="J56" i="1"/>
  <c r="N56" i="1"/>
  <c r="K56" i="1"/>
  <c r="O56" i="1"/>
  <c r="H68" i="1"/>
  <c r="M68" i="1"/>
  <c r="J68" i="1"/>
  <c r="N68" i="1"/>
  <c r="K68" i="1"/>
  <c r="O68" i="1"/>
  <c r="L68" i="1"/>
  <c r="P68" i="1"/>
  <c r="W106" i="1"/>
  <c r="Y106" i="1" s="1"/>
  <c r="AA106" i="1"/>
  <c r="AB106" i="1"/>
  <c r="AC106" i="1"/>
  <c r="AD106" i="1"/>
  <c r="Z106" i="1"/>
  <c r="AB40" i="1"/>
  <c r="W40" i="1"/>
  <c r="Y40" i="1" s="1"/>
  <c r="AC40" i="1"/>
  <c r="AD40" i="1"/>
  <c r="Z40" i="1"/>
  <c r="AA40" i="1"/>
  <c r="H77" i="1"/>
  <c r="L77" i="1"/>
  <c r="P77" i="1"/>
  <c r="M77" i="1"/>
  <c r="J77" i="1"/>
  <c r="N77" i="1"/>
  <c r="O77" i="1"/>
  <c r="K77" i="1"/>
  <c r="W78" i="1"/>
  <c r="Y78" i="1" s="1"/>
  <c r="AA78" i="1"/>
  <c r="AB78" i="1"/>
  <c r="AC78" i="1"/>
  <c r="Z78" i="1"/>
  <c r="AD78" i="1"/>
  <c r="H69" i="1"/>
  <c r="L69" i="1"/>
  <c r="P69" i="1"/>
  <c r="M69" i="1"/>
  <c r="J69" i="1"/>
  <c r="N69" i="1"/>
  <c r="O69" i="1"/>
  <c r="K69" i="1"/>
  <c r="W70" i="1"/>
  <c r="Y70" i="1" s="1"/>
  <c r="AA70" i="1"/>
  <c r="AB70" i="1"/>
  <c r="AC70" i="1"/>
  <c r="AD70" i="1"/>
  <c r="Z70" i="1"/>
  <c r="W87" i="1"/>
  <c r="Y87" i="1" s="1"/>
  <c r="AA87" i="1"/>
  <c r="AB87" i="1"/>
  <c r="AC87" i="1"/>
  <c r="Z87" i="1"/>
  <c r="AD87" i="1"/>
  <c r="H105" i="1"/>
  <c r="L105" i="1"/>
  <c r="P105" i="1"/>
  <c r="M105" i="1"/>
  <c r="J105" i="1"/>
  <c r="N105" i="1"/>
  <c r="K105" i="1"/>
  <c r="O105" i="1"/>
  <c r="H84" i="1"/>
  <c r="L84" i="1"/>
  <c r="P84" i="1"/>
  <c r="M84" i="1"/>
  <c r="J84" i="1"/>
  <c r="N84" i="1"/>
  <c r="O84" i="1"/>
  <c r="K84" i="1"/>
  <c r="E26" i="1" l="1"/>
  <c r="D26" i="1" s="1"/>
  <c r="R26" i="1"/>
  <c r="S26" i="1"/>
  <c r="T26" i="1"/>
  <c r="V26" i="1"/>
  <c r="X26" i="1"/>
  <c r="AA26" i="1" s="1"/>
  <c r="Y26" i="1"/>
  <c r="AF26" i="1"/>
  <c r="AG26" i="1"/>
  <c r="AH26" i="1"/>
  <c r="AI26" i="1"/>
  <c r="AK26" i="1"/>
  <c r="AM26" i="1"/>
  <c r="AP26" i="1"/>
  <c r="AR26" i="1"/>
  <c r="AS26" i="1"/>
  <c r="AT26" i="1"/>
  <c r="AV26" i="1"/>
  <c r="AZ26" i="1"/>
  <c r="BB26" i="1"/>
  <c r="AC26" i="1" l="1"/>
  <c r="AZ34" i="1" l="1"/>
  <c r="AY34" i="1" s="1"/>
  <c r="AZ46" i="1"/>
  <c r="AY46" i="1" s="1"/>
  <c r="AZ55" i="1"/>
  <c r="AY55" i="1" s="1"/>
  <c r="AZ69" i="1"/>
  <c r="AY69" i="1" s="1"/>
  <c r="AZ70" i="1"/>
  <c r="AY70" i="1" s="1"/>
  <c r="AZ77" i="1"/>
  <c r="AY77" i="1" s="1"/>
  <c r="AZ103" i="1"/>
  <c r="AY103" i="1" s="1"/>
  <c r="AZ112" i="1"/>
  <c r="AY112" i="1" s="1"/>
  <c r="AZ32" i="1"/>
  <c r="AY32" i="1" s="1"/>
  <c r="AZ33" i="1"/>
  <c r="AY33" i="1" s="1"/>
  <c r="AZ40" i="1"/>
  <c r="AY40" i="1" s="1"/>
  <c r="AZ42" i="1"/>
  <c r="AY42" i="1" s="1"/>
  <c r="AZ44" i="1"/>
  <c r="AY44" i="1" s="1"/>
  <c r="AZ45" i="1"/>
  <c r="AY45" i="1" s="1"/>
  <c r="AZ68" i="1"/>
  <c r="AY68" i="1" s="1"/>
  <c r="AZ73" i="1"/>
  <c r="AY73" i="1" s="1"/>
  <c r="AZ84" i="1"/>
  <c r="AY84" i="1" s="1"/>
  <c r="AZ87" i="1"/>
  <c r="AY87" i="1" s="1"/>
  <c r="AZ97" i="1"/>
  <c r="AY97" i="1" s="1"/>
  <c r="AZ37" i="1"/>
  <c r="AY37" i="1" s="1"/>
  <c r="AZ65" i="1"/>
  <c r="AY65" i="1" s="1"/>
  <c r="AZ72" i="1"/>
  <c r="AY72" i="1" s="1"/>
  <c r="AZ83" i="1"/>
  <c r="AY83" i="1" s="1"/>
  <c r="AZ106" i="1"/>
  <c r="AY106" i="1" s="1"/>
  <c r="AZ36" i="1"/>
  <c r="AY36" i="1" s="1"/>
  <c r="AZ56" i="1"/>
  <c r="AY56" i="1" s="1"/>
  <c r="AZ58" i="1"/>
  <c r="AY58" i="1" s="1"/>
  <c r="AZ78" i="1"/>
  <c r="AY78" i="1" s="1"/>
  <c r="AZ79" i="1"/>
  <c r="AY79" i="1" s="1"/>
  <c r="AZ105" i="1"/>
  <c r="AY105" i="1" s="1"/>
  <c r="AZ113" i="1"/>
  <c r="AY113" i="1" s="1"/>
  <c r="AZ110" i="1"/>
  <c r="AY110" i="1" s="1"/>
  <c r="AZ114" i="1"/>
  <c r="AY114" i="1" s="1"/>
  <c r="AV27" i="1" l="1"/>
  <c r="AM120" i="1" l="1"/>
  <c r="AM119" i="1"/>
  <c r="AM118" i="1"/>
  <c r="AK120" i="1"/>
  <c r="AK119" i="1"/>
  <c r="AK118" i="1"/>
  <c r="AM111" i="1"/>
  <c r="AM109" i="1"/>
  <c r="AM108" i="1"/>
  <c r="AM107" i="1"/>
  <c r="AM31" i="1"/>
  <c r="AM35" i="1"/>
  <c r="AM38" i="1"/>
  <c r="AM39" i="1"/>
  <c r="AM41" i="1"/>
  <c r="AM43" i="1"/>
  <c r="AM47" i="1"/>
  <c r="AM48" i="1"/>
  <c r="AM49" i="1"/>
  <c r="AM50" i="1"/>
  <c r="AM51" i="1"/>
  <c r="AM52" i="1"/>
  <c r="AM53" i="1"/>
  <c r="AM54" i="1"/>
  <c r="AM57" i="1"/>
  <c r="AM59" i="1"/>
  <c r="AM60" i="1"/>
  <c r="AM61" i="1"/>
  <c r="AM62" i="1"/>
  <c r="AM63" i="1"/>
  <c r="AM64" i="1"/>
  <c r="AM66" i="1"/>
  <c r="AM67" i="1"/>
  <c r="AM71" i="1"/>
  <c r="AM74" i="1"/>
  <c r="AM75" i="1"/>
  <c r="AM76" i="1"/>
  <c r="AM80" i="1"/>
  <c r="AM81" i="1"/>
  <c r="AM82" i="1"/>
  <c r="AM85" i="1"/>
  <c r="AM86" i="1"/>
  <c r="AM88" i="1"/>
  <c r="AM89" i="1"/>
  <c r="AM90" i="1"/>
  <c r="AM91" i="1"/>
  <c r="AM92" i="1"/>
  <c r="AM93" i="1"/>
  <c r="AM94" i="1"/>
  <c r="AM95" i="1"/>
  <c r="AM96" i="1"/>
  <c r="AM98" i="1"/>
  <c r="AM99" i="1"/>
  <c r="AM100" i="1"/>
  <c r="AM101" i="1"/>
  <c r="AM102" i="1"/>
  <c r="AM104" i="1"/>
  <c r="AK35" i="1"/>
  <c r="AK38" i="1"/>
  <c r="AK39" i="1"/>
  <c r="AK41" i="1"/>
  <c r="AK43" i="1"/>
  <c r="AK47" i="1"/>
  <c r="AK48" i="1"/>
  <c r="AK49" i="1"/>
  <c r="AK50" i="1"/>
  <c r="AK51" i="1"/>
  <c r="AK52" i="1"/>
  <c r="AK53" i="1"/>
  <c r="AK54" i="1"/>
  <c r="AK57" i="1"/>
  <c r="AK59" i="1"/>
  <c r="AK60" i="1"/>
  <c r="AK61" i="1"/>
  <c r="AK62" i="1"/>
  <c r="AK63" i="1"/>
  <c r="AK64" i="1"/>
  <c r="AK66" i="1"/>
  <c r="AK67" i="1"/>
  <c r="AK71" i="1"/>
  <c r="AK74" i="1"/>
  <c r="AK75" i="1"/>
  <c r="AK76" i="1"/>
  <c r="AK80" i="1"/>
  <c r="AK81" i="1"/>
  <c r="AK82" i="1"/>
  <c r="AK85" i="1"/>
  <c r="AK86" i="1"/>
  <c r="AK88" i="1"/>
  <c r="AK89" i="1"/>
  <c r="AK90" i="1"/>
  <c r="AK91" i="1"/>
  <c r="AK92" i="1"/>
  <c r="AK93" i="1"/>
  <c r="AK94" i="1"/>
  <c r="AK95" i="1"/>
  <c r="AK96" i="1"/>
  <c r="AK98" i="1"/>
  <c r="AK99" i="1"/>
  <c r="AK100" i="1"/>
  <c r="AK101" i="1"/>
  <c r="AK102" i="1"/>
  <c r="AK104" i="1"/>
  <c r="AK31" i="1"/>
  <c r="E119" i="1" l="1"/>
  <c r="D119" i="1" s="1"/>
  <c r="G119" i="1"/>
  <c r="I119" i="1" s="1"/>
  <c r="R119" i="1"/>
  <c r="Q119" i="1" s="1"/>
  <c r="V119" i="1"/>
  <c r="U119" i="1" s="1"/>
  <c r="AF119" i="1"/>
  <c r="AE119" i="1" s="1"/>
  <c r="AJ119" i="1"/>
  <c r="AL119" i="1"/>
  <c r="AO119" i="1"/>
  <c r="AN119" i="1" s="1"/>
  <c r="AP119" i="1" s="1"/>
  <c r="AR119" i="1"/>
  <c r="AQ119" i="1" s="1"/>
  <c r="AV119" i="1"/>
  <c r="AU119" i="1" s="1"/>
  <c r="AZ119" i="1"/>
  <c r="AY119" i="1" s="1"/>
  <c r="BB119" i="1"/>
  <c r="BA119" i="1" s="1"/>
  <c r="E120" i="1"/>
  <c r="D120" i="1" s="1"/>
  <c r="G120" i="1"/>
  <c r="F120" i="1" s="1"/>
  <c r="R120" i="1"/>
  <c r="Q120" i="1" s="1"/>
  <c r="V120" i="1"/>
  <c r="X120" i="1" s="1"/>
  <c r="AF120" i="1"/>
  <c r="AE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Z120" i="1"/>
  <c r="AY120" i="1" s="1"/>
  <c r="BB120" i="1"/>
  <c r="BA120" i="1" s="1"/>
  <c r="BB118" i="1"/>
  <c r="BA118" i="1" s="1"/>
  <c r="AZ118" i="1"/>
  <c r="AY118" i="1" s="1"/>
  <c r="AV118" i="1"/>
  <c r="AU118" i="1" s="1"/>
  <c r="AR118" i="1"/>
  <c r="AQ118" i="1" s="1"/>
  <c r="AO118" i="1"/>
  <c r="AN118" i="1" s="1"/>
  <c r="AP118" i="1" s="1"/>
  <c r="AL118" i="1"/>
  <c r="AJ118" i="1"/>
  <c r="AF118" i="1"/>
  <c r="AE118" i="1" s="1"/>
  <c r="AI118" i="1" s="1"/>
  <c r="V118" i="1"/>
  <c r="U118" i="1" s="1"/>
  <c r="R118" i="1"/>
  <c r="Q118" i="1" s="1"/>
  <c r="G118" i="1"/>
  <c r="F118" i="1" s="1"/>
  <c r="E118" i="1"/>
  <c r="D118" i="1" s="1"/>
  <c r="L119" i="1" l="1"/>
  <c r="K119" i="1"/>
  <c r="I120" i="1"/>
  <c r="X119" i="1"/>
  <c r="Z119" i="1" s="1"/>
  <c r="AS119" i="1"/>
  <c r="AT119" i="1"/>
  <c r="S119" i="1"/>
  <c r="T119" i="1"/>
  <c r="I118" i="1"/>
  <c r="F119" i="1"/>
  <c r="AB120" i="1"/>
  <c r="AC120" i="1"/>
  <c r="Z120" i="1"/>
  <c r="W120" i="1"/>
  <c r="Y120" i="1" s="1"/>
  <c r="AA120" i="1"/>
  <c r="AD120" i="1"/>
  <c r="T120" i="1"/>
  <c r="S120" i="1"/>
  <c r="AH119" i="1"/>
  <c r="AI119" i="1"/>
  <c r="AG119" i="1"/>
  <c r="H119" i="1"/>
  <c r="N119" i="1"/>
  <c r="O119" i="1"/>
  <c r="J119" i="1"/>
  <c r="P119" i="1"/>
  <c r="M119" i="1"/>
  <c r="AG120" i="1"/>
  <c r="AH120" i="1"/>
  <c r="AI120" i="1"/>
  <c r="AT120" i="1"/>
  <c r="U120" i="1"/>
  <c r="S118" i="1"/>
  <c r="T118" i="1"/>
  <c r="AT118" i="1"/>
  <c r="AS118" i="1"/>
  <c r="X118" i="1"/>
  <c r="AG118" i="1"/>
  <c r="AH118" i="1"/>
  <c r="G108" i="1"/>
  <c r="I108" i="1" s="1"/>
  <c r="R108" i="1"/>
  <c r="Q108" i="1" s="1"/>
  <c r="V108" i="1"/>
  <c r="U108" i="1" s="1"/>
  <c r="AF108" i="1"/>
  <c r="AE108" i="1" s="1"/>
  <c r="AK108" i="1"/>
  <c r="AJ108" i="1" s="1"/>
  <c r="AL108" i="1"/>
  <c r="AO108" i="1"/>
  <c r="AN108" i="1" s="1"/>
  <c r="AP108" i="1" s="1"/>
  <c r="AR108" i="1"/>
  <c r="AQ108" i="1" s="1"/>
  <c r="AT108" i="1" s="1"/>
  <c r="AV108" i="1"/>
  <c r="AU108" i="1" s="1"/>
  <c r="AZ108" i="1"/>
  <c r="AY108" i="1" s="1"/>
  <c r="BB108" i="1"/>
  <c r="BA108" i="1" s="1"/>
  <c r="G109" i="1"/>
  <c r="I109" i="1" s="1"/>
  <c r="R109" i="1"/>
  <c r="Q109" i="1" s="1"/>
  <c r="V109" i="1"/>
  <c r="U109" i="1" s="1"/>
  <c r="AF109" i="1"/>
  <c r="AE109" i="1" s="1"/>
  <c r="AK109" i="1"/>
  <c r="AJ109" i="1" s="1"/>
  <c r="AL109" i="1"/>
  <c r="AO109" i="1"/>
  <c r="AN109" i="1" s="1"/>
  <c r="AP109" i="1" s="1"/>
  <c r="AR109" i="1"/>
  <c r="AQ109" i="1" s="1"/>
  <c r="AT109" i="1" s="1"/>
  <c r="AV109" i="1"/>
  <c r="AU109" i="1" s="1"/>
  <c r="AZ109" i="1"/>
  <c r="AY109" i="1" s="1"/>
  <c r="BB109" i="1"/>
  <c r="BA109" i="1" s="1"/>
  <c r="G111" i="1"/>
  <c r="I111" i="1" s="1"/>
  <c r="R111" i="1"/>
  <c r="Q111" i="1" s="1"/>
  <c r="V111" i="1"/>
  <c r="U111" i="1" s="1"/>
  <c r="AF111" i="1"/>
  <c r="AE111" i="1" s="1"/>
  <c r="AK111" i="1"/>
  <c r="AJ111" i="1" s="1"/>
  <c r="AL111" i="1"/>
  <c r="AO111" i="1"/>
  <c r="AN111" i="1" s="1"/>
  <c r="AP111" i="1" s="1"/>
  <c r="AR111" i="1"/>
  <c r="AQ111" i="1" s="1"/>
  <c r="AV111" i="1"/>
  <c r="AU111" i="1" s="1"/>
  <c r="AZ111" i="1"/>
  <c r="AY111" i="1" s="1"/>
  <c r="BB111" i="1"/>
  <c r="BA111" i="1" s="1"/>
  <c r="BB107" i="1"/>
  <c r="AZ107" i="1"/>
  <c r="AV107" i="1"/>
  <c r="AR107" i="1"/>
  <c r="AO107" i="1"/>
  <c r="AK107" i="1"/>
  <c r="AF107" i="1"/>
  <c r="V107" i="1"/>
  <c r="X107" i="1" s="1"/>
  <c r="R107" i="1"/>
  <c r="J120" i="1" l="1"/>
  <c r="K120" i="1"/>
  <c r="L120" i="1"/>
  <c r="N118" i="1"/>
  <c r="L118" i="1"/>
  <c r="K118" i="1"/>
  <c r="O120" i="1"/>
  <c r="M120" i="1"/>
  <c r="H120" i="1"/>
  <c r="K109" i="1"/>
  <c r="L109" i="1"/>
  <c r="M111" i="1"/>
  <c r="L111" i="1"/>
  <c r="K111" i="1"/>
  <c r="L108" i="1"/>
  <c r="K108" i="1"/>
  <c r="AA119" i="1"/>
  <c r="AC119" i="1"/>
  <c r="P120" i="1"/>
  <c r="AD119" i="1"/>
  <c r="W119" i="1"/>
  <c r="Y119" i="1" s="1"/>
  <c r="AB119" i="1"/>
  <c r="N120" i="1"/>
  <c r="F111" i="1"/>
  <c r="M118" i="1"/>
  <c r="X111" i="1"/>
  <c r="AC111" i="1" s="1"/>
  <c r="O118" i="1"/>
  <c r="H118" i="1"/>
  <c r="J118" i="1"/>
  <c r="P111" i="1"/>
  <c r="F108" i="1"/>
  <c r="F109" i="1"/>
  <c r="AT111" i="1"/>
  <c r="AS111" i="1"/>
  <c r="H111" i="1"/>
  <c r="N111" i="1"/>
  <c r="AS109" i="1"/>
  <c r="AS108" i="1"/>
  <c r="P118" i="1"/>
  <c r="O111" i="1"/>
  <c r="J111" i="1"/>
  <c r="X109" i="1"/>
  <c r="AA109" i="1" s="1"/>
  <c r="X108" i="1"/>
  <c r="Z108" i="1" s="1"/>
  <c r="AD118" i="1"/>
  <c r="Z118" i="1"/>
  <c r="AC118" i="1"/>
  <c r="AA118" i="1"/>
  <c r="W118" i="1"/>
  <c r="Y118" i="1" s="1"/>
  <c r="AB118" i="1"/>
  <c r="AG111" i="1"/>
  <c r="AH111" i="1"/>
  <c r="AI111" i="1"/>
  <c r="T111" i="1"/>
  <c r="S111" i="1"/>
  <c r="AG109" i="1"/>
  <c r="AH109" i="1"/>
  <c r="AI109" i="1"/>
  <c r="S109" i="1"/>
  <c r="T109" i="1"/>
  <c r="AG108" i="1"/>
  <c r="AH108" i="1"/>
  <c r="AI108" i="1"/>
  <c r="T108" i="1"/>
  <c r="S108" i="1"/>
  <c r="M109" i="1"/>
  <c r="N109" i="1"/>
  <c r="H109" i="1"/>
  <c r="O109" i="1"/>
  <c r="J109" i="1"/>
  <c r="P109" i="1"/>
  <c r="J108" i="1"/>
  <c r="P108" i="1"/>
  <c r="M108" i="1"/>
  <c r="H108" i="1"/>
  <c r="N108" i="1"/>
  <c r="O108" i="1"/>
  <c r="G107" i="1"/>
  <c r="I107" i="1" s="1"/>
  <c r="BA107" i="1"/>
  <c r="AY107" i="1"/>
  <c r="AU107" i="1"/>
  <c r="AQ107" i="1"/>
  <c r="AN107" i="1"/>
  <c r="AP107" i="1" s="1"/>
  <c r="AL107" i="1"/>
  <c r="AJ107" i="1"/>
  <c r="AE107" i="1"/>
  <c r="AI107" i="1" s="1"/>
  <c r="U107" i="1"/>
  <c r="Q107" i="1"/>
  <c r="S107" i="1" s="1"/>
  <c r="BB104" i="1"/>
  <c r="BA104" i="1" s="1"/>
  <c r="AZ104" i="1"/>
  <c r="AY104" i="1" s="1"/>
  <c r="AV104" i="1"/>
  <c r="AU104" i="1" s="1"/>
  <c r="AR104" i="1"/>
  <c r="AQ104" i="1" s="1"/>
  <c r="AT104" i="1" s="1"/>
  <c r="AO104" i="1"/>
  <c r="AN104" i="1" s="1"/>
  <c r="AP104" i="1" s="1"/>
  <c r="AL104" i="1"/>
  <c r="AJ104" i="1"/>
  <c r="AF104" i="1"/>
  <c r="AE104" i="1" s="1"/>
  <c r="V104" i="1"/>
  <c r="U104" i="1" s="1"/>
  <c r="R104" i="1"/>
  <c r="Q104" i="1" s="1"/>
  <c r="G104" i="1"/>
  <c r="I104" i="1" s="1"/>
  <c r="BB102" i="1"/>
  <c r="BA102" i="1" s="1"/>
  <c r="AZ102" i="1"/>
  <c r="AY102" i="1" s="1"/>
  <c r="AV102" i="1"/>
  <c r="AU102" i="1" s="1"/>
  <c r="AR102" i="1"/>
  <c r="AQ102" i="1" s="1"/>
  <c r="AO102" i="1"/>
  <c r="AN102" i="1" s="1"/>
  <c r="AP102" i="1" s="1"/>
  <c r="AL102" i="1"/>
  <c r="AJ102" i="1"/>
  <c r="AF102" i="1"/>
  <c r="AE102" i="1" s="1"/>
  <c r="AG102" i="1" s="1"/>
  <c r="V102" i="1"/>
  <c r="X102" i="1" s="1"/>
  <c r="R102" i="1"/>
  <c r="Q102" i="1" s="1"/>
  <c r="G102" i="1"/>
  <c r="I102" i="1" s="1"/>
  <c r="BB101" i="1"/>
  <c r="BA101" i="1" s="1"/>
  <c r="AZ101" i="1"/>
  <c r="AY101" i="1" s="1"/>
  <c r="AV101" i="1"/>
  <c r="AU101" i="1" s="1"/>
  <c r="AR101" i="1"/>
  <c r="AQ101" i="1" s="1"/>
  <c r="AS101" i="1" s="1"/>
  <c r="AO101" i="1"/>
  <c r="AN101" i="1" s="1"/>
  <c r="AP101" i="1" s="1"/>
  <c r="AL101" i="1"/>
  <c r="AJ101" i="1"/>
  <c r="AF101" i="1"/>
  <c r="AE101" i="1" s="1"/>
  <c r="V101" i="1"/>
  <c r="X101" i="1" s="1"/>
  <c r="R101" i="1"/>
  <c r="Q101" i="1" s="1"/>
  <c r="G101" i="1"/>
  <c r="I101" i="1" s="1"/>
  <c r="BB100" i="1"/>
  <c r="BA100" i="1" s="1"/>
  <c r="AZ100" i="1"/>
  <c r="AY100" i="1" s="1"/>
  <c r="AV100" i="1"/>
  <c r="AU100" i="1" s="1"/>
  <c r="AR100" i="1"/>
  <c r="AQ100" i="1" s="1"/>
  <c r="AS100" i="1" s="1"/>
  <c r="AO100" i="1"/>
  <c r="AN100" i="1" s="1"/>
  <c r="AP100" i="1" s="1"/>
  <c r="AL100" i="1"/>
  <c r="AJ100" i="1"/>
  <c r="AF100" i="1"/>
  <c r="AE100" i="1" s="1"/>
  <c r="AI100" i="1" s="1"/>
  <c r="V100" i="1"/>
  <c r="X100" i="1" s="1"/>
  <c r="AC100" i="1" s="1"/>
  <c r="R100" i="1"/>
  <c r="Q100" i="1" s="1"/>
  <c r="G100" i="1"/>
  <c r="I100" i="1" s="1"/>
  <c r="BB99" i="1"/>
  <c r="BA99" i="1" s="1"/>
  <c r="AZ99" i="1"/>
  <c r="AY99" i="1" s="1"/>
  <c r="AV99" i="1"/>
  <c r="AU99" i="1" s="1"/>
  <c r="AR99" i="1"/>
  <c r="AQ99" i="1" s="1"/>
  <c r="AT99" i="1" s="1"/>
  <c r="AO99" i="1"/>
  <c r="AN99" i="1" s="1"/>
  <c r="AP99" i="1" s="1"/>
  <c r="AL99" i="1"/>
  <c r="AJ99" i="1"/>
  <c r="AF99" i="1"/>
  <c r="AE99" i="1" s="1"/>
  <c r="V99" i="1"/>
  <c r="U99" i="1" s="1"/>
  <c r="R99" i="1"/>
  <c r="Q99" i="1" s="1"/>
  <c r="S99" i="1" s="1"/>
  <c r="G99" i="1"/>
  <c r="I99" i="1" s="1"/>
  <c r="BB98" i="1"/>
  <c r="BA98" i="1" s="1"/>
  <c r="AZ98" i="1"/>
  <c r="AY98" i="1" s="1"/>
  <c r="AV98" i="1"/>
  <c r="AU98" i="1" s="1"/>
  <c r="AR98" i="1"/>
  <c r="AQ98" i="1" s="1"/>
  <c r="AS98" i="1" s="1"/>
  <c r="AO98" i="1"/>
  <c r="AN98" i="1" s="1"/>
  <c r="AP98" i="1" s="1"/>
  <c r="AL98" i="1"/>
  <c r="AJ98" i="1"/>
  <c r="AF98" i="1"/>
  <c r="AE98" i="1" s="1"/>
  <c r="AH98" i="1" s="1"/>
  <c r="V98" i="1"/>
  <c r="X98" i="1" s="1"/>
  <c r="AA98" i="1" s="1"/>
  <c r="R98" i="1"/>
  <c r="Q98" i="1" s="1"/>
  <c r="T98" i="1" s="1"/>
  <c r="G98" i="1"/>
  <c r="I98" i="1" s="1"/>
  <c r="BB96" i="1"/>
  <c r="BA96" i="1" s="1"/>
  <c r="AZ96" i="1"/>
  <c r="AY96" i="1" s="1"/>
  <c r="AV96" i="1"/>
  <c r="AU96" i="1" s="1"/>
  <c r="AR96" i="1"/>
  <c r="AQ96" i="1" s="1"/>
  <c r="AO96" i="1"/>
  <c r="AN96" i="1" s="1"/>
  <c r="AP96" i="1" s="1"/>
  <c r="AL96" i="1"/>
  <c r="AJ96" i="1"/>
  <c r="AF96" i="1"/>
  <c r="AE96" i="1" s="1"/>
  <c r="AH96" i="1" s="1"/>
  <c r="V96" i="1"/>
  <c r="U96" i="1" s="1"/>
  <c r="R96" i="1"/>
  <c r="Q96" i="1" s="1"/>
  <c r="S96" i="1" s="1"/>
  <c r="G96" i="1"/>
  <c r="I96" i="1" s="1"/>
  <c r="BB95" i="1"/>
  <c r="BA95" i="1" s="1"/>
  <c r="AZ95" i="1"/>
  <c r="AY95" i="1" s="1"/>
  <c r="AV95" i="1"/>
  <c r="AU95" i="1" s="1"/>
  <c r="AR95" i="1"/>
  <c r="AQ95" i="1" s="1"/>
  <c r="AS95" i="1" s="1"/>
  <c r="AO95" i="1"/>
  <c r="AN95" i="1" s="1"/>
  <c r="AP95" i="1" s="1"/>
  <c r="AL95" i="1"/>
  <c r="AJ95" i="1"/>
  <c r="AF95" i="1"/>
  <c r="AE95" i="1" s="1"/>
  <c r="V95" i="1"/>
  <c r="X95" i="1" s="1"/>
  <c r="W95" i="1" s="1"/>
  <c r="Y95" i="1" s="1"/>
  <c r="R95" i="1"/>
  <c r="Q95" i="1" s="1"/>
  <c r="G95" i="1"/>
  <c r="I95" i="1" s="1"/>
  <c r="BB94" i="1"/>
  <c r="BA94" i="1" s="1"/>
  <c r="AZ94" i="1"/>
  <c r="AY94" i="1" s="1"/>
  <c r="AV94" i="1"/>
  <c r="AU94" i="1" s="1"/>
  <c r="AR94" i="1"/>
  <c r="AQ94" i="1" s="1"/>
  <c r="AT94" i="1" s="1"/>
  <c r="AO94" i="1"/>
  <c r="AN94" i="1" s="1"/>
  <c r="AP94" i="1" s="1"/>
  <c r="AL94" i="1"/>
  <c r="AJ94" i="1"/>
  <c r="AF94" i="1"/>
  <c r="AE94" i="1" s="1"/>
  <c r="V94" i="1"/>
  <c r="U94" i="1" s="1"/>
  <c r="R94" i="1"/>
  <c r="Q94" i="1" s="1"/>
  <c r="S94" i="1" s="1"/>
  <c r="G94" i="1"/>
  <c r="I94" i="1" s="1"/>
  <c r="BB93" i="1"/>
  <c r="BA93" i="1" s="1"/>
  <c r="AZ93" i="1"/>
  <c r="AY93" i="1" s="1"/>
  <c r="AV93" i="1"/>
  <c r="AU93" i="1" s="1"/>
  <c r="AR93" i="1"/>
  <c r="AQ93" i="1" s="1"/>
  <c r="AS93" i="1" s="1"/>
  <c r="AO93" i="1"/>
  <c r="AN93" i="1" s="1"/>
  <c r="AP93" i="1" s="1"/>
  <c r="AL93" i="1"/>
  <c r="AJ93" i="1"/>
  <c r="AF93" i="1"/>
  <c r="AE93" i="1" s="1"/>
  <c r="AH93" i="1" s="1"/>
  <c r="V93" i="1"/>
  <c r="X93" i="1" s="1"/>
  <c r="Z93" i="1" s="1"/>
  <c r="R93" i="1"/>
  <c r="Q93" i="1" s="1"/>
  <c r="G93" i="1"/>
  <c r="I93" i="1" s="1"/>
  <c r="BB92" i="1"/>
  <c r="BA92" i="1" s="1"/>
  <c r="AZ92" i="1"/>
  <c r="AY92" i="1" s="1"/>
  <c r="AV92" i="1"/>
  <c r="AU92" i="1" s="1"/>
  <c r="AR92" i="1"/>
  <c r="AQ92" i="1" s="1"/>
  <c r="AO92" i="1"/>
  <c r="AN92" i="1" s="1"/>
  <c r="AP92" i="1" s="1"/>
  <c r="AL92" i="1"/>
  <c r="AJ92" i="1"/>
  <c r="AF92" i="1"/>
  <c r="AE92" i="1" s="1"/>
  <c r="AI92" i="1" s="1"/>
  <c r="V92" i="1"/>
  <c r="X92" i="1" s="1"/>
  <c r="R92" i="1"/>
  <c r="Q92" i="1" s="1"/>
  <c r="T92" i="1" s="1"/>
  <c r="G92" i="1"/>
  <c r="I92" i="1" s="1"/>
  <c r="BB91" i="1"/>
  <c r="BA91" i="1" s="1"/>
  <c r="AZ91" i="1"/>
  <c r="AY91" i="1" s="1"/>
  <c r="AV91" i="1"/>
  <c r="AU91" i="1" s="1"/>
  <c r="AR91" i="1"/>
  <c r="AQ91" i="1" s="1"/>
  <c r="AO91" i="1"/>
  <c r="AN91" i="1" s="1"/>
  <c r="AP91" i="1" s="1"/>
  <c r="AL91" i="1"/>
  <c r="AJ91" i="1"/>
  <c r="AF91" i="1"/>
  <c r="AE91" i="1" s="1"/>
  <c r="AH91" i="1" s="1"/>
  <c r="V91" i="1"/>
  <c r="R91" i="1"/>
  <c r="Q91" i="1" s="1"/>
  <c r="G91" i="1"/>
  <c r="I91" i="1" s="1"/>
  <c r="BB90" i="1"/>
  <c r="BA90" i="1" s="1"/>
  <c r="AZ90" i="1"/>
  <c r="AY90" i="1" s="1"/>
  <c r="AV90" i="1"/>
  <c r="AU90" i="1" s="1"/>
  <c r="AR90" i="1"/>
  <c r="AQ90" i="1" s="1"/>
  <c r="AS90" i="1" s="1"/>
  <c r="AO90" i="1"/>
  <c r="AN90" i="1" s="1"/>
  <c r="AP90" i="1" s="1"/>
  <c r="AL90" i="1"/>
  <c r="AJ90" i="1"/>
  <c r="AF90" i="1"/>
  <c r="AE90" i="1" s="1"/>
  <c r="V90" i="1"/>
  <c r="U90" i="1" s="1"/>
  <c r="R90" i="1"/>
  <c r="Q90" i="1" s="1"/>
  <c r="T90" i="1" s="1"/>
  <c r="G90" i="1"/>
  <c r="I90" i="1" s="1"/>
  <c r="BB89" i="1"/>
  <c r="BA89" i="1" s="1"/>
  <c r="AZ89" i="1"/>
  <c r="AY89" i="1" s="1"/>
  <c r="AV89" i="1"/>
  <c r="AU89" i="1" s="1"/>
  <c r="AR89" i="1"/>
  <c r="AQ89" i="1" s="1"/>
  <c r="AT89" i="1" s="1"/>
  <c r="AO89" i="1"/>
  <c r="AN89" i="1" s="1"/>
  <c r="AP89" i="1" s="1"/>
  <c r="AL89" i="1"/>
  <c r="AJ89" i="1"/>
  <c r="AF89" i="1"/>
  <c r="AE89" i="1" s="1"/>
  <c r="AH89" i="1" s="1"/>
  <c r="V89" i="1"/>
  <c r="U89" i="1" s="1"/>
  <c r="R89" i="1"/>
  <c r="Q89" i="1" s="1"/>
  <c r="S89" i="1" s="1"/>
  <c r="G89" i="1"/>
  <c r="I89" i="1" s="1"/>
  <c r="BB88" i="1"/>
  <c r="BA88" i="1" s="1"/>
  <c r="AZ88" i="1"/>
  <c r="AY88" i="1" s="1"/>
  <c r="AV88" i="1"/>
  <c r="AU88" i="1" s="1"/>
  <c r="AR88" i="1"/>
  <c r="AQ88" i="1" s="1"/>
  <c r="AS88" i="1" s="1"/>
  <c r="AO88" i="1"/>
  <c r="AN88" i="1" s="1"/>
  <c r="AP88" i="1" s="1"/>
  <c r="AL88" i="1"/>
  <c r="AJ88" i="1"/>
  <c r="AF88" i="1"/>
  <c r="AE88" i="1" s="1"/>
  <c r="AH88" i="1" s="1"/>
  <c r="V88" i="1"/>
  <c r="X88" i="1" s="1"/>
  <c r="AA88" i="1" s="1"/>
  <c r="R88" i="1"/>
  <c r="Q88" i="1" s="1"/>
  <c r="G88" i="1"/>
  <c r="I88" i="1" s="1"/>
  <c r="BB86" i="1"/>
  <c r="BA86" i="1" s="1"/>
  <c r="AZ86" i="1"/>
  <c r="AY86" i="1" s="1"/>
  <c r="AV86" i="1"/>
  <c r="AU86" i="1" s="1"/>
  <c r="AR86" i="1"/>
  <c r="AQ86" i="1" s="1"/>
  <c r="AT86" i="1" s="1"/>
  <c r="AO86" i="1"/>
  <c r="AN86" i="1" s="1"/>
  <c r="AP86" i="1" s="1"/>
  <c r="AL86" i="1"/>
  <c r="AJ86" i="1"/>
  <c r="AF86" i="1"/>
  <c r="AE86" i="1" s="1"/>
  <c r="AH86" i="1" s="1"/>
  <c r="V86" i="1"/>
  <c r="U86" i="1" s="1"/>
  <c r="R86" i="1"/>
  <c r="Q86" i="1" s="1"/>
  <c r="S86" i="1" s="1"/>
  <c r="G86" i="1"/>
  <c r="I86" i="1" s="1"/>
  <c r="BB85" i="1"/>
  <c r="BA85" i="1" s="1"/>
  <c r="AZ85" i="1"/>
  <c r="AY85" i="1" s="1"/>
  <c r="AV85" i="1"/>
  <c r="AU85" i="1" s="1"/>
  <c r="AR85" i="1"/>
  <c r="AQ85" i="1" s="1"/>
  <c r="AS85" i="1" s="1"/>
  <c r="AO85" i="1"/>
  <c r="AN85" i="1" s="1"/>
  <c r="AP85" i="1" s="1"/>
  <c r="AL85" i="1"/>
  <c r="AJ85" i="1"/>
  <c r="AF85" i="1"/>
  <c r="AE85" i="1" s="1"/>
  <c r="AH85" i="1" s="1"/>
  <c r="V85" i="1"/>
  <c r="U85" i="1" s="1"/>
  <c r="R85" i="1"/>
  <c r="Q85" i="1" s="1"/>
  <c r="G85" i="1"/>
  <c r="I85" i="1" s="1"/>
  <c r="BB82" i="1"/>
  <c r="BA82" i="1" s="1"/>
  <c r="AZ82" i="1"/>
  <c r="AY82" i="1" s="1"/>
  <c r="AV82" i="1"/>
  <c r="AU82" i="1" s="1"/>
  <c r="AR82" i="1"/>
  <c r="AQ82" i="1" s="1"/>
  <c r="AT82" i="1" s="1"/>
  <c r="AO82" i="1"/>
  <c r="AN82" i="1" s="1"/>
  <c r="AP82" i="1" s="1"/>
  <c r="AL82" i="1"/>
  <c r="AJ82" i="1"/>
  <c r="AF82" i="1"/>
  <c r="AE82" i="1" s="1"/>
  <c r="V82" i="1"/>
  <c r="U82" i="1" s="1"/>
  <c r="R82" i="1"/>
  <c r="Q82" i="1" s="1"/>
  <c r="T82" i="1" s="1"/>
  <c r="G82" i="1"/>
  <c r="I82" i="1" s="1"/>
  <c r="BB81" i="1"/>
  <c r="BA81" i="1" s="1"/>
  <c r="AZ81" i="1"/>
  <c r="AY81" i="1" s="1"/>
  <c r="AV81" i="1"/>
  <c r="AU81" i="1" s="1"/>
  <c r="AR81" i="1"/>
  <c r="AQ81" i="1" s="1"/>
  <c r="AS81" i="1" s="1"/>
  <c r="AO81" i="1"/>
  <c r="AN81" i="1" s="1"/>
  <c r="AP81" i="1" s="1"/>
  <c r="AL81" i="1"/>
  <c r="AJ81" i="1"/>
  <c r="AF81" i="1"/>
  <c r="AE81" i="1" s="1"/>
  <c r="V81" i="1"/>
  <c r="X81" i="1" s="1"/>
  <c r="R81" i="1"/>
  <c r="Q81" i="1" s="1"/>
  <c r="G81" i="1"/>
  <c r="I81" i="1" s="1"/>
  <c r="BB80" i="1"/>
  <c r="BA80" i="1" s="1"/>
  <c r="AZ80" i="1"/>
  <c r="AY80" i="1" s="1"/>
  <c r="AV80" i="1"/>
  <c r="AU80" i="1" s="1"/>
  <c r="AR80" i="1"/>
  <c r="AQ80" i="1" s="1"/>
  <c r="AO80" i="1"/>
  <c r="AN80" i="1" s="1"/>
  <c r="AP80" i="1" s="1"/>
  <c r="AL80" i="1"/>
  <c r="AJ80" i="1"/>
  <c r="AF80" i="1"/>
  <c r="AE80" i="1" s="1"/>
  <c r="V80" i="1"/>
  <c r="U80" i="1" s="1"/>
  <c r="R80" i="1"/>
  <c r="Q80" i="1" s="1"/>
  <c r="S80" i="1" s="1"/>
  <c r="G80" i="1"/>
  <c r="I80" i="1" s="1"/>
  <c r="BB76" i="1"/>
  <c r="BA76" i="1" s="1"/>
  <c r="AZ76" i="1"/>
  <c r="AY76" i="1" s="1"/>
  <c r="AV76" i="1"/>
  <c r="AU76" i="1" s="1"/>
  <c r="AR76" i="1"/>
  <c r="AQ76" i="1" s="1"/>
  <c r="AO76" i="1"/>
  <c r="AN76" i="1" s="1"/>
  <c r="AP76" i="1" s="1"/>
  <c r="AL76" i="1"/>
  <c r="AJ76" i="1"/>
  <c r="AF76" i="1"/>
  <c r="AE76" i="1" s="1"/>
  <c r="V76" i="1"/>
  <c r="U76" i="1" s="1"/>
  <c r="R76" i="1"/>
  <c r="Q76" i="1" s="1"/>
  <c r="G76" i="1"/>
  <c r="I76" i="1" s="1"/>
  <c r="BB75" i="1"/>
  <c r="BA75" i="1" s="1"/>
  <c r="AZ75" i="1"/>
  <c r="AY75" i="1" s="1"/>
  <c r="AV75" i="1"/>
  <c r="AU75" i="1" s="1"/>
  <c r="AR75" i="1"/>
  <c r="AQ75" i="1" s="1"/>
  <c r="AO75" i="1"/>
  <c r="AN75" i="1" s="1"/>
  <c r="AP75" i="1" s="1"/>
  <c r="AL75" i="1"/>
  <c r="AJ75" i="1"/>
  <c r="AF75" i="1"/>
  <c r="AE75" i="1" s="1"/>
  <c r="AG75" i="1" s="1"/>
  <c r="V75" i="1"/>
  <c r="X75" i="1" s="1"/>
  <c r="R75" i="1"/>
  <c r="Q75" i="1" s="1"/>
  <c r="G75" i="1"/>
  <c r="I75" i="1" s="1"/>
  <c r="BB74" i="1"/>
  <c r="BA74" i="1" s="1"/>
  <c r="AZ74" i="1"/>
  <c r="AY74" i="1" s="1"/>
  <c r="AV74" i="1"/>
  <c r="AU74" i="1" s="1"/>
  <c r="AR74" i="1"/>
  <c r="AQ74" i="1" s="1"/>
  <c r="AS74" i="1" s="1"/>
  <c r="AO74" i="1"/>
  <c r="AN74" i="1" s="1"/>
  <c r="AP74" i="1" s="1"/>
  <c r="AL74" i="1"/>
  <c r="AJ74" i="1"/>
  <c r="AF74" i="1"/>
  <c r="AE74" i="1" s="1"/>
  <c r="V74" i="1"/>
  <c r="X74" i="1" s="1"/>
  <c r="R74" i="1"/>
  <c r="Q74" i="1" s="1"/>
  <c r="G74" i="1"/>
  <c r="I74" i="1" s="1"/>
  <c r="BB71" i="1"/>
  <c r="BA71" i="1" s="1"/>
  <c r="AZ71" i="1"/>
  <c r="AY71" i="1" s="1"/>
  <c r="AV71" i="1"/>
  <c r="AU71" i="1" s="1"/>
  <c r="AR71" i="1"/>
  <c r="AQ71" i="1" s="1"/>
  <c r="AO71" i="1"/>
  <c r="AN71" i="1" s="1"/>
  <c r="AP71" i="1" s="1"/>
  <c r="AL71" i="1"/>
  <c r="AJ71" i="1"/>
  <c r="AF71" i="1"/>
  <c r="AE71" i="1" s="1"/>
  <c r="V71" i="1"/>
  <c r="X71" i="1" s="1"/>
  <c r="R71" i="1"/>
  <c r="Q71" i="1" s="1"/>
  <c r="G71" i="1"/>
  <c r="I71" i="1" s="1"/>
  <c r="BB67" i="1"/>
  <c r="BA67" i="1" s="1"/>
  <c r="AZ67" i="1"/>
  <c r="AY67" i="1" s="1"/>
  <c r="AV67" i="1"/>
  <c r="AU67" i="1" s="1"/>
  <c r="AR67" i="1"/>
  <c r="AQ67" i="1" s="1"/>
  <c r="AT67" i="1" s="1"/>
  <c r="AO67" i="1"/>
  <c r="AN67" i="1" s="1"/>
  <c r="AP67" i="1" s="1"/>
  <c r="AL67" i="1"/>
  <c r="AJ67" i="1"/>
  <c r="AF67" i="1"/>
  <c r="AE67" i="1" s="1"/>
  <c r="V67" i="1"/>
  <c r="U67" i="1" s="1"/>
  <c r="R67" i="1"/>
  <c r="Q67" i="1" s="1"/>
  <c r="S67" i="1" s="1"/>
  <c r="G67" i="1"/>
  <c r="I67" i="1" s="1"/>
  <c r="BB66" i="1"/>
  <c r="BA66" i="1" s="1"/>
  <c r="AZ66" i="1"/>
  <c r="AY66" i="1" s="1"/>
  <c r="AV66" i="1"/>
  <c r="AU66" i="1" s="1"/>
  <c r="AR66" i="1"/>
  <c r="AQ66" i="1" s="1"/>
  <c r="AO66" i="1"/>
  <c r="AN66" i="1" s="1"/>
  <c r="AP66" i="1" s="1"/>
  <c r="AL66" i="1"/>
  <c r="AJ66" i="1"/>
  <c r="AF66" i="1"/>
  <c r="AE66" i="1" s="1"/>
  <c r="AI66" i="1" s="1"/>
  <c r="V66" i="1"/>
  <c r="X66" i="1" s="1"/>
  <c r="AA66" i="1" s="1"/>
  <c r="R66" i="1"/>
  <c r="Q66" i="1" s="1"/>
  <c r="G66" i="1"/>
  <c r="I66" i="1" s="1"/>
  <c r="BB64" i="1"/>
  <c r="BA64" i="1" s="1"/>
  <c r="AZ64" i="1"/>
  <c r="AY64" i="1" s="1"/>
  <c r="AV64" i="1"/>
  <c r="AU64" i="1" s="1"/>
  <c r="AR64" i="1"/>
  <c r="AQ64" i="1" s="1"/>
  <c r="AO64" i="1"/>
  <c r="AN64" i="1" s="1"/>
  <c r="AP64" i="1" s="1"/>
  <c r="AL64" i="1"/>
  <c r="AJ64" i="1"/>
  <c r="AF64" i="1"/>
  <c r="AE64" i="1" s="1"/>
  <c r="AH64" i="1" s="1"/>
  <c r="V64" i="1"/>
  <c r="R64" i="1"/>
  <c r="Q64" i="1" s="1"/>
  <c r="S64" i="1" s="1"/>
  <c r="G64" i="1"/>
  <c r="I64" i="1" s="1"/>
  <c r="BB63" i="1"/>
  <c r="BA63" i="1" s="1"/>
  <c r="AZ63" i="1"/>
  <c r="AY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AH63" i="1" s="1"/>
  <c r="V63" i="1"/>
  <c r="X63" i="1" s="1"/>
  <c r="W63" i="1" s="1"/>
  <c r="Y63" i="1" s="1"/>
  <c r="R63" i="1"/>
  <c r="Q63" i="1" s="1"/>
  <c r="G63" i="1"/>
  <c r="I63" i="1" s="1"/>
  <c r="BB62" i="1"/>
  <c r="BA62" i="1" s="1"/>
  <c r="AZ62" i="1"/>
  <c r="AY62" i="1" s="1"/>
  <c r="AV62" i="1"/>
  <c r="AU62" i="1" s="1"/>
  <c r="AR62" i="1"/>
  <c r="AQ62" i="1" s="1"/>
  <c r="AT62" i="1" s="1"/>
  <c r="AO62" i="1"/>
  <c r="AN62" i="1" s="1"/>
  <c r="AP62" i="1" s="1"/>
  <c r="AL62" i="1"/>
  <c r="AJ62" i="1"/>
  <c r="AF62" i="1"/>
  <c r="AE62" i="1" s="1"/>
  <c r="AH62" i="1" s="1"/>
  <c r="V62" i="1"/>
  <c r="U62" i="1" s="1"/>
  <c r="R62" i="1"/>
  <c r="Q62" i="1" s="1"/>
  <c r="S62" i="1" s="1"/>
  <c r="G62" i="1"/>
  <c r="I62" i="1" s="1"/>
  <c r="BB61" i="1"/>
  <c r="BA61" i="1" s="1"/>
  <c r="AZ61" i="1"/>
  <c r="AY61" i="1" s="1"/>
  <c r="AV61" i="1"/>
  <c r="AU61" i="1" s="1"/>
  <c r="AR61" i="1"/>
  <c r="AQ61" i="1" s="1"/>
  <c r="AS61" i="1" s="1"/>
  <c r="AO61" i="1"/>
  <c r="AN61" i="1" s="1"/>
  <c r="AP61" i="1" s="1"/>
  <c r="AL61" i="1"/>
  <c r="AJ61" i="1"/>
  <c r="AF61" i="1"/>
  <c r="AE61" i="1" s="1"/>
  <c r="AH61" i="1" s="1"/>
  <c r="V61" i="1"/>
  <c r="X61" i="1" s="1"/>
  <c r="AA61" i="1" s="1"/>
  <c r="R61" i="1"/>
  <c r="Q61" i="1" s="1"/>
  <c r="G61" i="1"/>
  <c r="I61" i="1" s="1"/>
  <c r="BB60" i="1"/>
  <c r="BA60" i="1" s="1"/>
  <c r="AZ60" i="1"/>
  <c r="AY60" i="1" s="1"/>
  <c r="AV60" i="1"/>
  <c r="AU60" i="1" s="1"/>
  <c r="AR60" i="1"/>
  <c r="AQ60" i="1" s="1"/>
  <c r="AO60" i="1"/>
  <c r="AN60" i="1" s="1"/>
  <c r="AP60" i="1" s="1"/>
  <c r="AL60" i="1"/>
  <c r="AJ60" i="1"/>
  <c r="AF60" i="1"/>
  <c r="AE60" i="1" s="1"/>
  <c r="V60" i="1"/>
  <c r="U60" i="1" s="1"/>
  <c r="R60" i="1"/>
  <c r="Q60" i="1" s="1"/>
  <c r="S60" i="1" s="1"/>
  <c r="G60" i="1"/>
  <c r="I60" i="1" s="1"/>
  <c r="BB59" i="1"/>
  <c r="BA59" i="1" s="1"/>
  <c r="AZ59" i="1"/>
  <c r="AY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AH59" i="1" s="1"/>
  <c r="V59" i="1"/>
  <c r="X59" i="1" s="1"/>
  <c r="W59" i="1" s="1"/>
  <c r="Y59" i="1" s="1"/>
  <c r="R59" i="1"/>
  <c r="Q59" i="1" s="1"/>
  <c r="T59" i="1" s="1"/>
  <c r="G59" i="1"/>
  <c r="I59" i="1" s="1"/>
  <c r="BB57" i="1"/>
  <c r="BA57" i="1" s="1"/>
  <c r="AZ57" i="1"/>
  <c r="AY57" i="1" s="1"/>
  <c r="AV57" i="1"/>
  <c r="AU57" i="1" s="1"/>
  <c r="AR57" i="1"/>
  <c r="AQ57" i="1" s="1"/>
  <c r="AT57" i="1" s="1"/>
  <c r="AO57" i="1"/>
  <c r="AN57" i="1" s="1"/>
  <c r="AP57" i="1" s="1"/>
  <c r="AL57" i="1"/>
  <c r="AJ57" i="1"/>
  <c r="AF57" i="1"/>
  <c r="AE57" i="1" s="1"/>
  <c r="AH57" i="1" s="1"/>
  <c r="V57" i="1"/>
  <c r="U57" i="1" s="1"/>
  <c r="R57" i="1"/>
  <c r="Q57" i="1" s="1"/>
  <c r="S57" i="1" s="1"/>
  <c r="G57" i="1"/>
  <c r="I57" i="1" s="1"/>
  <c r="BB54" i="1"/>
  <c r="BA54" i="1" s="1"/>
  <c r="AZ54" i="1"/>
  <c r="AY54" i="1" s="1"/>
  <c r="AV54" i="1"/>
  <c r="AU54" i="1" s="1"/>
  <c r="AR54" i="1"/>
  <c r="AQ54" i="1" s="1"/>
  <c r="AS54" i="1" s="1"/>
  <c r="AO54" i="1"/>
  <c r="AN54" i="1" s="1"/>
  <c r="AP54" i="1" s="1"/>
  <c r="AL54" i="1"/>
  <c r="AJ54" i="1"/>
  <c r="AF54" i="1"/>
  <c r="AE54" i="1" s="1"/>
  <c r="AH54" i="1" s="1"/>
  <c r="V54" i="1"/>
  <c r="X54" i="1" s="1"/>
  <c r="AA54" i="1" s="1"/>
  <c r="R54" i="1"/>
  <c r="Q54" i="1" s="1"/>
  <c r="T54" i="1" s="1"/>
  <c r="G54" i="1"/>
  <c r="I54" i="1" s="1"/>
  <c r="BB53" i="1"/>
  <c r="BA53" i="1" s="1"/>
  <c r="AZ53" i="1"/>
  <c r="AY53" i="1" s="1"/>
  <c r="AV53" i="1"/>
  <c r="AU53" i="1" s="1"/>
  <c r="AR53" i="1"/>
  <c r="AQ53" i="1" s="1"/>
  <c r="AT53" i="1" s="1"/>
  <c r="AO53" i="1"/>
  <c r="AN53" i="1" s="1"/>
  <c r="AP53" i="1" s="1"/>
  <c r="AL53" i="1"/>
  <c r="AJ53" i="1"/>
  <c r="AF53" i="1"/>
  <c r="AE53" i="1" s="1"/>
  <c r="AH53" i="1" s="1"/>
  <c r="V53" i="1"/>
  <c r="U53" i="1" s="1"/>
  <c r="R53" i="1"/>
  <c r="Q53" i="1" s="1"/>
  <c r="S53" i="1" s="1"/>
  <c r="G53" i="1"/>
  <c r="I53" i="1" s="1"/>
  <c r="BB52" i="1"/>
  <c r="BA52" i="1" s="1"/>
  <c r="AZ52" i="1"/>
  <c r="AY52" i="1" s="1"/>
  <c r="AV52" i="1"/>
  <c r="AU52" i="1" s="1"/>
  <c r="AR52" i="1"/>
  <c r="AQ52" i="1" s="1"/>
  <c r="AO52" i="1"/>
  <c r="AN52" i="1" s="1"/>
  <c r="AP52" i="1" s="1"/>
  <c r="AL52" i="1"/>
  <c r="AJ52" i="1"/>
  <c r="AF52" i="1"/>
  <c r="AE52" i="1" s="1"/>
  <c r="AH52" i="1" s="1"/>
  <c r="V52" i="1"/>
  <c r="U52" i="1" s="1"/>
  <c r="R52" i="1"/>
  <c r="Q52" i="1" s="1"/>
  <c r="S52" i="1" s="1"/>
  <c r="G52" i="1"/>
  <c r="I52" i="1" s="1"/>
  <c r="BB51" i="1"/>
  <c r="BA51" i="1" s="1"/>
  <c r="AZ51" i="1"/>
  <c r="AY51" i="1" s="1"/>
  <c r="AV51" i="1"/>
  <c r="AU51" i="1" s="1"/>
  <c r="AR51" i="1"/>
  <c r="AQ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G51" i="1"/>
  <c r="I51" i="1" s="1"/>
  <c r="BB50" i="1"/>
  <c r="BA50" i="1" s="1"/>
  <c r="AZ50" i="1"/>
  <c r="AY50" i="1" s="1"/>
  <c r="AV50" i="1"/>
  <c r="AU50" i="1" s="1"/>
  <c r="AR50" i="1"/>
  <c r="AQ50" i="1" s="1"/>
  <c r="AO50" i="1"/>
  <c r="AN50" i="1" s="1"/>
  <c r="AP50" i="1" s="1"/>
  <c r="AL50" i="1"/>
  <c r="AJ50" i="1"/>
  <c r="AF50" i="1"/>
  <c r="AE50" i="1" s="1"/>
  <c r="AG50" i="1" s="1"/>
  <c r="V50" i="1"/>
  <c r="X50" i="1" s="1"/>
  <c r="R50" i="1"/>
  <c r="Q50" i="1" s="1"/>
  <c r="T50" i="1" s="1"/>
  <c r="G50" i="1"/>
  <c r="I50" i="1" s="1"/>
  <c r="BB49" i="1"/>
  <c r="BA49" i="1" s="1"/>
  <c r="AZ49" i="1"/>
  <c r="AY49" i="1" s="1"/>
  <c r="AV49" i="1"/>
  <c r="AU49" i="1" s="1"/>
  <c r="AR49" i="1"/>
  <c r="AQ49" i="1" s="1"/>
  <c r="AS49" i="1" s="1"/>
  <c r="AO49" i="1"/>
  <c r="AN49" i="1" s="1"/>
  <c r="AP49" i="1" s="1"/>
  <c r="AL49" i="1"/>
  <c r="AJ49" i="1"/>
  <c r="AF49" i="1"/>
  <c r="AE49" i="1" s="1"/>
  <c r="V49" i="1"/>
  <c r="X49" i="1" s="1"/>
  <c r="R49" i="1"/>
  <c r="Q49" i="1" s="1"/>
  <c r="G49" i="1"/>
  <c r="I49" i="1" s="1"/>
  <c r="BB48" i="1"/>
  <c r="BA48" i="1" s="1"/>
  <c r="AZ48" i="1"/>
  <c r="AY48" i="1" s="1"/>
  <c r="AV48" i="1"/>
  <c r="AU48" i="1" s="1"/>
  <c r="AR48" i="1"/>
  <c r="AQ48" i="1" s="1"/>
  <c r="AO48" i="1"/>
  <c r="AN48" i="1" s="1"/>
  <c r="AP48" i="1" s="1"/>
  <c r="AL48" i="1"/>
  <c r="AJ48" i="1"/>
  <c r="AF48" i="1"/>
  <c r="AE48" i="1" s="1"/>
  <c r="AH48" i="1" s="1"/>
  <c r="V48" i="1"/>
  <c r="X48" i="1" s="1"/>
  <c r="R48" i="1"/>
  <c r="Q48" i="1" s="1"/>
  <c r="S48" i="1" s="1"/>
  <c r="G48" i="1"/>
  <c r="I48" i="1" s="1"/>
  <c r="BB47" i="1"/>
  <c r="BA47" i="1" s="1"/>
  <c r="AZ47" i="1"/>
  <c r="AY47" i="1" s="1"/>
  <c r="AV47" i="1"/>
  <c r="AU47" i="1" s="1"/>
  <c r="AR47" i="1"/>
  <c r="AQ47" i="1" s="1"/>
  <c r="AO47" i="1"/>
  <c r="AN47" i="1" s="1"/>
  <c r="AP47" i="1" s="1"/>
  <c r="AL47" i="1"/>
  <c r="AJ47" i="1"/>
  <c r="AF47" i="1"/>
  <c r="AE47" i="1" s="1"/>
  <c r="V47" i="1"/>
  <c r="R47" i="1"/>
  <c r="Q47" i="1" s="1"/>
  <c r="G47" i="1"/>
  <c r="I47" i="1" s="1"/>
  <c r="BB43" i="1"/>
  <c r="BA43" i="1" s="1"/>
  <c r="AZ43" i="1"/>
  <c r="AY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H43" i="1" s="1"/>
  <c r="V43" i="1"/>
  <c r="X43" i="1" s="1"/>
  <c r="R43" i="1"/>
  <c r="Q43" i="1" s="1"/>
  <c r="T43" i="1" s="1"/>
  <c r="G43" i="1"/>
  <c r="I43" i="1" s="1"/>
  <c r="BB41" i="1"/>
  <c r="BA41" i="1" s="1"/>
  <c r="AZ41" i="1"/>
  <c r="AY41" i="1" s="1"/>
  <c r="AV41" i="1"/>
  <c r="AU41" i="1" s="1"/>
  <c r="AR41" i="1"/>
  <c r="AQ41" i="1" s="1"/>
  <c r="AS41" i="1" s="1"/>
  <c r="AO41" i="1"/>
  <c r="AN41" i="1" s="1"/>
  <c r="AP41" i="1" s="1"/>
  <c r="AL41" i="1"/>
  <c r="AJ41" i="1"/>
  <c r="AF41" i="1"/>
  <c r="AE41" i="1" s="1"/>
  <c r="V41" i="1"/>
  <c r="X41" i="1" s="1"/>
  <c r="R41" i="1"/>
  <c r="Q41" i="1" s="1"/>
  <c r="G41" i="1"/>
  <c r="I41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V39" i="1"/>
  <c r="X39" i="1" s="1"/>
  <c r="R39" i="1"/>
  <c r="Q39" i="1" s="1"/>
  <c r="S39" i="1" s="1"/>
  <c r="G39" i="1"/>
  <c r="I39" i="1" s="1"/>
  <c r="BB38" i="1"/>
  <c r="BA38" i="1" s="1"/>
  <c r="AZ38" i="1"/>
  <c r="AY38" i="1" s="1"/>
  <c r="AV38" i="1"/>
  <c r="AU38" i="1" s="1"/>
  <c r="AR38" i="1"/>
  <c r="AQ38" i="1" s="1"/>
  <c r="AT38" i="1" s="1"/>
  <c r="AO38" i="1"/>
  <c r="AN38" i="1" s="1"/>
  <c r="AP38" i="1" s="1"/>
  <c r="AL38" i="1"/>
  <c r="AJ38" i="1"/>
  <c r="AF38" i="1"/>
  <c r="AE38" i="1" s="1"/>
  <c r="V38" i="1"/>
  <c r="U38" i="1" s="1"/>
  <c r="R38" i="1"/>
  <c r="Q38" i="1" s="1"/>
  <c r="G38" i="1"/>
  <c r="I38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X35" i="1" s="1"/>
  <c r="R35" i="1"/>
  <c r="Q35" i="1" s="1"/>
  <c r="T35" i="1" s="1"/>
  <c r="G35" i="1"/>
  <c r="I35" i="1" s="1"/>
  <c r="BB31" i="1"/>
  <c r="AZ31" i="1"/>
  <c r="AV31" i="1"/>
  <c r="AR31" i="1"/>
  <c r="AO31" i="1"/>
  <c r="AF31" i="1"/>
  <c r="AE31" i="1" s="1"/>
  <c r="V31" i="1"/>
  <c r="X31" i="1" s="1"/>
  <c r="R31" i="1"/>
  <c r="G31" i="1"/>
  <c r="I31" i="1" s="1"/>
  <c r="AA111" i="1" l="1"/>
  <c r="AB111" i="1"/>
  <c r="Z111" i="1"/>
  <c r="W108" i="1"/>
  <c r="Y108" i="1" s="1"/>
  <c r="K39" i="1"/>
  <c r="L39" i="1"/>
  <c r="K48" i="1"/>
  <c r="L48" i="1"/>
  <c r="O52" i="1"/>
  <c r="K52" i="1"/>
  <c r="L52" i="1"/>
  <c r="K57" i="1"/>
  <c r="L57" i="1"/>
  <c r="N62" i="1"/>
  <c r="L62" i="1"/>
  <c r="K62" i="1"/>
  <c r="M67" i="1"/>
  <c r="L67" i="1"/>
  <c r="K67" i="1"/>
  <c r="L76" i="1"/>
  <c r="K76" i="1"/>
  <c r="O85" i="1"/>
  <c r="L85" i="1"/>
  <c r="K85" i="1"/>
  <c r="L90" i="1"/>
  <c r="K90" i="1"/>
  <c r="N94" i="1"/>
  <c r="L94" i="1"/>
  <c r="K94" i="1"/>
  <c r="N99" i="1"/>
  <c r="L99" i="1"/>
  <c r="K99" i="1"/>
  <c r="L104" i="1"/>
  <c r="K104" i="1"/>
  <c r="M35" i="1"/>
  <c r="K35" i="1"/>
  <c r="L35" i="1"/>
  <c r="O43" i="1"/>
  <c r="K43" i="1"/>
  <c r="L43" i="1"/>
  <c r="M50" i="1"/>
  <c r="K50" i="1"/>
  <c r="L50" i="1"/>
  <c r="K54" i="1"/>
  <c r="L54" i="1"/>
  <c r="K61" i="1"/>
  <c r="L61" i="1"/>
  <c r="O66" i="1"/>
  <c r="K66" i="1"/>
  <c r="L66" i="1"/>
  <c r="M75" i="1"/>
  <c r="K75" i="1"/>
  <c r="L75" i="1"/>
  <c r="M82" i="1"/>
  <c r="K82" i="1"/>
  <c r="L82" i="1"/>
  <c r="K89" i="1"/>
  <c r="L89" i="1"/>
  <c r="K93" i="1"/>
  <c r="L93" i="1"/>
  <c r="O98" i="1"/>
  <c r="K98" i="1"/>
  <c r="L98" i="1"/>
  <c r="M102" i="1"/>
  <c r="K102" i="1"/>
  <c r="L102" i="1"/>
  <c r="K107" i="1"/>
  <c r="L107" i="1"/>
  <c r="AA108" i="1"/>
  <c r="K59" i="1"/>
  <c r="L59" i="1"/>
  <c r="K63" i="1"/>
  <c r="L63" i="1"/>
  <c r="M71" i="1"/>
  <c r="K71" i="1"/>
  <c r="L71" i="1"/>
  <c r="K80" i="1"/>
  <c r="L80" i="1"/>
  <c r="N86" i="1"/>
  <c r="K86" i="1"/>
  <c r="L86" i="1"/>
  <c r="K91" i="1"/>
  <c r="L91" i="1"/>
  <c r="O95" i="1"/>
  <c r="K95" i="1"/>
  <c r="L95" i="1"/>
  <c r="O100" i="1"/>
  <c r="K100" i="1"/>
  <c r="L100" i="1"/>
  <c r="K31" i="1"/>
  <c r="L31" i="1"/>
  <c r="K38" i="1"/>
  <c r="L38" i="1"/>
  <c r="K47" i="1"/>
  <c r="L47" i="1"/>
  <c r="K51" i="1"/>
  <c r="L51" i="1"/>
  <c r="K41" i="1"/>
  <c r="L41" i="1"/>
  <c r="K49" i="1"/>
  <c r="L49" i="1"/>
  <c r="N53" i="1"/>
  <c r="K53" i="1"/>
  <c r="L53" i="1"/>
  <c r="N60" i="1"/>
  <c r="K60" i="1"/>
  <c r="L60" i="1"/>
  <c r="L64" i="1"/>
  <c r="K64" i="1"/>
  <c r="L74" i="1"/>
  <c r="K74" i="1"/>
  <c r="L81" i="1"/>
  <c r="K81" i="1"/>
  <c r="O88" i="1"/>
  <c r="L88" i="1"/>
  <c r="K88" i="1"/>
  <c r="O92" i="1"/>
  <c r="L92" i="1"/>
  <c r="K92" i="1"/>
  <c r="N96" i="1"/>
  <c r="L96" i="1"/>
  <c r="K96" i="1"/>
  <c r="L101" i="1"/>
  <c r="K101" i="1"/>
  <c r="AD108" i="1"/>
  <c r="W111" i="1"/>
  <c r="Y111" i="1" s="1"/>
  <c r="U35" i="1"/>
  <c r="T86" i="1"/>
  <c r="X90" i="1"/>
  <c r="AB90" i="1" s="1"/>
  <c r="X76" i="1"/>
  <c r="AD76" i="1" s="1"/>
  <c r="U66" i="1"/>
  <c r="T67" i="1"/>
  <c r="X94" i="1"/>
  <c r="AD94" i="1" s="1"/>
  <c r="U88" i="1"/>
  <c r="AD111" i="1"/>
  <c r="AT60" i="1"/>
  <c r="AS60" i="1"/>
  <c r="U43" i="1"/>
  <c r="U48" i="1"/>
  <c r="U50" i="1"/>
  <c r="AA59" i="1"/>
  <c r="X60" i="1"/>
  <c r="AD60" i="1" s="1"/>
  <c r="X85" i="1"/>
  <c r="AB85" i="1" s="1"/>
  <c r="U63" i="1"/>
  <c r="U59" i="1"/>
  <c r="O93" i="1"/>
  <c r="H93" i="1"/>
  <c r="W54" i="1"/>
  <c r="Y54" i="1" s="1"/>
  <c r="AT54" i="1"/>
  <c r="AT59" i="1"/>
  <c r="J94" i="1"/>
  <c r="U39" i="1"/>
  <c r="U71" i="1"/>
  <c r="AT98" i="1"/>
  <c r="U54" i="1"/>
  <c r="W66" i="1"/>
  <c r="Y66" i="1" s="1"/>
  <c r="U75" i="1"/>
  <c r="T95" i="1"/>
  <c r="S95" i="1"/>
  <c r="AT76" i="1"/>
  <c r="AS76" i="1"/>
  <c r="X51" i="1"/>
  <c r="AC51" i="1" s="1"/>
  <c r="J53" i="1"/>
  <c r="X53" i="1"/>
  <c r="AD53" i="1" s="1"/>
  <c r="W61" i="1"/>
  <c r="Y61" i="1" s="1"/>
  <c r="J67" i="1"/>
  <c r="T94" i="1"/>
  <c r="T99" i="1"/>
  <c r="T60" i="1"/>
  <c r="AT61" i="1"/>
  <c r="P67" i="1"/>
  <c r="X67" i="1"/>
  <c r="AB67" i="1" s="1"/>
  <c r="X80" i="1"/>
  <c r="AB80" i="1" s="1"/>
  <c r="AT85" i="1"/>
  <c r="X86" i="1"/>
  <c r="AD86" i="1" s="1"/>
  <c r="W88" i="1"/>
  <c r="Y88" i="1" s="1"/>
  <c r="J93" i="1"/>
  <c r="AA95" i="1"/>
  <c r="U98" i="1"/>
  <c r="U100" i="1"/>
  <c r="Z109" i="1"/>
  <c r="W109" i="1"/>
  <c r="Y109" i="1" s="1"/>
  <c r="X52" i="1"/>
  <c r="AA52" i="1" s="1"/>
  <c r="T53" i="1"/>
  <c r="AG59" i="1"/>
  <c r="U61" i="1"/>
  <c r="AT63" i="1"/>
  <c r="H67" i="1"/>
  <c r="W90" i="1"/>
  <c r="Y90" i="1" s="1"/>
  <c r="P93" i="1"/>
  <c r="AD109" i="1"/>
  <c r="AI39" i="1"/>
  <c r="AG39" i="1"/>
  <c r="S35" i="1"/>
  <c r="X38" i="1"/>
  <c r="AD38" i="1" s="1"/>
  <c r="AS38" i="1"/>
  <c r="S43" i="1"/>
  <c r="S50" i="1"/>
  <c r="AT51" i="1"/>
  <c r="AS51" i="1"/>
  <c r="AS57" i="1"/>
  <c r="AD59" i="1"/>
  <c r="AC59" i="1"/>
  <c r="T61" i="1"/>
  <c r="S61" i="1"/>
  <c r="M62" i="1"/>
  <c r="P62" i="1"/>
  <c r="H62" i="1"/>
  <c r="J62" i="1"/>
  <c r="AD63" i="1"/>
  <c r="AC63" i="1"/>
  <c r="AA63" i="1"/>
  <c r="AI71" i="1"/>
  <c r="AG71" i="1"/>
  <c r="T85" i="1"/>
  <c r="S85" i="1"/>
  <c r="O89" i="1"/>
  <c r="N89" i="1"/>
  <c r="J89" i="1"/>
  <c r="P89" i="1"/>
  <c r="H89" i="1"/>
  <c r="AH90" i="1"/>
  <c r="AG90" i="1"/>
  <c r="AT47" i="1"/>
  <c r="AS47" i="1"/>
  <c r="M57" i="1"/>
  <c r="P57" i="1"/>
  <c r="H57" i="1"/>
  <c r="J57" i="1"/>
  <c r="N64" i="1"/>
  <c r="J64" i="1"/>
  <c r="T88" i="1"/>
  <c r="S88" i="1"/>
  <c r="AH95" i="1"/>
  <c r="AG95" i="1"/>
  <c r="AT96" i="1"/>
  <c r="AS96" i="1"/>
  <c r="AG48" i="1"/>
  <c r="M54" i="1"/>
  <c r="O54" i="1"/>
  <c r="N57" i="1"/>
  <c r="T63" i="1"/>
  <c r="S63" i="1"/>
  <c r="T66" i="1"/>
  <c r="S66" i="1"/>
  <c r="T75" i="1"/>
  <c r="S75" i="1"/>
  <c r="AI80" i="1"/>
  <c r="AG80" i="1"/>
  <c r="U47" i="1"/>
  <c r="X47" i="1"/>
  <c r="Z47" i="1" s="1"/>
  <c r="AI48" i="1"/>
  <c r="T52" i="1"/>
  <c r="AS52" i="1"/>
  <c r="AT52" i="1"/>
  <c r="AG54" i="1"/>
  <c r="U64" i="1"/>
  <c r="X64" i="1"/>
  <c r="AA64" i="1" s="1"/>
  <c r="AD71" i="1"/>
  <c r="AA71" i="1"/>
  <c r="AC71" i="1"/>
  <c r="W71" i="1"/>
  <c r="Y71" i="1" s="1"/>
  <c r="M76" i="1"/>
  <c r="P76" i="1"/>
  <c r="H76" i="1"/>
  <c r="N76" i="1"/>
  <c r="J76" i="1"/>
  <c r="T100" i="1"/>
  <c r="S100" i="1"/>
  <c r="T102" i="1"/>
  <c r="S102" i="1"/>
  <c r="AS67" i="1"/>
  <c r="AS82" i="1"/>
  <c r="AS86" i="1"/>
  <c r="S92" i="1"/>
  <c r="W98" i="1"/>
  <c r="Y98" i="1" s="1"/>
  <c r="U102" i="1"/>
  <c r="T64" i="1"/>
  <c r="S82" i="1"/>
  <c r="U92" i="1"/>
  <c r="N93" i="1"/>
  <c r="AT93" i="1"/>
  <c r="T96" i="1"/>
  <c r="AG100" i="1"/>
  <c r="AC108" i="1"/>
  <c r="AB108" i="1"/>
  <c r="AC109" i="1"/>
  <c r="AB109" i="1"/>
  <c r="N67" i="1"/>
  <c r="N82" i="1"/>
  <c r="X82" i="1"/>
  <c r="AC82" i="1" s="1"/>
  <c r="AT88" i="1"/>
  <c r="AT90" i="1"/>
  <c r="U95" i="1"/>
  <c r="AT95" i="1"/>
  <c r="X96" i="1"/>
  <c r="AD96" i="1" s="1"/>
  <c r="J99" i="1"/>
  <c r="X99" i="1"/>
  <c r="AC99" i="1" s="1"/>
  <c r="N39" i="1"/>
  <c r="H39" i="1"/>
  <c r="M39" i="1"/>
  <c r="P39" i="1"/>
  <c r="J39" i="1"/>
  <c r="O39" i="1"/>
  <c r="AT39" i="1"/>
  <c r="AS39" i="1"/>
  <c r="P41" i="1"/>
  <c r="O41" i="1"/>
  <c r="N41" i="1"/>
  <c r="H41" i="1"/>
  <c r="M41" i="1"/>
  <c r="J41" i="1"/>
  <c r="AI49" i="1"/>
  <c r="AH49" i="1"/>
  <c r="AG49" i="1"/>
  <c r="AG38" i="1"/>
  <c r="AI38" i="1"/>
  <c r="AH38" i="1"/>
  <c r="AT43" i="1"/>
  <c r="AS43" i="1"/>
  <c r="H47" i="1"/>
  <c r="M47" i="1"/>
  <c r="P47" i="1"/>
  <c r="J47" i="1"/>
  <c r="O47" i="1"/>
  <c r="N47" i="1"/>
  <c r="AG47" i="1"/>
  <c r="AI47" i="1"/>
  <c r="AH47" i="1"/>
  <c r="N63" i="1"/>
  <c r="H63" i="1"/>
  <c r="P63" i="1"/>
  <c r="J63" i="1"/>
  <c r="O63" i="1"/>
  <c r="M63" i="1"/>
  <c r="AS35" i="1"/>
  <c r="AT35" i="1"/>
  <c r="H38" i="1"/>
  <c r="M38" i="1"/>
  <c r="P38" i="1"/>
  <c r="O38" i="1"/>
  <c r="N38" i="1"/>
  <c r="J38" i="1"/>
  <c r="S41" i="1"/>
  <c r="T41" i="1"/>
  <c r="AT48" i="1"/>
  <c r="AS48" i="1"/>
  <c r="P49" i="1"/>
  <c r="J49" i="1"/>
  <c r="O49" i="1"/>
  <c r="N49" i="1"/>
  <c r="H49" i="1"/>
  <c r="M49" i="1"/>
  <c r="AC35" i="1"/>
  <c r="AB35" i="1"/>
  <c r="AA35" i="1"/>
  <c r="W35" i="1"/>
  <c r="Y35" i="1" s="1"/>
  <c r="AD35" i="1"/>
  <c r="Z35" i="1"/>
  <c r="T38" i="1"/>
  <c r="S38" i="1"/>
  <c r="AA41" i="1"/>
  <c r="W41" i="1"/>
  <c r="Y41" i="1" s="1"/>
  <c r="Z41" i="1"/>
  <c r="AC41" i="1"/>
  <c r="AB41" i="1"/>
  <c r="AD41" i="1"/>
  <c r="AC43" i="1"/>
  <c r="AA43" i="1"/>
  <c r="AB43" i="1"/>
  <c r="AD43" i="1"/>
  <c r="Z43" i="1"/>
  <c r="W43" i="1"/>
  <c r="Y43" i="1" s="1"/>
  <c r="S47" i="1"/>
  <c r="T47" i="1"/>
  <c r="T49" i="1"/>
  <c r="S49" i="1"/>
  <c r="AT50" i="1"/>
  <c r="AS50" i="1"/>
  <c r="N51" i="1"/>
  <c r="H51" i="1"/>
  <c r="M51" i="1"/>
  <c r="J51" i="1"/>
  <c r="P51" i="1"/>
  <c r="O51" i="1"/>
  <c r="AG51" i="1"/>
  <c r="AI51" i="1"/>
  <c r="AH51" i="1"/>
  <c r="N59" i="1"/>
  <c r="H59" i="1"/>
  <c r="P59" i="1"/>
  <c r="J59" i="1"/>
  <c r="M59" i="1"/>
  <c r="O59" i="1"/>
  <c r="AC39" i="1"/>
  <c r="AD39" i="1"/>
  <c r="Z39" i="1"/>
  <c r="AB39" i="1"/>
  <c r="AA39" i="1"/>
  <c r="W39" i="1"/>
  <c r="Y39" i="1" s="1"/>
  <c r="AI41" i="1"/>
  <c r="AH41" i="1"/>
  <c r="AG41" i="1"/>
  <c r="O48" i="1"/>
  <c r="N48" i="1"/>
  <c r="H48" i="1"/>
  <c r="P48" i="1"/>
  <c r="J48" i="1"/>
  <c r="M48" i="1"/>
  <c r="AA48" i="1"/>
  <c r="W48" i="1"/>
  <c r="Y48" i="1" s="1"/>
  <c r="AD48" i="1"/>
  <c r="Z48" i="1"/>
  <c r="AC48" i="1"/>
  <c r="AB48" i="1"/>
  <c r="AB49" i="1"/>
  <c r="AA49" i="1"/>
  <c r="W49" i="1"/>
  <c r="Y49" i="1" s="1"/>
  <c r="AD49" i="1"/>
  <c r="Z49" i="1"/>
  <c r="AC49" i="1"/>
  <c r="AC50" i="1"/>
  <c r="AB50" i="1"/>
  <c r="AA50" i="1"/>
  <c r="W50" i="1"/>
  <c r="Y50" i="1" s="1"/>
  <c r="AD50" i="1"/>
  <c r="Z50" i="1"/>
  <c r="T51" i="1"/>
  <c r="S51" i="1"/>
  <c r="AI43" i="1"/>
  <c r="AG35" i="1"/>
  <c r="M43" i="1"/>
  <c r="AG43" i="1"/>
  <c r="H35" i="1"/>
  <c r="N35" i="1"/>
  <c r="AH35" i="1"/>
  <c r="T39" i="1"/>
  <c r="U41" i="1"/>
  <c r="AT41" i="1"/>
  <c r="H43" i="1"/>
  <c r="N43" i="1"/>
  <c r="T48" i="1"/>
  <c r="U49" i="1"/>
  <c r="AT49" i="1"/>
  <c r="H50" i="1"/>
  <c r="N50" i="1"/>
  <c r="AH50" i="1"/>
  <c r="AI52" i="1"/>
  <c r="H53" i="1"/>
  <c r="S54" i="1"/>
  <c r="T57" i="1"/>
  <c r="AB61" i="1"/>
  <c r="AD61" i="1"/>
  <c r="Z61" i="1"/>
  <c r="AC61" i="1"/>
  <c r="AI61" i="1"/>
  <c r="X62" i="1"/>
  <c r="AG62" i="1"/>
  <c r="AI62" i="1"/>
  <c r="AS62" i="1"/>
  <c r="AI63" i="1"/>
  <c r="H64" i="1"/>
  <c r="AC66" i="1"/>
  <c r="AB66" i="1"/>
  <c r="AD66" i="1"/>
  <c r="Z66" i="1"/>
  <c r="AB74" i="1"/>
  <c r="AA74" i="1"/>
  <c r="W74" i="1"/>
  <c r="Y74" i="1" s="1"/>
  <c r="AD74" i="1"/>
  <c r="Z74" i="1"/>
  <c r="AC74" i="1"/>
  <c r="AC75" i="1"/>
  <c r="AB75" i="1"/>
  <c r="AA75" i="1"/>
  <c r="W75" i="1"/>
  <c r="Y75" i="1" s="1"/>
  <c r="AD75" i="1"/>
  <c r="Z75" i="1"/>
  <c r="AH76" i="1"/>
  <c r="AG76" i="1"/>
  <c r="AI76" i="1"/>
  <c r="AT80" i="1"/>
  <c r="AS80" i="1"/>
  <c r="P81" i="1"/>
  <c r="J81" i="1"/>
  <c r="O81" i="1"/>
  <c r="N81" i="1"/>
  <c r="H81" i="1"/>
  <c r="M81" i="1"/>
  <c r="O35" i="1"/>
  <c r="O50" i="1"/>
  <c r="AI50" i="1"/>
  <c r="O60" i="1"/>
  <c r="M60" i="1"/>
  <c r="P60" i="1"/>
  <c r="AI60" i="1"/>
  <c r="AG60" i="1"/>
  <c r="P61" i="1"/>
  <c r="J61" i="1"/>
  <c r="N61" i="1"/>
  <c r="H61" i="1"/>
  <c r="AS64" i="1"/>
  <c r="AT64" i="1"/>
  <c r="AH67" i="1"/>
  <c r="AG67" i="1"/>
  <c r="AI67" i="1"/>
  <c r="S71" i="1"/>
  <c r="T71" i="1"/>
  <c r="AI74" i="1"/>
  <c r="AH74" i="1"/>
  <c r="AG74" i="1"/>
  <c r="T76" i="1"/>
  <c r="S76" i="1"/>
  <c r="T81" i="1"/>
  <c r="S81" i="1"/>
  <c r="AG82" i="1"/>
  <c r="AI82" i="1"/>
  <c r="AH82" i="1"/>
  <c r="N52" i="1"/>
  <c r="H52" i="1"/>
  <c r="P52" i="1"/>
  <c r="J35" i="1"/>
  <c r="P35" i="1"/>
  <c r="AH39" i="1"/>
  <c r="J43" i="1"/>
  <c r="P43" i="1"/>
  <c r="J50" i="1"/>
  <c r="P50" i="1"/>
  <c r="J52" i="1"/>
  <c r="AB54" i="1"/>
  <c r="AD54" i="1"/>
  <c r="Z54" i="1"/>
  <c r="AC54" i="1"/>
  <c r="AI54" i="1"/>
  <c r="X57" i="1"/>
  <c r="AG57" i="1"/>
  <c r="AI57" i="1"/>
  <c r="AI59" i="1"/>
  <c r="H60" i="1"/>
  <c r="AH60" i="1"/>
  <c r="M61" i="1"/>
  <c r="T62" i="1"/>
  <c r="M66" i="1"/>
  <c r="P66" i="1"/>
  <c r="J66" i="1"/>
  <c r="N66" i="1"/>
  <c r="H66" i="1"/>
  <c r="AT66" i="1"/>
  <c r="AS66" i="1"/>
  <c r="AT71" i="1"/>
  <c r="AS71" i="1"/>
  <c r="P74" i="1"/>
  <c r="J74" i="1"/>
  <c r="O74" i="1"/>
  <c r="N74" i="1"/>
  <c r="H74" i="1"/>
  <c r="M74" i="1"/>
  <c r="O80" i="1"/>
  <c r="N80" i="1"/>
  <c r="H80" i="1"/>
  <c r="M80" i="1"/>
  <c r="P80" i="1"/>
  <c r="J80" i="1"/>
  <c r="AB81" i="1"/>
  <c r="AA81" i="1"/>
  <c r="W81" i="1"/>
  <c r="Y81" i="1" s="1"/>
  <c r="AD81" i="1"/>
  <c r="Z81" i="1"/>
  <c r="AC81" i="1"/>
  <c r="P90" i="1"/>
  <c r="J90" i="1"/>
  <c r="N90" i="1"/>
  <c r="H90" i="1"/>
  <c r="M90" i="1"/>
  <c r="O90" i="1"/>
  <c r="M52" i="1"/>
  <c r="AG52" i="1"/>
  <c r="O53" i="1"/>
  <c r="M53" i="1"/>
  <c r="P53" i="1"/>
  <c r="AI53" i="1"/>
  <c r="AG53" i="1"/>
  <c r="AS53" i="1"/>
  <c r="P54" i="1"/>
  <c r="J54" i="1"/>
  <c r="N54" i="1"/>
  <c r="H54" i="1"/>
  <c r="S59" i="1"/>
  <c r="J60" i="1"/>
  <c r="O61" i="1"/>
  <c r="AG61" i="1"/>
  <c r="AG63" i="1"/>
  <c r="O64" i="1"/>
  <c r="M64" i="1"/>
  <c r="P64" i="1"/>
  <c r="AI64" i="1"/>
  <c r="AG64" i="1"/>
  <c r="AG66" i="1"/>
  <c r="AH66" i="1"/>
  <c r="O71" i="1"/>
  <c r="N71" i="1"/>
  <c r="H71" i="1"/>
  <c r="P71" i="1"/>
  <c r="J71" i="1"/>
  <c r="T74" i="1"/>
  <c r="S74" i="1"/>
  <c r="AT75" i="1"/>
  <c r="AS75" i="1"/>
  <c r="AI81" i="1"/>
  <c r="AH81" i="1"/>
  <c r="AG81" i="1"/>
  <c r="O57" i="1"/>
  <c r="AB59" i="1"/>
  <c r="O62" i="1"/>
  <c r="AB63" i="1"/>
  <c r="O67" i="1"/>
  <c r="AB71" i="1"/>
  <c r="U74" i="1"/>
  <c r="AT74" i="1"/>
  <c r="H75" i="1"/>
  <c r="N75" i="1"/>
  <c r="AH75" i="1"/>
  <c r="O76" i="1"/>
  <c r="T80" i="1"/>
  <c r="U81" i="1"/>
  <c r="J82" i="1"/>
  <c r="AI85" i="1"/>
  <c r="H86" i="1"/>
  <c r="M88" i="1"/>
  <c r="T89" i="1"/>
  <c r="T91" i="1"/>
  <c r="S91" i="1"/>
  <c r="AG91" i="1"/>
  <c r="AI91" i="1"/>
  <c r="T93" i="1"/>
  <c r="S93" i="1"/>
  <c r="O75" i="1"/>
  <c r="AI75" i="1"/>
  <c r="N85" i="1"/>
  <c r="H85" i="1"/>
  <c r="P85" i="1"/>
  <c r="J86" i="1"/>
  <c r="AG88" i="1"/>
  <c r="M91" i="1"/>
  <c r="P91" i="1"/>
  <c r="J91" i="1"/>
  <c r="O91" i="1"/>
  <c r="U91" i="1"/>
  <c r="X91" i="1"/>
  <c r="AD92" i="1"/>
  <c r="Z92" i="1"/>
  <c r="AC92" i="1"/>
  <c r="AB92" i="1"/>
  <c r="Z59" i="1"/>
  <c r="Z63" i="1"/>
  <c r="Z71" i="1"/>
  <c r="AH71" i="1"/>
  <c r="J75" i="1"/>
  <c r="P75" i="1"/>
  <c r="AH80" i="1"/>
  <c r="H82" i="1"/>
  <c r="O82" i="1"/>
  <c r="J85" i="1"/>
  <c r="AD88" i="1"/>
  <c r="Z88" i="1"/>
  <c r="AB88" i="1"/>
  <c r="AC88" i="1"/>
  <c r="AI88" i="1"/>
  <c r="X89" i="1"/>
  <c r="AI89" i="1"/>
  <c r="AG89" i="1"/>
  <c r="AS89" i="1"/>
  <c r="AI90" i="1"/>
  <c r="H91" i="1"/>
  <c r="AT91" i="1"/>
  <c r="AS91" i="1"/>
  <c r="W92" i="1"/>
  <c r="Y92" i="1" s="1"/>
  <c r="AT92" i="1"/>
  <c r="AS92" i="1"/>
  <c r="AT81" i="1"/>
  <c r="P82" i="1"/>
  <c r="M85" i="1"/>
  <c r="AG85" i="1"/>
  <c r="M86" i="1"/>
  <c r="O86" i="1"/>
  <c r="P86" i="1"/>
  <c r="AG86" i="1"/>
  <c r="AI86" i="1"/>
  <c r="N88" i="1"/>
  <c r="H88" i="1"/>
  <c r="P88" i="1"/>
  <c r="J88" i="1"/>
  <c r="S90" i="1"/>
  <c r="N91" i="1"/>
  <c r="N92" i="1"/>
  <c r="H92" i="1"/>
  <c r="M92" i="1"/>
  <c r="P92" i="1"/>
  <c r="J92" i="1"/>
  <c r="AA92" i="1"/>
  <c r="M89" i="1"/>
  <c r="M93" i="1"/>
  <c r="U93" i="1"/>
  <c r="AD95" i="1"/>
  <c r="Z95" i="1"/>
  <c r="AB95" i="1"/>
  <c r="AC95" i="1"/>
  <c r="AI95" i="1"/>
  <c r="H96" i="1"/>
  <c r="M98" i="1"/>
  <c r="S98" i="1"/>
  <c r="AA100" i="1"/>
  <c r="W100" i="1"/>
  <c r="Y100" i="1" s="1"/>
  <c r="AD100" i="1"/>
  <c r="Z100" i="1"/>
  <c r="AB100" i="1"/>
  <c r="AT100" i="1"/>
  <c r="P101" i="1"/>
  <c r="J101" i="1"/>
  <c r="O101" i="1"/>
  <c r="N101" i="1"/>
  <c r="H101" i="1"/>
  <c r="M101" i="1"/>
  <c r="AH104" i="1"/>
  <c r="AG104" i="1"/>
  <c r="AI104" i="1"/>
  <c r="AT107" i="1"/>
  <c r="AS107" i="1"/>
  <c r="AG92" i="1"/>
  <c r="AB93" i="1"/>
  <c r="AD93" i="1"/>
  <c r="AA93" i="1"/>
  <c r="AG93" i="1"/>
  <c r="M94" i="1"/>
  <c r="O94" i="1"/>
  <c r="P94" i="1"/>
  <c r="AG94" i="1"/>
  <c r="AI94" i="1"/>
  <c r="AS94" i="1"/>
  <c r="N95" i="1"/>
  <c r="H95" i="1"/>
  <c r="P95" i="1"/>
  <c r="J95" i="1"/>
  <c r="J96" i="1"/>
  <c r="AG98" i="1"/>
  <c r="M99" i="1"/>
  <c r="O99" i="1"/>
  <c r="P99" i="1"/>
  <c r="AG99" i="1"/>
  <c r="AI99" i="1"/>
  <c r="AS99" i="1"/>
  <c r="N100" i="1"/>
  <c r="H100" i="1"/>
  <c r="P100" i="1"/>
  <c r="J100" i="1"/>
  <c r="T101" i="1"/>
  <c r="S101" i="1"/>
  <c r="AT102" i="1"/>
  <c r="AS102" i="1"/>
  <c r="N104" i="1"/>
  <c r="H104" i="1"/>
  <c r="M104" i="1"/>
  <c r="P104" i="1"/>
  <c r="J104" i="1"/>
  <c r="O104" i="1"/>
  <c r="O107" i="1"/>
  <c r="N107" i="1"/>
  <c r="H107" i="1"/>
  <c r="M107" i="1"/>
  <c r="P107" i="1"/>
  <c r="J107" i="1"/>
  <c r="AA107" i="1"/>
  <c r="W107" i="1"/>
  <c r="Y107" i="1" s="1"/>
  <c r="AD107" i="1"/>
  <c r="Z107" i="1"/>
  <c r="AC107" i="1"/>
  <c r="AB107" i="1"/>
  <c r="AH92" i="1"/>
  <c r="W93" i="1"/>
  <c r="Y93" i="1" s="1"/>
  <c r="AC93" i="1"/>
  <c r="AI93" i="1"/>
  <c r="H94" i="1"/>
  <c r="AH94" i="1"/>
  <c r="M95" i="1"/>
  <c r="AB98" i="1"/>
  <c r="AD98" i="1"/>
  <c r="Z98" i="1"/>
  <c r="AC98" i="1"/>
  <c r="AI98" i="1"/>
  <c r="H99" i="1"/>
  <c r="AH99" i="1"/>
  <c r="M100" i="1"/>
  <c r="AB101" i="1"/>
  <c r="AA101" i="1"/>
  <c r="W101" i="1"/>
  <c r="Y101" i="1" s="1"/>
  <c r="AD101" i="1"/>
  <c r="Z101" i="1"/>
  <c r="AC101" i="1"/>
  <c r="AC102" i="1"/>
  <c r="AB102" i="1"/>
  <c r="AA102" i="1"/>
  <c r="W102" i="1"/>
  <c r="Y102" i="1" s="1"/>
  <c r="AD102" i="1"/>
  <c r="Z102" i="1"/>
  <c r="T104" i="1"/>
  <c r="S104" i="1"/>
  <c r="O96" i="1"/>
  <c r="M96" i="1"/>
  <c r="P96" i="1"/>
  <c r="AI96" i="1"/>
  <c r="AG96" i="1"/>
  <c r="P98" i="1"/>
  <c r="J98" i="1"/>
  <c r="N98" i="1"/>
  <c r="H98" i="1"/>
  <c r="AI101" i="1"/>
  <c r="AH101" i="1"/>
  <c r="AG101" i="1"/>
  <c r="U101" i="1"/>
  <c r="AT101" i="1"/>
  <c r="H102" i="1"/>
  <c r="N102" i="1"/>
  <c r="AH102" i="1"/>
  <c r="T107" i="1"/>
  <c r="O102" i="1"/>
  <c r="AI102" i="1"/>
  <c r="X104" i="1"/>
  <c r="AS104" i="1"/>
  <c r="AG107" i="1"/>
  <c r="AH100" i="1"/>
  <c r="J102" i="1"/>
  <c r="P102" i="1"/>
  <c r="AH107" i="1"/>
  <c r="BA31" i="1"/>
  <c r="AY31" i="1"/>
  <c r="AU31" i="1"/>
  <c r="AQ31" i="1"/>
  <c r="AN31" i="1"/>
  <c r="AP31" i="1" s="1"/>
  <c r="AL31" i="1"/>
  <c r="AJ31" i="1"/>
  <c r="W31" i="1"/>
  <c r="Y31" i="1" s="1"/>
  <c r="U31" i="1"/>
  <c r="Q31" i="1"/>
  <c r="F35" i="1"/>
  <c r="F38" i="1"/>
  <c r="F39" i="1"/>
  <c r="F41" i="1"/>
  <c r="F43" i="1"/>
  <c r="F47" i="1"/>
  <c r="F48" i="1"/>
  <c r="F49" i="1"/>
  <c r="F50" i="1"/>
  <c r="F51" i="1"/>
  <c r="F52" i="1"/>
  <c r="F53" i="1"/>
  <c r="F54" i="1"/>
  <c r="F57" i="1"/>
  <c r="F59" i="1"/>
  <c r="F60" i="1"/>
  <c r="F61" i="1"/>
  <c r="F62" i="1"/>
  <c r="F63" i="1"/>
  <c r="F64" i="1"/>
  <c r="F66" i="1"/>
  <c r="F67" i="1"/>
  <c r="F71" i="1"/>
  <c r="F74" i="1"/>
  <c r="F75" i="1"/>
  <c r="F76" i="1"/>
  <c r="F80" i="1"/>
  <c r="F81" i="1"/>
  <c r="F82" i="1"/>
  <c r="F85" i="1"/>
  <c r="F86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4" i="1"/>
  <c r="F107" i="1"/>
  <c r="BB27" i="1"/>
  <c r="BA27" i="1" s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BA11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P12" i="1"/>
  <c r="AP13" i="1"/>
  <c r="AP14" i="1"/>
  <c r="AP15" i="1"/>
  <c r="AP17" i="1"/>
  <c r="AP18" i="1"/>
  <c r="AP19" i="1"/>
  <c r="AP20" i="1"/>
  <c r="AP21" i="1"/>
  <c r="AP22" i="1"/>
  <c r="AP23" i="1"/>
  <c r="AP24" i="1"/>
  <c r="AP25" i="1"/>
  <c r="AP27" i="1"/>
  <c r="AP11" i="1"/>
  <c r="AC47" i="1" l="1"/>
  <c r="AD90" i="1"/>
  <c r="Z90" i="1"/>
  <c r="Z86" i="1"/>
  <c r="W86" i="1"/>
  <c r="Y86" i="1" s="1"/>
  <c r="AA85" i="1"/>
  <c r="W38" i="1"/>
  <c r="Y38" i="1" s="1"/>
  <c r="AB38" i="1"/>
  <c r="AA90" i="1"/>
  <c r="AA60" i="1"/>
  <c r="W82" i="1"/>
  <c r="Y82" i="1" s="1"/>
  <c r="AA76" i="1"/>
  <c r="AC90" i="1"/>
  <c r="Z76" i="1"/>
  <c r="AD82" i="1"/>
  <c r="W76" i="1"/>
  <c r="Y76" i="1" s="1"/>
  <c r="AB76" i="1"/>
  <c r="AA51" i="1"/>
  <c r="AA80" i="1"/>
  <c r="Z82" i="1"/>
  <c r="AC76" i="1"/>
  <c r="AD85" i="1"/>
  <c r="AA86" i="1"/>
  <c r="W53" i="1"/>
  <c r="Y53" i="1" s="1"/>
  <c r="AD52" i="1"/>
  <c r="W99" i="1"/>
  <c r="Y99" i="1" s="1"/>
  <c r="AA53" i="1"/>
  <c r="AC38" i="1"/>
  <c r="Z53" i="1"/>
  <c r="Z99" i="1"/>
  <c r="AA82" i="1"/>
  <c r="Z52" i="1"/>
  <c r="AB86" i="1"/>
  <c r="AB82" i="1"/>
  <c r="AC52" i="1"/>
  <c r="Z94" i="1"/>
  <c r="W94" i="1"/>
  <c r="Y94" i="1" s="1"/>
  <c r="AC94" i="1"/>
  <c r="AC86" i="1"/>
  <c r="Z38" i="1"/>
  <c r="W52" i="1"/>
  <c r="Y52" i="1" s="1"/>
  <c r="AB53" i="1"/>
  <c r="AB52" i="1"/>
  <c r="AC53" i="1"/>
  <c r="AA38" i="1"/>
  <c r="Z60" i="1"/>
  <c r="Z51" i="1"/>
  <c r="AA94" i="1"/>
  <c r="Z80" i="1"/>
  <c r="AB60" i="1"/>
  <c r="AD51" i="1"/>
  <c r="AC60" i="1"/>
  <c r="AB51" i="1"/>
  <c r="AA47" i="1"/>
  <c r="AD47" i="1"/>
  <c r="AB94" i="1"/>
  <c r="AD67" i="1"/>
  <c r="W60" i="1"/>
  <c r="Y60" i="1" s="1"/>
  <c r="W51" i="1"/>
  <c r="Y51" i="1" s="1"/>
  <c r="W47" i="1"/>
  <c r="Y47" i="1" s="1"/>
  <c r="AB47" i="1"/>
  <c r="AA99" i="1"/>
  <c r="Z85" i="1"/>
  <c r="W85" i="1"/>
  <c r="Y85" i="1" s="1"/>
  <c r="AC85" i="1"/>
  <c r="AA96" i="1"/>
  <c r="W67" i="1"/>
  <c r="Y67" i="1" s="1"/>
  <c r="AA67" i="1"/>
  <c r="AC64" i="1"/>
  <c r="AC96" i="1"/>
  <c r="Z96" i="1"/>
  <c r="AC67" i="1"/>
  <c r="W64" i="1"/>
  <c r="Y64" i="1" s="1"/>
  <c r="Z64" i="1"/>
  <c r="W96" i="1"/>
  <c r="Y96" i="1" s="1"/>
  <c r="AB96" i="1"/>
  <c r="Z67" i="1"/>
  <c r="AD80" i="1"/>
  <c r="AC80" i="1"/>
  <c r="W80" i="1"/>
  <c r="Y80" i="1" s="1"/>
  <c r="AD99" i="1"/>
  <c r="AB99" i="1"/>
  <c r="AD64" i="1"/>
  <c r="AB64" i="1"/>
  <c r="AC57" i="1"/>
  <c r="AA57" i="1"/>
  <c r="W57" i="1"/>
  <c r="Y57" i="1" s="1"/>
  <c r="Z57" i="1"/>
  <c r="AD57" i="1"/>
  <c r="AB57" i="1"/>
  <c r="AD104" i="1"/>
  <c r="Z104" i="1"/>
  <c r="AC104" i="1"/>
  <c r="AB104" i="1"/>
  <c r="AA104" i="1"/>
  <c r="W104" i="1"/>
  <c r="Y104" i="1" s="1"/>
  <c r="AA89" i="1"/>
  <c r="W89" i="1"/>
  <c r="Y89" i="1" s="1"/>
  <c r="AC89" i="1"/>
  <c r="Z89" i="1"/>
  <c r="AD89" i="1"/>
  <c r="AB89" i="1"/>
  <c r="AC91" i="1"/>
  <c r="AB91" i="1"/>
  <c r="AA91" i="1"/>
  <c r="W91" i="1"/>
  <c r="Y91" i="1" s="1"/>
  <c r="AD91" i="1"/>
  <c r="Z91" i="1"/>
  <c r="AC62" i="1"/>
  <c r="AA62" i="1"/>
  <c r="W62" i="1"/>
  <c r="Y62" i="1" s="1"/>
  <c r="AD62" i="1"/>
  <c r="AB62" i="1"/>
  <c r="Z62" i="1"/>
  <c r="AT31" i="1"/>
  <c r="AS31" i="1"/>
  <c r="Y27" i="1"/>
  <c r="Y12" i="1"/>
  <c r="Y13" i="1"/>
  <c r="Y14" i="1"/>
  <c r="Y15" i="1"/>
  <c r="Y17" i="1"/>
  <c r="X18" i="1"/>
  <c r="Y19" i="1"/>
  <c r="Y20" i="1"/>
  <c r="Y21" i="1"/>
  <c r="X22" i="1"/>
  <c r="Y23" i="1"/>
  <c r="Y24" i="1"/>
  <c r="Y25" i="1"/>
  <c r="X27" i="1"/>
  <c r="Z11" i="1"/>
  <c r="T31" i="1"/>
  <c r="S3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I12" i="1"/>
  <c r="I13" i="1"/>
  <c r="I17" i="1"/>
  <c r="I18" i="1"/>
  <c r="I21" i="1"/>
  <c r="I25" i="1"/>
  <c r="I27" i="1"/>
  <c r="I11" i="1"/>
  <c r="BB25" i="1"/>
  <c r="BB24" i="1"/>
  <c r="BB23" i="1"/>
  <c r="BB22" i="1"/>
  <c r="BB20" i="1"/>
  <c r="AZ27" i="1"/>
  <c r="AZ25" i="1"/>
  <c r="AZ24" i="1"/>
  <c r="AZ23" i="1"/>
  <c r="AZ22" i="1"/>
  <c r="AZ21" i="1"/>
  <c r="AZ20" i="1"/>
  <c r="AZ19" i="1"/>
  <c r="AZ18" i="1"/>
  <c r="AZ17" i="1"/>
  <c r="AZ15" i="1"/>
  <c r="AZ14" i="1"/>
  <c r="AZ13" i="1"/>
  <c r="AZ12" i="1"/>
  <c r="AZ11" i="1"/>
  <c r="AV25" i="1"/>
  <c r="AV24" i="1"/>
  <c r="AV23" i="1"/>
  <c r="AV22" i="1"/>
  <c r="AV21" i="1"/>
  <c r="AV20" i="1"/>
  <c r="AV19" i="1"/>
  <c r="AV18" i="1"/>
  <c r="AV17" i="1"/>
  <c r="AV15" i="1"/>
  <c r="AV14" i="1"/>
  <c r="AV13" i="1"/>
  <c r="AV12" i="1"/>
  <c r="AV11" i="1"/>
  <c r="AR27" i="1"/>
  <c r="AR25" i="1"/>
  <c r="AR24" i="1"/>
  <c r="AR23" i="1"/>
  <c r="AR22" i="1"/>
  <c r="AR21" i="1"/>
  <c r="AR20" i="1"/>
  <c r="AR15" i="1"/>
  <c r="AR14" i="1"/>
  <c r="AR13" i="1"/>
  <c r="AR12" i="1"/>
  <c r="AR11" i="1"/>
  <c r="AM27" i="1"/>
  <c r="AM25" i="1"/>
  <c r="AM24" i="1"/>
  <c r="AM23" i="1"/>
  <c r="AM22" i="1"/>
  <c r="AM21" i="1"/>
  <c r="AM20" i="1"/>
  <c r="AM19" i="1"/>
  <c r="AM18" i="1"/>
  <c r="AM17" i="1"/>
  <c r="AM15" i="1"/>
  <c r="AM14" i="1"/>
  <c r="AM13" i="1"/>
  <c r="AM12" i="1"/>
  <c r="AM11" i="1"/>
  <c r="AK27" i="1"/>
  <c r="AK25" i="1"/>
  <c r="AK24" i="1"/>
  <c r="AK23" i="1"/>
  <c r="AK22" i="1"/>
  <c r="AK21" i="1"/>
  <c r="AK20" i="1"/>
  <c r="AK19" i="1"/>
  <c r="AK18" i="1"/>
  <c r="AK17" i="1"/>
  <c r="AK15" i="1"/>
  <c r="AK14" i="1"/>
  <c r="AK13" i="1"/>
  <c r="AK12" i="1"/>
  <c r="AK11" i="1"/>
  <c r="AF27" i="1"/>
  <c r="AF25" i="1"/>
  <c r="AF24" i="1"/>
  <c r="AF23" i="1"/>
  <c r="AF22" i="1"/>
  <c r="AF21" i="1"/>
  <c r="AF20" i="1"/>
  <c r="AF15" i="1"/>
  <c r="AF14" i="1"/>
  <c r="AF13" i="1"/>
  <c r="AF12" i="1"/>
  <c r="AF11" i="1"/>
  <c r="AF19" i="1" s="1"/>
  <c r="X25" i="1"/>
  <c r="X24" i="1"/>
  <c r="X23" i="1"/>
  <c r="X20" i="1"/>
  <c r="X17" i="1"/>
  <c r="X15" i="1"/>
  <c r="X14" i="1"/>
  <c r="X11" i="1"/>
  <c r="V27" i="1"/>
  <c r="V25" i="1"/>
  <c r="V24" i="1"/>
  <c r="V23" i="1"/>
  <c r="V22" i="1"/>
  <c r="V21" i="1"/>
  <c r="V20" i="1"/>
  <c r="V19" i="1"/>
  <c r="V18" i="1"/>
  <c r="V17" i="1"/>
  <c r="V15" i="1"/>
  <c r="V14" i="1"/>
  <c r="V13" i="1"/>
  <c r="V12" i="1"/>
  <c r="V11" i="1"/>
  <c r="R27" i="1"/>
  <c r="R25" i="1"/>
  <c r="R24" i="1"/>
  <c r="R23" i="1"/>
  <c r="R22" i="1"/>
  <c r="R21" i="1"/>
  <c r="R20" i="1"/>
  <c r="R15" i="1"/>
  <c r="R14" i="1"/>
  <c r="R13" i="1"/>
  <c r="R12" i="1"/>
  <c r="R11" i="1"/>
  <c r="I24" i="1"/>
  <c r="I23" i="1"/>
  <c r="I22" i="1"/>
  <c r="I20" i="1"/>
  <c r="I19" i="1"/>
  <c r="I15" i="1"/>
  <c r="I14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108" i="1"/>
  <c r="E111" i="1"/>
  <c r="E107" i="1"/>
  <c r="E104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6" i="1"/>
  <c r="E85" i="1"/>
  <c r="E82" i="1"/>
  <c r="E81" i="1"/>
  <c r="E80" i="1"/>
  <c r="E76" i="1"/>
  <c r="E75" i="1"/>
  <c r="E74" i="1"/>
  <c r="E71" i="1"/>
  <c r="E67" i="1"/>
  <c r="E66" i="1"/>
  <c r="E64" i="1"/>
  <c r="E63" i="1"/>
  <c r="E62" i="1"/>
  <c r="E61" i="1"/>
  <c r="E60" i="1"/>
  <c r="E59" i="1"/>
  <c r="E57" i="1"/>
  <c r="E54" i="1"/>
  <c r="E53" i="1"/>
  <c r="E52" i="1"/>
  <c r="E51" i="1"/>
  <c r="E50" i="1"/>
  <c r="E49" i="1"/>
  <c r="E48" i="1"/>
  <c r="E47" i="1"/>
  <c r="E43" i="1"/>
  <c r="E41" i="1"/>
  <c r="E39" i="1"/>
  <c r="E38" i="1"/>
  <c r="E35" i="1"/>
  <c r="E3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11" i="1"/>
  <c r="AR17" i="1" l="1"/>
  <c r="AR18" i="1"/>
  <c r="AR19" i="1"/>
  <c r="AS19" i="1" s="1"/>
  <c r="R17" i="1"/>
  <c r="Q17" i="1" s="1"/>
  <c r="R18" i="1"/>
  <c r="Q18" i="1" s="1"/>
  <c r="R19" i="1"/>
  <c r="Q19" i="1" s="1"/>
  <c r="T19" i="1" s="1"/>
  <c r="R16" i="1"/>
  <c r="Q16" i="1" s="1"/>
  <c r="K24" i="1"/>
  <c r="L24" i="1"/>
  <c r="K21" i="1"/>
  <c r="L21" i="1"/>
  <c r="K18" i="1"/>
  <c r="L18" i="1"/>
  <c r="K14" i="1"/>
  <c r="L14" i="1"/>
  <c r="K22" i="1"/>
  <c r="L22" i="1"/>
  <c r="K27" i="1"/>
  <c r="L27" i="1"/>
  <c r="K17" i="1"/>
  <c r="L17" i="1"/>
  <c r="K19" i="1"/>
  <c r="L19" i="1"/>
  <c r="K12" i="1"/>
  <c r="L12" i="1"/>
  <c r="K20" i="1"/>
  <c r="L20" i="1"/>
  <c r="K11" i="1"/>
  <c r="L11" i="1"/>
  <c r="L15" i="1"/>
  <c r="K15" i="1"/>
  <c r="K23" i="1"/>
  <c r="L23" i="1"/>
  <c r="K25" i="1"/>
  <c r="L25" i="1"/>
  <c r="K13" i="1"/>
  <c r="L13" i="1"/>
  <c r="X21" i="1"/>
  <c r="X12" i="1"/>
  <c r="X19" i="1"/>
  <c r="X13" i="1"/>
  <c r="Y11" i="1"/>
  <c r="AF17" i="1"/>
  <c r="AF18" i="1"/>
  <c r="Y22" i="1"/>
  <c r="Y18" i="1"/>
  <c r="AT19" i="1" l="1"/>
  <c r="AR16" i="1"/>
  <c r="AS16" i="1"/>
  <c r="AT16" i="1"/>
  <c r="S19" i="1"/>
  <c r="T16" i="1"/>
  <c r="S16" i="1"/>
  <c r="S17" i="1"/>
  <c r="T17" i="1"/>
  <c r="AT18" i="1"/>
  <c r="AS18" i="1"/>
  <c r="S18" i="1"/>
  <c r="T18" i="1"/>
  <c r="AS17" i="1"/>
  <c r="AT17" i="1"/>
  <c r="Z27" i="1" l="1"/>
  <c r="AA27" i="1" s="1"/>
  <c r="AB27" i="1" s="1"/>
  <c r="AC27" i="1" s="1"/>
  <c r="AD27" i="1" s="1"/>
  <c r="P31" i="1" l="1"/>
  <c r="O31" i="1"/>
  <c r="N31" i="1"/>
  <c r="M31" i="1"/>
  <c r="J31" i="1"/>
  <c r="H31" i="1"/>
  <c r="M12" i="1"/>
  <c r="N13" i="1"/>
  <c r="M14" i="1"/>
  <c r="M15" i="1"/>
  <c r="M17" i="1"/>
  <c r="M18" i="1"/>
  <c r="J19" i="1"/>
  <c r="O20" i="1"/>
  <c r="O21" i="1"/>
  <c r="J22" i="1"/>
  <c r="J23" i="1"/>
  <c r="O24" i="1"/>
  <c r="O25" i="1"/>
  <c r="O27" i="1"/>
  <c r="P11" i="1"/>
  <c r="J18" i="1" l="1"/>
  <c r="P18" i="1"/>
  <c r="N27" i="1"/>
  <c r="M27" i="1"/>
  <c r="P27" i="1"/>
  <c r="J27" i="1"/>
  <c r="N25" i="1"/>
  <c r="M25" i="1"/>
  <c r="P25" i="1"/>
  <c r="J25" i="1"/>
  <c r="N24" i="1"/>
  <c r="M24" i="1"/>
  <c r="P24" i="1"/>
  <c r="J24" i="1"/>
  <c r="O23" i="1"/>
  <c r="N23" i="1"/>
  <c r="M23" i="1"/>
  <c r="P23" i="1"/>
  <c r="O22" i="1"/>
  <c r="N22" i="1"/>
  <c r="M22" i="1"/>
  <c r="P22" i="1"/>
  <c r="N21" i="1"/>
  <c r="M21" i="1"/>
  <c r="P21" i="1"/>
  <c r="J21" i="1"/>
  <c r="N20" i="1"/>
  <c r="M20" i="1"/>
  <c r="P20" i="1"/>
  <c r="J20" i="1"/>
  <c r="O19" i="1"/>
  <c r="N19" i="1"/>
  <c r="M19" i="1"/>
  <c r="P19" i="1"/>
  <c r="O18" i="1"/>
  <c r="N18" i="1"/>
  <c r="P17" i="1"/>
  <c r="J17" i="1"/>
  <c r="O17" i="1"/>
  <c r="N17" i="1"/>
  <c r="P15" i="1"/>
  <c r="J15" i="1"/>
  <c r="O15" i="1"/>
  <c r="N15" i="1"/>
  <c r="P14" i="1"/>
  <c r="J14" i="1"/>
  <c r="O14" i="1"/>
  <c r="N14" i="1"/>
  <c r="M13" i="1"/>
  <c r="P13" i="1"/>
  <c r="J13" i="1"/>
  <c r="O13" i="1"/>
  <c r="P12" i="1"/>
  <c r="J12" i="1"/>
  <c r="O12" i="1"/>
  <c r="N12" i="1"/>
  <c r="O11" i="1"/>
  <c r="N11" i="1"/>
  <c r="J11" i="1"/>
  <c r="M11" i="1"/>
  <c r="AH17" i="1" l="1"/>
  <c r="AH18" i="1"/>
  <c r="AH19" i="1"/>
  <c r="AH31" i="1" l="1"/>
  <c r="AH12" i="1"/>
  <c r="AH13" i="1"/>
  <c r="AH14" i="1"/>
  <c r="AH15" i="1"/>
  <c r="AH20" i="1"/>
  <c r="AH21" i="1"/>
  <c r="AH22" i="1"/>
  <c r="AH23" i="1"/>
  <c r="AH24" i="1"/>
  <c r="AH25" i="1"/>
  <c r="AH27" i="1"/>
  <c r="AH11" i="1"/>
  <c r="AG22" i="1" l="1"/>
  <c r="AI22" i="1"/>
  <c r="AG20" i="1"/>
  <c r="AI20" i="1"/>
  <c r="AI19" i="1"/>
  <c r="AG19" i="1"/>
  <c r="AG27" i="1"/>
  <c r="AI27" i="1"/>
  <c r="AI18" i="1"/>
  <c r="AG18" i="1"/>
  <c r="AG24" i="1"/>
  <c r="AI24" i="1"/>
  <c r="AG23" i="1"/>
  <c r="AI23" i="1"/>
  <c r="AG21" i="1"/>
  <c r="AI21" i="1"/>
  <c r="AG25" i="1"/>
  <c r="AI25" i="1"/>
  <c r="AG17" i="1"/>
  <c r="AI17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AD31" i="1"/>
  <c r="AC31" i="1"/>
  <c r="AB31" i="1"/>
  <c r="AA31" i="1"/>
  <c r="Z31" i="1"/>
  <c r="AD12" i="1"/>
  <c r="AB13" i="1"/>
  <c r="AD14" i="1"/>
  <c r="AA15" i="1"/>
  <c r="AC17" i="1"/>
  <c r="AB18" i="1"/>
  <c r="AD19" i="1"/>
  <c r="AC20" i="1"/>
  <c r="AC21" i="1"/>
  <c r="AD22" i="1"/>
  <c r="AC23" i="1"/>
  <c r="AA24" i="1"/>
  <c r="AA25" i="1"/>
  <c r="AD11" i="1"/>
  <c r="D108" i="1"/>
  <c r="D104" i="1"/>
  <c r="D101" i="1"/>
  <c r="D96" i="1"/>
  <c r="D94" i="1"/>
  <c r="D92" i="1"/>
  <c r="D90" i="1"/>
  <c r="D88" i="1"/>
  <c r="D85" i="1"/>
  <c r="D81" i="1"/>
  <c r="D76" i="1"/>
  <c r="D74" i="1"/>
  <c r="D67" i="1"/>
  <c r="D64" i="1"/>
  <c r="D62" i="1"/>
  <c r="D60" i="1"/>
  <c r="D57" i="1"/>
  <c r="D53" i="1"/>
  <c r="D51" i="1"/>
  <c r="D49" i="1"/>
  <c r="D47" i="1"/>
  <c r="D41" i="1"/>
  <c r="D38" i="1"/>
  <c r="D27" i="1"/>
  <c r="D25" i="1"/>
  <c r="D19" i="1"/>
  <c r="D17" i="1"/>
  <c r="D14" i="1"/>
  <c r="D12" i="1"/>
  <c r="D35" i="1"/>
  <c r="D39" i="1"/>
  <c r="D43" i="1"/>
  <c r="D48" i="1"/>
  <c r="D50" i="1"/>
  <c r="D52" i="1"/>
  <c r="D54" i="1"/>
  <c r="D59" i="1"/>
  <c r="D61" i="1"/>
  <c r="D63" i="1"/>
  <c r="D66" i="1"/>
  <c r="D71" i="1"/>
  <c r="D75" i="1"/>
  <c r="D80" i="1"/>
  <c r="D82" i="1"/>
  <c r="D86" i="1"/>
  <c r="D89" i="1"/>
  <c r="D91" i="1"/>
  <c r="D93" i="1"/>
  <c r="D95" i="1"/>
  <c r="D98" i="1"/>
  <c r="D99" i="1"/>
  <c r="D100" i="1"/>
  <c r="D102" i="1"/>
  <c r="D107" i="1"/>
  <c r="D109" i="1"/>
  <c r="D111" i="1"/>
  <c r="D31" i="1"/>
  <c r="D24" i="1"/>
  <c r="D23" i="1"/>
  <c r="D22" i="1"/>
  <c r="D21" i="1"/>
  <c r="D20" i="1"/>
  <c r="D18" i="1"/>
  <c r="D15" i="1"/>
  <c r="D13" i="1"/>
  <c r="D11" i="1"/>
  <c r="AB20" i="1" l="1"/>
  <c r="AD21" i="1"/>
  <c r="AB21" i="1"/>
  <c r="AD13" i="1"/>
  <c r="AA13" i="1"/>
  <c r="AC13" i="1"/>
  <c r="AA14" i="1"/>
  <c r="AA17" i="1"/>
  <c r="AB11" i="1"/>
  <c r="Z14" i="1"/>
  <c r="Z13" i="1"/>
  <c r="Z22" i="1"/>
  <c r="AC14" i="1"/>
  <c r="AC24" i="1"/>
  <c r="AA23" i="1"/>
  <c r="Z20" i="1"/>
  <c r="AD20" i="1"/>
  <c r="AC18" i="1"/>
  <c r="Z18" i="1"/>
  <c r="AD17" i="1"/>
  <c r="Z17" i="1"/>
  <c r="AB17" i="1"/>
  <c r="AB14" i="1"/>
  <c r="Z12" i="1"/>
  <c r="AA11" i="1"/>
  <c r="AC11" i="1"/>
  <c r="AA18" i="1"/>
  <c r="Z21" i="1"/>
  <c r="AC19" i="1"/>
  <c r="AD18" i="1"/>
  <c r="AC25" i="1"/>
  <c r="AB22" i="1"/>
  <c r="Z19" i="1"/>
  <c r="AB15" i="1"/>
  <c r="AB12" i="1"/>
  <c r="AA19" i="1"/>
  <c r="AC22" i="1"/>
  <c r="AB19" i="1"/>
  <c r="AA12" i="1"/>
  <c r="AC12" i="1"/>
  <c r="AC15" i="1"/>
  <c r="AD15" i="1"/>
  <c r="Z15" i="1"/>
  <c r="I16" i="1" l="1"/>
  <c r="L16" i="1" s="1"/>
  <c r="F16" i="1"/>
  <c r="G16" i="1" s="1"/>
  <c r="N16" i="1" l="1"/>
  <c r="K16" i="1"/>
  <c r="O16" i="1"/>
  <c r="P16" i="1"/>
  <c r="J16" i="1"/>
  <c r="M16" i="1"/>
  <c r="F26" i="1"/>
  <c r="G26" i="1" s="1"/>
  <c r="I26" i="1"/>
  <c r="O26" i="1" s="1"/>
  <c r="J26" i="1" l="1"/>
  <c r="L26" i="1"/>
  <c r="N26" i="1"/>
  <c r="K26" i="1"/>
  <c r="P26" i="1"/>
  <c r="M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CB188CB1-9779-4BB1-847D-5CE2A440C1F8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<sst xmlns="http://schemas.openxmlformats.org/spreadsheetml/2006/main" count="351" uniqueCount="242">
  <si>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</si>
  <si>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</si>
  <si>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</si>
  <si>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</si>
  <si>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</si>
  <si>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</si>
  <si>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</si>
  <si>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</si>
  <si>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</si>
  <si>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</si>
  <si>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</si>
  <si>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</si>
  <si>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</si>
  <si>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</si>
  <si>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</si>
  <si>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</si>
  <si>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</si>
  <si>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</si>
  <si>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</si>
  <si>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</si>
  <si>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</si>
  <si>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</si>
  <si>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</si>
  <si>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</si>
  <si>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</si>
  <si>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</si>
  <si>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</si>
  <si>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</si>
  <si>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</si>
  <si>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</si>
  <si>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</si>
  <si>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Disclaimer:</t>
  </si>
  <si>
    <t>See the Notes below for All Tariffs</t>
  </si>
  <si>
    <t>Inguinal or femoral hernia: Adult</t>
  </si>
  <si>
    <t>Radical with regional lymph adenectomy for tumour</t>
  </si>
  <si>
    <t>Nephrolithotomy</t>
  </si>
  <si>
    <t>Nephrolithotomy: Multiple calculi: Repeat open operation + 25%</t>
  </si>
  <si>
    <t>Pyeloplasty</t>
  </si>
  <si>
    <t>Ureterolithotomy</t>
  </si>
  <si>
    <t>Cystoscopy: Hospital equipment</t>
  </si>
  <si>
    <t>And retrograde pyelography or retrograde ureteral catheterisation: Unilateral or bilateral</t>
  </si>
  <si>
    <t>J J Stent catheter</t>
  </si>
  <si>
    <t>Uretroscopy</t>
  </si>
  <si>
    <t>And bilateral ureteric catheterisation with differential function studies requiring additional attention time</t>
  </si>
  <si>
    <t>With dilatation of the ureter or ureters</t>
  </si>
  <si>
    <t>With manipulation of ureteral calculus</t>
  </si>
  <si>
    <t>With removal of foreign body or calculus from urethra or bladder</t>
  </si>
  <si>
    <t>And cold biopsy</t>
  </si>
  <si>
    <t>Optic urethrotomy</t>
  </si>
  <si>
    <t>Internal urethrotomy: Female</t>
  </si>
  <si>
    <t>Internal urethrotomy: Male</t>
  </si>
  <si>
    <t>Transurethral resection of bladder tumour</t>
  </si>
  <si>
    <t>Transurethral resection of bladder tumours: Large multiple tumours</t>
  </si>
  <si>
    <t>Transurethral resection of bladder neck: Male</t>
  </si>
  <si>
    <t>Cystometrogram</t>
  </si>
  <si>
    <t>Without videocystograph</t>
  </si>
  <si>
    <t>Vesico-urethropexy with rectus sling</t>
  </si>
  <si>
    <t>Evacuation of clots from bladder: Other than post-operative</t>
  </si>
  <si>
    <t>Bladder neck plasty: Male</t>
  </si>
  <si>
    <t>Dilatation of urethra stricture: By passage sound: Initial (male)</t>
  </si>
  <si>
    <t>Circumcision: Surgical excision other than by clamp or dorsal slit, any age</t>
  </si>
  <si>
    <t>Hypospadias: Urethraplasty: Complete, one stage for hypospadias</t>
  </si>
  <si>
    <t>Operation for maldescended testicle: Including herniotomy</t>
  </si>
  <si>
    <t>Operation for hydrocele or spermatocele</t>
  </si>
  <si>
    <t>Vasectomy: Unilateral or bilateral (no extra fee to be charged if done in combination with prostatectomy)</t>
  </si>
  <si>
    <t>Seminal Vesiculectomy</t>
  </si>
  <si>
    <t>Biopsy prostate: Needle or punch, single or multiple, any approach</t>
  </si>
  <si>
    <t>Biopsy prostate: Incisional, any approach</t>
  </si>
  <si>
    <t>Trans-urethral resection of prostate</t>
  </si>
  <si>
    <t>Prostatectomy: Perineal: Radical</t>
  </si>
  <si>
    <t>Pelvic lymph adenectomy</t>
  </si>
  <si>
    <t>Retropubic: Sub-total</t>
  </si>
  <si>
    <t>Retropubic: Radical</t>
  </si>
  <si>
    <t>Prostate brachytherapy</t>
  </si>
  <si>
    <t>Repair of recurrent enterocele or vault prolapse (except at the time of hysterectomy)</t>
  </si>
  <si>
    <t>Other operations for prolapse: Anterior repair - with or without posterior repair</t>
  </si>
  <si>
    <t>Operation for stress incontinence: Use of tape</t>
  </si>
  <si>
    <t>Operations for stress incontinence: Urethro-vesicopexy: Combined abdominal and vaginal approach</t>
  </si>
  <si>
    <t>Electromyography: First</t>
  </si>
  <si>
    <t>Procedures for pain relief: Peripheral nerve block</t>
  </si>
  <si>
    <t>Transrectal ultrasonographic prostate volume study for prostate brachytherapy (using own equipment)</t>
  </si>
  <si>
    <t>Renal tract</t>
  </si>
  <si>
    <t>High definition (small parts) scan: Thyroid, breast lump, scrotum, etc.</t>
  </si>
  <si>
    <t>Ultrasound examination includes whole abdomen and pelvic organs, where pelvic organs are clinically indicated (including liver, gall bladder, spleen, pancreas, abdominal vascular anatomy, para-aortic area, renal tract, pelvic organs)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</si>
  <si>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</si>
  <si>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</si>
  <si>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</si>
  <si>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</si>
  <si>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</si>
  <si>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</si>
  <si>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</si>
  <si>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</si>
  <si>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</si>
  <si>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</si>
  <si>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</si>
  <si>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</si>
  <si>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</si>
  <si>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</si>
  <si>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</si>
  <si>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</si>
  <si>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</si>
  <si>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</si>
  <si>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</si>
  <si>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</si>
  <si>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</si>
  <si>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</si>
  <si>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</si>
  <si>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</si>
  <si>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</si>
  <si>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</si>
  <si>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</si>
  <si>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</si>
  <si>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</si>
  <si>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</si>
  <si>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</si>
  <si>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</si>
  <si>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</si>
  <si>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</si>
  <si>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</si>
  <si>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</si>
  <si>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</si>
  <si>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</si>
  <si>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</si>
  <si>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</si>
  <si>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</si>
  <si>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</si>
  <si>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</si>
  <si>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</si>
  <si>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</si>
  <si>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</si>
  <si>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</si>
  <si>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foreign body: Deep penile tissue (eg., plastic implant)</t>
  </si>
  <si>
    <t>Removal of foreign body: Scrotum</t>
  </si>
  <si>
    <t>Interstitial device(s): Single or multiple placement (via needle, any approach), of for radiation therapy guidance (eg., fiducial markers, dosimeter), prostate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</si>
  <si>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</si>
  <si>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</si>
  <si>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</si>
  <si>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</si>
  <si>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</si>
  <si>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</si>
  <si>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</si>
  <si>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</si>
  <si>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</si>
  <si>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</si>
  <si>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</si>
  <si>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</si>
  <si>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</si>
  <si>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</si>
  <si>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</si>
  <si>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</si>
  <si>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</si>
  <si>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</si>
  <si>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</si>
  <si>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</si>
  <si>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</si>
  <si>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</si>
  <si>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</si>
  <si>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</si>
  <si>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</si>
  <si>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</si>
  <si>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</si>
  <si>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</si>
  <si>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</si>
  <si>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</si>
  <si>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</si>
  <si>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</si>
  <si>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</si>
  <si>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</si>
  <si>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</si>
  <si>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</si>
  <si>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</si>
  <si>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</si>
  <si>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</si>
  <si>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</si>
  <si>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</si>
  <si>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</si>
  <si>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</si>
  <si>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</si>
  <si>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0713</t>
  </si>
  <si>
    <t>Electromyography (per region)</t>
  </si>
  <si>
    <t>Suture major blood vessel (artery or vein) - trauma</t>
  </si>
  <si>
    <t xml:space="preserve">ADD to open procedures where procedures was performed through a laparoscope or transanal endoscopic operations (TEO) </t>
  </si>
  <si>
    <t>Nephrectomy: Partial</t>
  </si>
  <si>
    <t>Nephro-ureterectomy</t>
  </si>
  <si>
    <t>Staghorn stone: Surgical</t>
  </si>
  <si>
    <t>Ureterolysis</t>
  </si>
  <si>
    <t>Uretero-neo-cystostomy: Unilateral</t>
  </si>
  <si>
    <t>Uretero-neo-cystostomy: Bilateral</t>
  </si>
  <si>
    <t>With fulguration or treatment of minor lesions, with or without biopsy</t>
  </si>
  <si>
    <t>And control of haemorrhage and blood clot evacuation</t>
  </si>
  <si>
    <t>Ultraviolet cystoscopy for bladder tumour</t>
  </si>
  <si>
    <t>Litholapaxy</t>
  </si>
  <si>
    <t>Total cystectomy: With conduit construction and ureteric anastomosis</t>
  </si>
  <si>
    <t>Radical total cystectomy with block dissection, ileal conduit and transplantation of ureters</t>
  </si>
  <si>
    <t>Suprapubic cystostomy</t>
  </si>
  <si>
    <t>Cystoplasty, cysto-urethraplasty, vesicolysis</t>
  </si>
  <si>
    <t>Cysto-lithotomy</t>
  </si>
  <si>
    <t>Reconstruction or repair of male anterior urethra (one stage)</t>
  </si>
  <si>
    <t>Reconstruction or repair of prostatic or membranous urethra: If done in one stage</t>
  </si>
  <si>
    <t>Peri-urethral teflon injection: Male or female - code as for cystoscopy (item 1949) plus 42.00 clinical procedure units</t>
  </si>
  <si>
    <t>Operation for torsion testis with fixation of contralateral testis</t>
  </si>
  <si>
    <t>Radical operation for malignant testis: Excluding gland dissection</t>
  </si>
  <si>
    <t>Excision of local lesion of testis or epididymis</t>
  </si>
  <si>
    <t>Sacrocolpopexy: Abdominal approach with use of mesh</t>
  </si>
  <si>
    <t>Procedures for pain relief: Plexus nerve block</t>
  </si>
  <si>
    <t>Cysto-urethrography: Retrograde</t>
  </si>
  <si>
    <t>Urine dipstick, per stick (irrespective of the number of tests on stick)</t>
  </si>
  <si>
    <t>Pelvic organs ultrasound: Transvaginal or transrectal probe</t>
  </si>
  <si>
    <t xml:space="preserve">Infusional pharmacotherapy: Treatment of non cancerous conditions with bolus or infusional pharmacotherapy per treatment day </t>
  </si>
  <si>
    <t>3627</t>
  </si>
  <si>
    <t>0126</t>
  </si>
  <si>
    <t xml:space="preserve">Unscheduled consultation (cons.room) </t>
  </si>
  <si>
    <t>Emergency consultation (not cons.room)</t>
  </si>
  <si>
    <t xml:space="preserve">Emergency consultation (cons.room) 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</si>
  <si>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</si>
  <si>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</si>
  <si>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</si>
  <si>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</si>
  <si>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</si>
  <si>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</si>
  <si>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</si>
  <si>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</si>
  <si>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</si>
  <si>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</si>
  <si>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</si>
  <si>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</si>
  <si>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</si>
  <si>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</si>
  <si>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</si>
  <si>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</si>
  <si>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</si>
  <si>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</si>
  <si>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</si>
  <si>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</si>
  <si>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</si>
  <si>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</si>
  <si>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CAMAF</t>
  </si>
  <si>
    <t>HEALTHMAN UROLOGY COSTING GUIDE 2024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</si>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</sst>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9" fontId="5" fillId="4" borderId="1" xfId="0" applyNumberFormat="1" applyFont="1" applyFill="1" applyBorder="1" applyAlignment="1" applyProtection="1">
      <alignment horizontal="center" wrapText="1"/>
      <protection hidden="1"/>
    </xf>
    <xf numFmtId="9" fontId="5" fillId="4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wrapText="1"/>
      <protection hidden="1"/>
    </xf>
    <xf numFmtId="0" fontId="3" fillId="2" borderId="24" xfId="0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165" fontId="3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25" xfId="0" applyNumberFormat="1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Protection="1">
      <protection hidden="1"/>
    </xf>
    <xf numFmtId="164" fontId="3" fillId="2" borderId="27" xfId="1" applyFont="1" applyFill="1" applyBorder="1" applyProtection="1">
      <protection hidden="1"/>
    </xf>
    <xf numFmtId="165" fontId="3" fillId="2" borderId="27" xfId="1" applyNumberFormat="1" applyFont="1" applyFill="1" applyBorder="1" applyProtection="1">
      <protection hidden="1"/>
    </xf>
    <xf numFmtId="164" fontId="5" fillId="2" borderId="27" xfId="1" applyFont="1" applyFill="1" applyBorder="1" applyProtection="1">
      <protection hidden="1"/>
    </xf>
    <xf numFmtId="165" fontId="5" fillId="2" borderId="27" xfId="1" applyNumberFormat="1" applyFont="1" applyFill="1" applyBorder="1" applyProtection="1">
      <protection hidden="1"/>
    </xf>
    <xf numFmtId="164" fontId="9" fillId="2" borderId="27" xfId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5" borderId="11" xfId="0" applyFont="1" applyFill="1" applyBorder="1" applyProtection="1">
      <protection hidden="1"/>
    </xf>
    <xf numFmtId="0" fontId="3" fillId="5" borderId="12" xfId="0" applyFont="1" applyFill="1" applyBorder="1" applyAlignment="1" applyProtection="1">
      <alignment wrapText="1"/>
      <protection hidden="1"/>
    </xf>
    <xf numFmtId="0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Font="1" applyFill="1" applyBorder="1" applyAlignment="1" applyProtection="1">
      <alignment wrapText="1"/>
      <protection hidden="1"/>
    </xf>
    <xf numFmtId="165" fontId="3" fillId="5" borderId="12" xfId="1" applyNumberFormat="1" applyFont="1" applyFill="1" applyBorder="1" applyAlignment="1" applyProtection="1">
      <alignment wrapText="1"/>
      <protection hidden="1"/>
    </xf>
    <xf numFmtId="165" fontId="3" fillId="5" borderId="13" xfId="1" applyNumberFormat="1" applyFont="1" applyFill="1" applyBorder="1" applyAlignment="1" applyProtection="1">
      <alignment wrapText="1"/>
      <protection hidden="1"/>
    </xf>
    <xf numFmtId="0" fontId="18" fillId="5" borderId="10" xfId="0" applyFont="1" applyFill="1" applyBorder="1" applyAlignment="1" applyProtection="1">
      <alignment wrapText="1"/>
      <protection hidden="1"/>
    </xf>
    <xf numFmtId="0" fontId="3" fillId="5" borderId="14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4" borderId="1" xfId="1" applyFont="1" applyFill="1" applyBorder="1" applyAlignment="1" applyProtection="1">
      <alignment wrapText="1"/>
      <protection hidden="1"/>
    </xf>
    <xf numFmtId="164" fontId="18" fillId="5" borderId="0" xfId="1" applyFont="1" applyFill="1" applyBorder="1" applyAlignment="1" applyProtection="1">
      <alignment wrapText="1"/>
      <protection hidden="1"/>
    </xf>
    <xf numFmtId="165" fontId="3" fillId="6" borderId="24" xfId="1" applyNumberFormat="1" applyFont="1" applyFill="1" applyBorder="1" applyProtection="1">
      <protection hidden="1"/>
    </xf>
    <xf numFmtId="0" fontId="3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5" fontId="5" fillId="6" borderId="27" xfId="1" applyNumberFormat="1" applyFont="1" applyFill="1" applyBorder="1" applyProtection="1">
      <protection hidden="1"/>
    </xf>
    <xf numFmtId="164" fontId="5" fillId="6" borderId="27" xfId="1" applyFont="1" applyFill="1" applyBorder="1" applyProtection="1">
      <protection hidden="1"/>
    </xf>
    <xf numFmtId="164" fontId="3" fillId="6" borderId="27" xfId="1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3" fillId="2" borderId="10" xfId="1" applyNumberFormat="1" applyFont="1" applyFill="1" applyBorder="1" applyProtection="1">
      <protection hidden="1"/>
    </xf>
    <xf numFmtId="165" fontId="3" fillId="3" borderId="9" xfId="1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49" fontId="5" fillId="2" borderId="25" xfId="0" applyNumberFormat="1" applyFont="1" applyFill="1" applyBorder="1" applyProtection="1">
      <protection hidden="1"/>
    </xf>
    <xf numFmtId="49" fontId="5" fillId="2" borderId="26" xfId="0" applyNumberFormat="1" applyFont="1" applyFill="1" applyBorder="1" applyAlignment="1" applyProtection="1">
      <alignment wrapText="1"/>
      <protection hidden="1"/>
    </xf>
    <xf numFmtId="165" fontId="23" fillId="0" borderId="27" xfId="1" applyNumberFormat="1" applyFont="1" applyFill="1" applyBorder="1" applyProtection="1">
      <protection hidden="1"/>
    </xf>
    <xf numFmtId="164" fontId="23" fillId="0" borderId="27" xfId="1" applyFont="1" applyFill="1" applyBorder="1" applyProtection="1">
      <protection hidden="1"/>
    </xf>
    <xf numFmtId="164" fontId="22" fillId="2" borderId="27" xfId="1" applyFont="1" applyFill="1" applyBorder="1" applyProtection="1">
      <protection hidden="1"/>
    </xf>
    <xf numFmtId="165" fontId="22" fillId="0" borderId="27" xfId="1" applyNumberFormat="1" applyFont="1" applyFill="1" applyBorder="1" applyProtection="1">
      <protection hidden="1"/>
    </xf>
    <xf numFmtId="164" fontId="22" fillId="6" borderId="27" xfId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10" xfId="1" applyNumberFormat="1" applyFont="1" applyFill="1" applyBorder="1" applyAlignment="1" applyProtection="1">
      <alignment wrapText="1"/>
      <protection hidden="1"/>
    </xf>
    <xf numFmtId="165" fontId="18" fillId="5" borderId="0" xfId="1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Font="1" applyFill="1" applyBorder="1" applyAlignment="1" applyProtection="1">
      <alignment horizontal="center" wrapText="1"/>
      <protection hidden="1"/>
    </xf>
    <xf numFmtId="165" fontId="7" fillId="5" borderId="28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Protection="1">
      <protection hidden="1"/>
    </xf>
    <xf numFmtId="0" fontId="28" fillId="2" borderId="0" xfId="0" applyFont="1" applyFill="1" applyProtection="1">
      <protection hidden="1"/>
    </xf>
    <xf numFmtId="164" fontId="29" fillId="2" borderId="20" xfId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30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7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horizontal="left" wrapText="1"/>
      <protection hidden="1"/>
    </xf>
    <xf numFmtId="0" fontId="22" fillId="2" borderId="20" xfId="1" applyNumberFormat="1" applyFont="1" applyFill="1" applyBorder="1" applyProtection="1">
      <protection hidden="1"/>
    </xf>
    <xf numFmtId="164" fontId="22" fillId="0" borderId="20" xfId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3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4" xfId="0" applyFont="1" applyFill="1" applyBorder="1" applyProtection="1">
      <protection hidden="1"/>
    </xf>
    <xf numFmtId="0" fontId="26" fillId="2" borderId="4" xfId="0" applyFont="1" applyFill="1" applyBorder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34" fillId="2" borderId="4" xfId="0" applyFont="1" applyFill="1" applyBorder="1" applyProtection="1">
      <protection hidden="1"/>
    </xf>
    <xf numFmtId="0" fontId="18" fillId="5" borderId="4" xfId="0" applyFont="1" applyFill="1" applyBorder="1" applyProtection="1">
      <protection hidden="1"/>
    </xf>
    <xf numFmtId="0" fontId="18" fillId="5" borderId="0" xfId="0" applyFont="1" applyFill="1" applyAlignment="1" applyProtection="1">
      <alignment wrapText="1"/>
      <protection hidden="1"/>
    </xf>
    <xf numFmtId="164" fontId="18" fillId="5" borderId="0" xfId="0" applyNumberFormat="1" applyFont="1" applyFill="1" applyAlignment="1" applyProtection="1">
      <alignment wrapText="1"/>
      <protection hidden="1"/>
    </xf>
    <xf numFmtId="0" fontId="14" fillId="2" borderId="7" xfId="1" applyNumberFormat="1" applyFont="1" applyFill="1" applyBorder="1" applyAlignment="1" applyProtection="1">
      <alignment horizontal="left"/>
      <protection hidden="1"/>
    </xf>
    <xf numFmtId="49" fontId="5" fillId="2" borderId="20" xfId="0" applyNumberFormat="1" applyFont="1" applyFill="1" applyBorder="1" applyProtection="1"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7" fillId="2" borderId="20" xfId="1" applyNumberFormat="1" applyFont="1" applyFill="1" applyBorder="1" applyProtection="1">
      <protection hidden="1"/>
    </xf>
    <xf numFmtId="0" fontId="35" fillId="2" borderId="4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5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4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10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40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1" fillId="10" borderId="4" xfId="0" applyNumberFormat="1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165" fontId="42" fillId="10" borderId="0" xfId="1" applyNumberFormat="1" applyFont="1" applyFill="1" applyBorder="1" applyProtection="1">
      <protection hidden="1"/>
    </xf>
    <xf numFmtId="164" fontId="42" fillId="10" borderId="0" xfId="1" applyFont="1" applyFill="1" applyBorder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7" fontId="42" fillId="10" borderId="0" xfId="0" applyNumberFormat="1" applyFont="1" applyFill="1" applyProtection="1">
      <protection hidden="1"/>
    </xf>
    <xf numFmtId="165" fontId="42" fillId="10" borderId="0" xfId="0" applyNumberFormat="1" applyFont="1" applyFill="1" applyProtection="1">
      <protection hidden="1"/>
    </xf>
    <xf numFmtId="164" fontId="41" fillId="10" borderId="0" xfId="1" applyFont="1" applyFill="1" applyBorder="1" applyProtection="1">
      <protection hidden="1"/>
    </xf>
    <xf numFmtId="165" fontId="41" fillId="10" borderId="10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5" borderId="0" xfId="1" applyFont="1" applyFill="1" applyAlignment="1" applyProtection="1">
      <alignment wrapText="1"/>
      <protection hidden="1"/>
    </xf>
    <xf numFmtId="0" fontId="43" fillId="9" borderId="11" xfId="0" applyFont="1" applyFill="1" applyBorder="1" applyProtection="1">
      <protection hidden="1"/>
    </xf>
    <xf numFmtId="0" fontId="42" fillId="9" borderId="12" xfId="0" applyFont="1" applyFill="1" applyBorder="1" applyAlignment="1" applyProtection="1">
      <alignment wrapText="1"/>
      <protection hidden="1"/>
    </xf>
    <xf numFmtId="0" fontId="42" fillId="9" borderId="12" xfId="1" applyNumberFormat="1" applyFont="1" applyFill="1" applyBorder="1" applyAlignment="1" applyProtection="1">
      <alignment wrapText="1"/>
      <protection hidden="1"/>
    </xf>
    <xf numFmtId="164" fontId="42" fillId="9" borderId="12" xfId="1" applyFont="1" applyFill="1" applyBorder="1" applyAlignment="1" applyProtection="1">
      <alignment wrapText="1"/>
      <protection hidden="1"/>
    </xf>
    <xf numFmtId="165" fontId="42" fillId="9" borderId="12" xfId="1" applyNumberFormat="1" applyFont="1" applyFill="1" applyBorder="1" applyAlignment="1" applyProtection="1">
      <alignment wrapText="1"/>
      <protection hidden="1"/>
    </xf>
    <xf numFmtId="165" fontId="42" fillId="9" borderId="13" xfId="1" applyNumberFormat="1" applyFont="1" applyFill="1" applyBorder="1" applyAlignment="1" applyProtection="1">
      <alignment wrapText="1"/>
      <protection hidden="1"/>
    </xf>
    <xf numFmtId="0" fontId="44" fillId="9" borderId="4" xfId="0" applyFont="1" applyFill="1" applyBorder="1" applyProtection="1">
      <protection hidden="1"/>
    </xf>
    <xf numFmtId="0" fontId="44" fillId="9" borderId="0" xfId="0" applyFont="1" applyFill="1" applyAlignment="1" applyProtection="1">
      <alignment wrapText="1"/>
      <protection hidden="1"/>
    </xf>
    <xf numFmtId="164" fontId="44" fillId="9" borderId="0" xfId="1" applyFont="1" applyFill="1" applyBorder="1" applyAlignment="1" applyProtection="1">
      <alignment wrapText="1"/>
      <protection hidden="1"/>
    </xf>
    <xf numFmtId="164" fontId="44" fillId="9" borderId="0" xfId="0" applyNumberFormat="1" applyFont="1" applyFill="1" applyAlignment="1" applyProtection="1">
      <alignment wrapText="1"/>
      <protection hidden="1"/>
    </xf>
    <xf numFmtId="164" fontId="44" fillId="9" borderId="0" xfId="1" applyFont="1" applyFill="1" applyAlignment="1" applyProtection="1">
      <alignment wrapText="1"/>
      <protection hidden="1"/>
    </xf>
    <xf numFmtId="165" fontId="44" fillId="9" borderId="0" xfId="1" applyNumberFormat="1" applyFont="1" applyFill="1" applyBorder="1" applyAlignment="1" applyProtection="1">
      <alignment wrapText="1"/>
      <protection hidden="1"/>
    </xf>
    <xf numFmtId="0" fontId="44" fillId="9" borderId="10" xfId="0" applyFont="1" applyFill="1" applyBorder="1" applyAlignment="1" applyProtection="1">
      <alignment wrapText="1"/>
      <protection hidden="1"/>
    </xf>
    <xf numFmtId="0" fontId="42" fillId="9" borderId="4" xfId="0" applyFont="1" applyFill="1" applyBorder="1" applyProtection="1">
      <protection hidden="1"/>
    </xf>
    <xf numFmtId="0" fontId="42" fillId="9" borderId="0" xfId="0" applyFont="1" applyFill="1" applyAlignment="1" applyProtection="1">
      <alignment wrapText="1"/>
      <protection hidden="1"/>
    </xf>
    <xf numFmtId="0" fontId="42" fillId="9" borderId="0" xfId="1" applyNumberFormat="1" applyFont="1" applyFill="1" applyBorder="1" applyAlignment="1" applyProtection="1">
      <alignment wrapText="1"/>
      <protection hidden="1"/>
    </xf>
    <xf numFmtId="164" fontId="42" fillId="9" borderId="0" xfId="1" applyFont="1" applyFill="1" applyBorder="1" applyAlignment="1" applyProtection="1">
      <alignment wrapText="1"/>
      <protection hidden="1"/>
    </xf>
    <xf numFmtId="165" fontId="42" fillId="9" borderId="0" xfId="1" applyNumberFormat="1" applyFont="1" applyFill="1" applyBorder="1" applyAlignment="1" applyProtection="1">
      <alignment wrapText="1"/>
      <protection hidden="1"/>
    </xf>
    <xf numFmtId="165" fontId="42" fillId="9" borderId="10" xfId="1" applyNumberFormat="1" applyFont="1" applyFill="1" applyBorder="1" applyAlignment="1" applyProtection="1">
      <alignment wrapText="1"/>
      <protection hidden="1"/>
    </xf>
    <xf numFmtId="165" fontId="30" fillId="11" borderId="1" xfId="1" applyNumberFormat="1" applyFont="1" applyFill="1" applyBorder="1" applyAlignment="1" applyProtection="1">
      <alignment wrapText="1"/>
      <protection hidden="1"/>
    </xf>
    <xf numFmtId="165" fontId="45" fillId="11" borderId="1" xfId="1" applyNumberFormat="1" applyFont="1" applyFill="1" applyBorder="1" applyAlignment="1" applyProtection="1">
      <alignment horizontal="center"/>
      <protection hidden="1"/>
    </xf>
    <xf numFmtId="0" fontId="30" fillId="10" borderId="1" xfId="0" applyFont="1" applyFill="1" applyBorder="1" applyProtection="1">
      <protection hidden="1"/>
    </xf>
    <xf numFmtId="0" fontId="30" fillId="10" borderId="1" xfId="0" applyFont="1" applyFill="1" applyBorder="1" applyAlignment="1" applyProtection="1">
      <alignment horizontal="center"/>
      <protection hidden="1"/>
    </xf>
    <xf numFmtId="0" fontId="30" fillId="10" borderId="1" xfId="0" quotePrefix="1" applyFont="1" applyFill="1" applyBorder="1" applyAlignment="1" applyProtection="1">
      <alignment horizontal="center"/>
      <protection hidden="1"/>
    </xf>
    <xf numFmtId="165" fontId="30" fillId="10" borderId="1" xfId="1" applyNumberFormat="1" applyFont="1" applyFill="1" applyBorder="1" applyAlignment="1" applyProtection="1">
      <alignment horizontal="center" wrapText="1"/>
      <protection hidden="1"/>
    </xf>
    <xf numFmtId="165" fontId="30" fillId="10" borderId="1" xfId="1" applyNumberFormat="1" applyFont="1" applyFill="1" applyBorder="1" applyAlignment="1" applyProtection="1">
      <alignment horizontal="center"/>
      <protection hidden="1"/>
    </xf>
    <xf numFmtId="0" fontId="30" fillId="10" borderId="1" xfId="0" applyFont="1" applyFill="1" applyBorder="1" applyAlignment="1" applyProtection="1">
      <alignment wrapText="1"/>
      <protection hidden="1"/>
    </xf>
    <xf numFmtId="0" fontId="30" fillId="10" borderId="1" xfId="0" applyFont="1" applyFill="1" applyBorder="1" applyAlignment="1" applyProtection="1">
      <alignment horizontal="center" wrapText="1"/>
      <protection hidden="1"/>
    </xf>
    <xf numFmtId="0" fontId="30" fillId="10" borderId="1" xfId="0" quotePrefix="1" applyFont="1" applyFill="1" applyBorder="1" applyAlignment="1" applyProtection="1">
      <alignment horizontal="center" wrapText="1"/>
      <protection hidden="1"/>
    </xf>
    <xf numFmtId="165" fontId="30" fillId="10" borderId="1" xfId="1" applyNumberFormat="1" applyFont="1" applyFill="1" applyBorder="1" applyAlignment="1" applyProtection="1">
      <alignment wrapText="1"/>
      <protection hidden="1"/>
    </xf>
    <xf numFmtId="165" fontId="30" fillId="10" borderId="1" xfId="1" applyNumberFormat="1" applyFont="1" applyFill="1" applyBorder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57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7" sqref="J7"/>
    </sheetView>
  </sheetViews>
  <sheetFormatPr defaultColWidth="9.140625" defaultRowHeight="12.75" x14ac:dyDescent="0.2"/>
  <cols>
    <col min="1" max="1" width="8.85546875" style="98" bestFit="1" customWidth="1"/>
    <col min="2" max="2" width="65.42578125" style="99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" style="10" customWidth="1"/>
    <col min="18" max="18" width="7.7109375" style="11" customWidth="1"/>
    <col min="19" max="20" width="11.28515625" style="9" customWidth="1"/>
    <col min="21" max="21" width="10" style="10" customWidth="1"/>
    <col min="22" max="22" width="9" style="11" customWidth="1"/>
    <col min="23" max="23" width="10" style="10" customWidth="1"/>
    <col min="24" max="24" width="9.28515625" style="11" customWidth="1"/>
    <col min="25" max="25" width="9.28515625" style="4" customWidth="1"/>
    <col min="26" max="30" width="10.5703125" style="4" bestFit="1" customWidth="1"/>
    <col min="31" max="31" width="10" style="8" customWidth="1"/>
    <col min="32" max="32" width="10.28515625" style="8" customWidth="1"/>
    <col min="33" max="34" width="12" style="8" customWidth="1"/>
    <col min="35" max="35" width="12" style="8" hidden="1" customWidth="1"/>
    <col min="36" max="36" width="11.42578125" style="8" customWidth="1"/>
    <col min="37" max="37" width="10.5703125" style="9" customWidth="1"/>
    <col min="38" max="38" width="10.85546875" style="8" customWidth="1"/>
    <col min="39" max="39" width="10.42578125" style="9" customWidth="1"/>
    <col min="40" max="40" width="10" style="8" customWidth="1"/>
    <col min="41" max="41" width="10.28515625" style="8" customWidth="1"/>
    <col min="42" max="42" width="12" style="8" customWidth="1"/>
    <col min="43" max="43" width="11.140625" style="8" customWidth="1"/>
    <col min="44" max="44" width="10.28515625" style="8" customWidth="1"/>
    <col min="45" max="46" width="12" style="8" customWidth="1"/>
    <col min="47" max="47" width="10" style="8" customWidth="1"/>
    <col min="48" max="50" width="10.28515625" style="8" customWidth="1"/>
    <col min="51" max="51" width="10" style="8" hidden="1" customWidth="1"/>
    <col min="52" max="52" width="10.28515625" style="8" hidden="1" customWidth="1"/>
    <col min="53" max="54" width="11.28515625" style="9" customWidth="1"/>
    <col min="55" max="16384" width="9.140625" style="4"/>
  </cols>
  <sheetData>
    <row r="1" spans="1:54" ht="23.25" x14ac:dyDescent="0.35">
      <c r="A1" s="1" t="s">
        <v>237</v>
      </c>
      <c r="B1" s="2"/>
      <c r="C1" s="2"/>
      <c r="D1" s="2"/>
      <c r="E1" s="2"/>
      <c r="F1" s="100"/>
      <c r="G1" s="2"/>
      <c r="H1" s="10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00"/>
      <c r="AX1" s="2"/>
      <c r="AY1" s="2"/>
      <c r="AZ1" s="2"/>
      <c r="BA1" s="2"/>
      <c r="BB1" s="3"/>
    </row>
    <row r="2" spans="1:54" x14ac:dyDescent="0.2">
      <c r="A2" s="5"/>
      <c r="B2" s="6"/>
      <c r="C2" s="7"/>
      <c r="BB2" s="127"/>
    </row>
    <row r="3" spans="1:54" ht="15.75" x14ac:dyDescent="0.25">
      <c r="A3" s="118" t="s">
        <v>129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251"/>
      <c r="AX3" s="119"/>
      <c r="AY3" s="119"/>
      <c r="AZ3" s="119"/>
      <c r="BA3" s="119"/>
      <c r="BB3" s="120"/>
    </row>
    <row r="4" spans="1:54" ht="15.75" x14ac:dyDescent="0.25">
      <c r="A4" s="125"/>
      <c r="B4" s="126"/>
      <c r="C4" s="152"/>
      <c r="D4" s="285" t="s">
        <v>137</v>
      </c>
      <c r="E4" s="287"/>
      <c r="F4" s="293" t="s">
        <v>138</v>
      </c>
      <c r="G4" s="294"/>
      <c r="H4" s="294"/>
      <c r="I4" s="294"/>
      <c r="J4" s="294"/>
      <c r="K4" s="294"/>
      <c r="L4" s="294"/>
      <c r="M4" s="294"/>
      <c r="N4" s="294"/>
      <c r="O4" s="294"/>
      <c r="P4" s="295"/>
      <c r="Q4" s="285" t="s">
        <v>110</v>
      </c>
      <c r="R4" s="286"/>
      <c r="S4" s="286"/>
      <c r="T4" s="287"/>
      <c r="U4" s="285" t="s">
        <v>111</v>
      </c>
      <c r="V4" s="286"/>
      <c r="W4" s="286"/>
      <c r="X4" s="286"/>
      <c r="Y4" s="286"/>
      <c r="Z4" s="286"/>
      <c r="AA4" s="286"/>
      <c r="AB4" s="286"/>
      <c r="AC4" s="286"/>
      <c r="AD4" s="287"/>
      <c r="AE4" s="285" t="s">
        <v>113</v>
      </c>
      <c r="AF4" s="286"/>
      <c r="AG4" s="286"/>
      <c r="AH4" s="286"/>
      <c r="AI4" s="287"/>
      <c r="AJ4" s="285" t="s">
        <v>121</v>
      </c>
      <c r="AK4" s="286"/>
      <c r="AL4" s="286"/>
      <c r="AM4" s="287"/>
      <c r="AN4" s="285" t="s">
        <v>122</v>
      </c>
      <c r="AO4" s="286"/>
      <c r="AP4" s="287"/>
      <c r="AQ4" s="288" t="s">
        <v>139</v>
      </c>
      <c r="AR4" s="289"/>
      <c r="AS4" s="289"/>
      <c r="AT4" s="289"/>
      <c r="AU4" s="290" t="s">
        <v>140</v>
      </c>
      <c r="AV4" s="291"/>
      <c r="AW4" s="291"/>
      <c r="AX4" s="291"/>
      <c r="AY4" s="291"/>
      <c r="AZ4" s="291"/>
      <c r="BA4" s="291"/>
      <c r="BB4" s="292"/>
    </row>
    <row r="5" spans="1:54" ht="84" customHeight="1" x14ac:dyDescent="0.2">
      <c r="A5" s="12" t="s">
        <v>0</v>
      </c>
      <c r="B5" s="13" t="s">
        <v>1</v>
      </c>
      <c r="C5" s="123" t="s">
        <v>2</v>
      </c>
      <c r="D5" s="14" t="s">
        <v>229</v>
      </c>
      <c r="E5" s="15" t="s">
        <v>141</v>
      </c>
      <c r="F5" s="14" t="s">
        <v>142</v>
      </c>
      <c r="G5" s="14" t="s">
        <v>143</v>
      </c>
      <c r="H5" s="14" t="s">
        <v>226</v>
      </c>
      <c r="I5" s="14" t="s">
        <v>227</v>
      </c>
      <c r="J5" s="15" t="s">
        <v>145</v>
      </c>
      <c r="K5" s="15" t="s">
        <v>145</v>
      </c>
      <c r="L5" s="15" t="s">
        <v>145</v>
      </c>
      <c r="M5" s="15" t="s">
        <v>145</v>
      </c>
      <c r="N5" s="15" t="s">
        <v>145</v>
      </c>
      <c r="O5" s="15" t="s">
        <v>145</v>
      </c>
      <c r="P5" s="15" t="s">
        <v>145</v>
      </c>
      <c r="Q5" s="14" t="s">
        <v>144</v>
      </c>
      <c r="R5" s="15" t="s">
        <v>141</v>
      </c>
      <c r="S5" s="15" t="s">
        <v>145</v>
      </c>
      <c r="T5" s="15" t="s">
        <v>145</v>
      </c>
      <c r="U5" s="14" t="s">
        <v>142</v>
      </c>
      <c r="V5" s="15" t="s">
        <v>143</v>
      </c>
      <c r="W5" s="14" t="s">
        <v>226</v>
      </c>
      <c r="X5" s="14" t="s">
        <v>227</v>
      </c>
      <c r="Y5" s="153" t="s">
        <v>146</v>
      </c>
      <c r="Z5" s="153" t="s">
        <v>147</v>
      </c>
      <c r="AA5" s="153" t="s">
        <v>148</v>
      </c>
      <c r="AB5" s="153" t="s">
        <v>149</v>
      </c>
      <c r="AC5" s="153" t="s">
        <v>150</v>
      </c>
      <c r="AD5" s="153" t="s">
        <v>151</v>
      </c>
      <c r="AE5" s="14" t="s">
        <v>152</v>
      </c>
      <c r="AF5" s="14" t="s">
        <v>141</v>
      </c>
      <c r="AG5" s="14" t="s">
        <v>145</v>
      </c>
      <c r="AH5" s="14" t="s">
        <v>145</v>
      </c>
      <c r="AI5" s="14" t="s">
        <v>145</v>
      </c>
      <c r="AJ5" s="14" t="s">
        <v>228</v>
      </c>
      <c r="AK5" s="14" t="s">
        <v>153</v>
      </c>
      <c r="AL5" s="14" t="s">
        <v>154</v>
      </c>
      <c r="AM5" s="14" t="s">
        <v>155</v>
      </c>
      <c r="AN5" s="14" t="s">
        <v>156</v>
      </c>
      <c r="AO5" s="15" t="s">
        <v>141</v>
      </c>
      <c r="AP5" s="15" t="s">
        <v>145</v>
      </c>
      <c r="AQ5" s="14" t="s">
        <v>154</v>
      </c>
      <c r="AR5" s="15" t="s">
        <v>141</v>
      </c>
      <c r="AS5" s="14" t="s">
        <v>157</v>
      </c>
      <c r="AT5" s="14" t="s">
        <v>157</v>
      </c>
      <c r="AU5" s="14" t="s">
        <v>158</v>
      </c>
      <c r="AV5" s="14" t="s">
        <v>159</v>
      </c>
      <c r="AW5" s="14" t="s">
        <v>224</v>
      </c>
      <c r="AX5" s="14" t="s">
        <v>225</v>
      </c>
      <c r="AY5" s="14" t="s">
        <v>160</v>
      </c>
      <c r="AZ5" s="15" t="s">
        <v>161</v>
      </c>
      <c r="BA5" s="14" t="s">
        <v>162</v>
      </c>
      <c r="BB5" s="15" t="s">
        <v>86</v>
      </c>
    </row>
    <row r="6" spans="1:54" ht="13.5" customHeight="1" x14ac:dyDescent="0.2">
      <c r="A6" s="16"/>
      <c r="B6" s="17"/>
      <c r="C6" s="124"/>
      <c r="D6" s="18"/>
      <c r="E6" s="19"/>
      <c r="F6" s="101"/>
      <c r="G6" s="19"/>
      <c r="H6" s="101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01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01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20"/>
      <c r="BA6" s="19"/>
      <c r="BB6" s="19"/>
    </row>
    <row r="7" spans="1:54" ht="13.5" customHeight="1" x14ac:dyDescent="0.2">
      <c r="A7" s="16"/>
      <c r="B7" s="17"/>
      <c r="C7" s="154" t="s">
        <v>5</v>
      </c>
      <c r="D7" s="155" t="s">
        <v>6</v>
      </c>
      <c r="E7" s="156" t="s">
        <v>6</v>
      </c>
      <c r="F7" s="155" t="s">
        <v>6</v>
      </c>
      <c r="G7" s="156" t="s">
        <v>6</v>
      </c>
      <c r="H7" s="156" t="s">
        <v>6</v>
      </c>
      <c r="I7" s="156" t="s">
        <v>6</v>
      </c>
      <c r="J7" s="156" t="s">
        <v>6</v>
      </c>
      <c r="K7" s="156"/>
      <c r="L7" s="156"/>
      <c r="M7" s="156" t="s">
        <v>6</v>
      </c>
      <c r="N7" s="156" t="s">
        <v>6</v>
      </c>
      <c r="O7" s="156" t="s">
        <v>6</v>
      </c>
      <c r="P7" s="156" t="s">
        <v>6</v>
      </c>
      <c r="Q7" s="156" t="s">
        <v>6</v>
      </c>
      <c r="R7" s="156" t="s">
        <v>6</v>
      </c>
      <c r="S7" s="156" t="s">
        <v>6</v>
      </c>
      <c r="T7" s="156" t="s">
        <v>6</v>
      </c>
      <c r="U7" s="156" t="s">
        <v>6</v>
      </c>
      <c r="V7" s="156" t="s">
        <v>6</v>
      </c>
      <c r="W7" s="156" t="s">
        <v>6</v>
      </c>
      <c r="X7" s="156" t="s">
        <v>6</v>
      </c>
      <c r="Y7" s="156" t="s">
        <v>6</v>
      </c>
      <c r="Z7" s="156" t="s">
        <v>6</v>
      </c>
      <c r="AA7" s="156" t="s">
        <v>6</v>
      </c>
      <c r="AB7" s="156" t="s">
        <v>6</v>
      </c>
      <c r="AC7" s="156" t="s">
        <v>6</v>
      </c>
      <c r="AD7" s="156" t="s">
        <v>6</v>
      </c>
      <c r="AE7" s="156" t="s">
        <v>6</v>
      </c>
      <c r="AF7" s="156" t="s">
        <v>6</v>
      </c>
      <c r="AG7" s="156" t="s">
        <v>6</v>
      </c>
      <c r="AH7" s="156" t="s">
        <v>6</v>
      </c>
      <c r="AI7" s="156" t="s">
        <v>6</v>
      </c>
      <c r="AJ7" s="156" t="s">
        <v>6</v>
      </c>
      <c r="AK7" s="156" t="s">
        <v>6</v>
      </c>
      <c r="AL7" s="156" t="s">
        <v>6</v>
      </c>
      <c r="AM7" s="156" t="s">
        <v>6</v>
      </c>
      <c r="AN7" s="155" t="s">
        <v>6</v>
      </c>
      <c r="AO7" s="156" t="s">
        <v>6</v>
      </c>
      <c r="AP7" s="156" t="s">
        <v>6</v>
      </c>
      <c r="AQ7" s="155" t="s">
        <v>6</v>
      </c>
      <c r="AR7" s="156" t="s">
        <v>6</v>
      </c>
      <c r="AS7" s="156" t="s">
        <v>6</v>
      </c>
      <c r="AT7" s="156" t="s">
        <v>6</v>
      </c>
      <c r="AU7" s="155" t="s">
        <v>6</v>
      </c>
      <c r="AV7" s="156" t="s">
        <v>6</v>
      </c>
      <c r="AW7" s="155"/>
      <c r="AX7" s="156"/>
      <c r="AY7" s="155" t="s">
        <v>6</v>
      </c>
      <c r="AZ7" s="156" t="s">
        <v>6</v>
      </c>
      <c r="BA7" s="156" t="s">
        <v>6</v>
      </c>
      <c r="BB7" s="156" t="s">
        <v>6</v>
      </c>
    </row>
    <row r="8" spans="1:54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8"/>
      <c r="V8" s="27"/>
      <c r="W8" s="28"/>
      <c r="X8" s="27"/>
      <c r="Y8" s="29"/>
      <c r="Z8" s="29"/>
      <c r="AA8" s="30"/>
      <c r="AB8" s="30"/>
      <c r="AC8" s="30"/>
      <c r="AD8" s="30"/>
      <c r="AE8" s="26"/>
      <c r="AF8" s="26"/>
      <c r="AG8" s="26"/>
      <c r="AH8" s="26"/>
      <c r="AI8" s="31"/>
      <c r="AJ8" s="28"/>
      <c r="AK8" s="27"/>
      <c r="AL8" s="28"/>
      <c r="AM8" s="27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7"/>
      <c r="BB8" s="27"/>
    </row>
    <row r="9" spans="1:54" x14ac:dyDescent="0.2">
      <c r="A9" s="32"/>
      <c r="B9" s="33"/>
      <c r="C9" s="34"/>
      <c r="D9" s="35"/>
      <c r="E9" s="36"/>
      <c r="F9" s="35"/>
      <c r="G9" s="36"/>
      <c r="H9" s="35"/>
      <c r="I9" s="36"/>
      <c r="J9" s="103"/>
      <c r="K9" s="103"/>
      <c r="L9" s="103"/>
      <c r="M9" s="103"/>
      <c r="N9" s="103"/>
      <c r="O9" s="103"/>
      <c r="P9" s="103"/>
      <c r="Q9" s="37"/>
      <c r="R9" s="38"/>
      <c r="S9" s="103"/>
      <c r="T9" s="103"/>
      <c r="U9" s="37"/>
      <c r="V9" s="38"/>
      <c r="W9" s="37"/>
      <c r="X9" s="38"/>
      <c r="Y9" s="104"/>
      <c r="Z9" s="104"/>
      <c r="AA9" s="104"/>
      <c r="AB9" s="104"/>
      <c r="AC9" s="104"/>
      <c r="AD9" s="104"/>
      <c r="AE9" s="35"/>
      <c r="AF9" s="35"/>
      <c r="AG9" s="105"/>
      <c r="AH9" s="105"/>
      <c r="AI9" s="105"/>
      <c r="AJ9" s="37"/>
      <c r="AK9" s="36"/>
      <c r="AL9" s="37"/>
      <c r="AM9" s="36"/>
      <c r="AN9" s="35"/>
      <c r="AO9" s="35"/>
      <c r="AP9" s="105"/>
      <c r="AQ9" s="35"/>
      <c r="AR9" s="35"/>
      <c r="AS9" s="105"/>
      <c r="AT9" s="105"/>
      <c r="AU9" s="35"/>
      <c r="AV9" s="35"/>
      <c r="AW9" s="35"/>
      <c r="AX9" s="35"/>
      <c r="AY9" s="35"/>
      <c r="AZ9" s="35"/>
      <c r="BA9" s="37"/>
      <c r="BB9" s="36"/>
    </row>
    <row r="10" spans="1:54" x14ac:dyDescent="0.2">
      <c r="A10" s="39"/>
      <c r="B10" s="40" t="s">
        <v>32</v>
      </c>
      <c r="C10" s="41"/>
      <c r="D10" s="42"/>
      <c r="E10" s="43"/>
      <c r="F10" s="44"/>
      <c r="G10" s="43"/>
      <c r="H10" s="44"/>
      <c r="I10" s="43"/>
      <c r="J10" s="106"/>
      <c r="K10" s="106"/>
      <c r="L10" s="106"/>
      <c r="M10" s="106"/>
      <c r="N10" s="106"/>
      <c r="O10" s="106"/>
      <c r="P10" s="106"/>
      <c r="Q10" s="44"/>
      <c r="R10" s="43"/>
      <c r="S10" s="106"/>
      <c r="T10" s="106"/>
      <c r="U10" s="44"/>
      <c r="V10" s="43"/>
      <c r="W10" s="44"/>
      <c r="X10" s="43"/>
      <c r="Y10" s="107"/>
      <c r="Z10" s="107"/>
      <c r="AA10" s="107"/>
      <c r="AB10" s="107"/>
      <c r="AC10" s="107"/>
      <c r="AD10" s="107"/>
      <c r="AE10" s="44"/>
      <c r="AF10" s="43"/>
      <c r="AG10" s="108"/>
      <c r="AH10" s="108"/>
      <c r="AI10" s="108"/>
      <c r="AJ10" s="45"/>
      <c r="AK10" s="43"/>
      <c r="AL10" s="45"/>
      <c r="AM10" s="43"/>
      <c r="AN10" s="44"/>
      <c r="AO10" s="43"/>
      <c r="AP10" s="108"/>
      <c r="AQ10" s="44"/>
      <c r="AR10" s="43"/>
      <c r="AS10" s="108"/>
      <c r="AT10" s="108"/>
      <c r="AU10" s="44"/>
      <c r="AV10" s="43"/>
      <c r="AW10" s="44"/>
      <c r="AX10" s="43"/>
      <c r="AY10" s="161"/>
      <c r="AZ10" s="43"/>
      <c r="BA10" s="45"/>
      <c r="BB10" s="43"/>
    </row>
    <row r="11" spans="1:54" x14ac:dyDescent="0.2">
      <c r="A11" s="46" t="s">
        <v>7</v>
      </c>
      <c r="B11" s="47" t="s">
        <v>8</v>
      </c>
      <c r="C11" s="48">
        <v>15</v>
      </c>
      <c r="D11" s="44">
        <f t="shared" ref="D11:D27" si="0">ROUND(E11*C11,1)</f>
        <v>1022.1</v>
      </c>
      <c r="E11" s="43">
        <f>RCF!C$43</f>
        <v>68.141894999999991</v>
      </c>
      <c r="F11" s="122">
        <f>ROUNDDOWN((H11/1.039),1)</f>
        <v>399.9</v>
      </c>
      <c r="G11" s="43">
        <f>F11/$C11</f>
        <v>26.66</v>
      </c>
      <c r="H11" s="122">
        <v>415.5</v>
      </c>
      <c r="I11" s="43">
        <f>H11/$C11</f>
        <v>27.7</v>
      </c>
      <c r="J11" s="108">
        <f t="shared" ref="J11:P27" si="1">ROUND($C11*$I11*J$6,1)</f>
        <v>457.1</v>
      </c>
      <c r="K11" s="108">
        <f t="shared" si="1"/>
        <v>569.20000000000005</v>
      </c>
      <c r="L11" s="108">
        <f t="shared" si="1"/>
        <v>610.79999999999995</v>
      </c>
      <c r="M11" s="108">
        <f t="shared" si="1"/>
        <v>673.1</v>
      </c>
      <c r="N11" s="108">
        <f t="shared" si="1"/>
        <v>831</v>
      </c>
      <c r="O11" s="108">
        <f t="shared" si="1"/>
        <v>893.3</v>
      </c>
      <c r="P11" s="108">
        <f t="shared" si="1"/>
        <v>1246.5</v>
      </c>
      <c r="Q11" s="122">
        <v>427.7</v>
      </c>
      <c r="R11" s="43">
        <f>Q11/$C11</f>
        <v>28.513333333333332</v>
      </c>
      <c r="S11" s="108">
        <f>ROUNDDOWN($Q11*S$6,1)</f>
        <v>556</v>
      </c>
      <c r="T11" s="108">
        <f>ROUNDDOWN($Q11*T$6,1)</f>
        <v>641.5</v>
      </c>
      <c r="U11" s="122">
        <v>280.10000000000002</v>
      </c>
      <c r="V11" s="43">
        <f>U11/$C11</f>
        <v>18.673333333333336</v>
      </c>
      <c r="W11" s="122">
        <v>298.60000000000002</v>
      </c>
      <c r="X11" s="43">
        <f>W11/$C11</f>
        <v>19.90666666666667</v>
      </c>
      <c r="Y11" s="108">
        <f>ROUNDDOWN($W11*Y$6,1)</f>
        <v>328.4</v>
      </c>
      <c r="Z11" s="108">
        <f>ROUNDDOWN($W11*Z$6,1)</f>
        <v>409</v>
      </c>
      <c r="AA11" s="108">
        <f t="shared" ref="AA11:AD19" si="2">ROUND($C11*$X11*AA$6,1)</f>
        <v>483.7</v>
      </c>
      <c r="AB11" s="108">
        <f t="shared" si="2"/>
        <v>438.9</v>
      </c>
      <c r="AC11" s="108">
        <f t="shared" si="2"/>
        <v>648</v>
      </c>
      <c r="AD11" s="108">
        <f t="shared" si="2"/>
        <v>895.8</v>
      </c>
      <c r="AE11" s="44">
        <v>401.2</v>
      </c>
      <c r="AF11" s="43">
        <f>AE11/$C11</f>
        <v>26.746666666666666</v>
      </c>
      <c r="AG11" s="108">
        <f t="shared" ref="AG11:AI27" si="3">ROUND($AE11*AG$6,1)</f>
        <v>662</v>
      </c>
      <c r="AH11" s="108">
        <f t="shared" si="3"/>
        <v>842.5</v>
      </c>
      <c r="AI11" s="108">
        <f t="shared" si="3"/>
        <v>1203.5999999999999</v>
      </c>
      <c r="AJ11" s="122">
        <v>417.4</v>
      </c>
      <c r="AK11" s="43">
        <f>AJ11/$C11</f>
        <v>27.826666666666664</v>
      </c>
      <c r="AL11" s="122">
        <v>563.70000000000005</v>
      </c>
      <c r="AM11" s="43">
        <f>AL11/$C11</f>
        <v>37.580000000000005</v>
      </c>
      <c r="AN11" s="44">
        <v>448</v>
      </c>
      <c r="AO11" s="43">
        <f>AN11/C11</f>
        <v>29.866666666666667</v>
      </c>
      <c r="AP11" s="108">
        <f>ROUNDDOWN($AN11*AP$6,1)</f>
        <v>672</v>
      </c>
      <c r="AQ11" s="44">
        <v>418.8</v>
      </c>
      <c r="AR11" s="43">
        <f>AQ11/$C11</f>
        <v>27.92</v>
      </c>
      <c r="AS11" s="108">
        <f>ROUNDDOWN($AQ11*AS$6,1)</f>
        <v>544.4</v>
      </c>
      <c r="AT11" s="108">
        <f>ROUNDDOWN($AQ11*AT$6,1)</f>
        <v>607.20000000000005</v>
      </c>
      <c r="AU11" s="44">
        <v>433</v>
      </c>
      <c r="AV11" s="43">
        <f>AU11/$C11</f>
        <v>28.866666666666667</v>
      </c>
      <c r="AW11" s="44">
        <v>437.6</v>
      </c>
      <c r="AX11" s="43">
        <f>AW11/C11</f>
        <v>29.173333333333336</v>
      </c>
      <c r="AY11" s="44"/>
      <c r="AZ11" s="43">
        <f>AY11/$C11</f>
        <v>0</v>
      </c>
      <c r="BA11" s="158">
        <f>ROUNDDOWN(C11*BB11,1)</f>
        <v>425.8</v>
      </c>
      <c r="BB11" s="43">
        <f>RCF!I$41</f>
        <v>28.387</v>
      </c>
    </row>
    <row r="12" spans="1:54" x14ac:dyDescent="0.2">
      <c r="A12" s="46" t="s">
        <v>9</v>
      </c>
      <c r="B12" s="47" t="s">
        <v>10</v>
      </c>
      <c r="C12" s="48">
        <v>15</v>
      </c>
      <c r="D12" s="44">
        <f t="shared" si="0"/>
        <v>1022.1</v>
      </c>
      <c r="E12" s="43">
        <f>RCF!C$43</f>
        <v>68.141894999999991</v>
      </c>
      <c r="F12" s="122">
        <f t="shared" ref="F12:F27" si="4">ROUNDDOWN((H12/1.039),1)</f>
        <v>399.9</v>
      </c>
      <c r="G12" s="43">
        <f t="shared" ref="G12:I27" si="5">F12/$C12</f>
        <v>26.66</v>
      </c>
      <c r="H12" s="122">
        <v>415.5</v>
      </c>
      <c r="I12" s="43">
        <f t="shared" si="5"/>
        <v>27.7</v>
      </c>
      <c r="J12" s="108">
        <f t="shared" si="1"/>
        <v>457.1</v>
      </c>
      <c r="K12" s="108">
        <f t="shared" si="1"/>
        <v>569.20000000000005</v>
      </c>
      <c r="L12" s="108">
        <f t="shared" si="1"/>
        <v>610.79999999999995</v>
      </c>
      <c r="M12" s="108">
        <f t="shared" si="1"/>
        <v>673.1</v>
      </c>
      <c r="N12" s="108">
        <f t="shared" si="1"/>
        <v>831</v>
      </c>
      <c r="O12" s="108">
        <f t="shared" si="1"/>
        <v>893.3</v>
      </c>
      <c r="P12" s="108">
        <f t="shared" si="1"/>
        <v>1246.5</v>
      </c>
      <c r="Q12" s="122">
        <v>427.7</v>
      </c>
      <c r="R12" s="43">
        <f t="shared" ref="R12" si="6">Q12/$C12</f>
        <v>28.513333333333332</v>
      </c>
      <c r="S12" s="108">
        <f t="shared" ref="S12:T27" si="7">ROUNDDOWN($Q12*S$6,1)</f>
        <v>556</v>
      </c>
      <c r="T12" s="108">
        <f t="shared" si="7"/>
        <v>641.5</v>
      </c>
      <c r="U12" s="122">
        <v>391</v>
      </c>
      <c r="V12" s="43">
        <f t="shared" ref="V12" si="8">U12/$C12</f>
        <v>26.066666666666666</v>
      </c>
      <c r="W12" s="122">
        <v>416.4</v>
      </c>
      <c r="X12" s="43">
        <f t="shared" ref="X12" si="9">W12/$C12</f>
        <v>27.759999999999998</v>
      </c>
      <c r="Y12" s="108">
        <f t="shared" ref="Y12:Y26" si="10">ROUNDDOWN($W12*Y$6,1)</f>
        <v>458</v>
      </c>
      <c r="Z12" s="108">
        <f t="shared" ref="Z12:Z22" si="11">ROUND($C12*$X12*Z$6,1)</f>
        <v>570.5</v>
      </c>
      <c r="AA12" s="108">
        <f t="shared" si="2"/>
        <v>674.6</v>
      </c>
      <c r="AB12" s="108">
        <f t="shared" si="2"/>
        <v>612.1</v>
      </c>
      <c r="AC12" s="108">
        <f t="shared" si="2"/>
        <v>903.6</v>
      </c>
      <c r="AD12" s="108">
        <f t="shared" si="2"/>
        <v>1249.2</v>
      </c>
      <c r="AE12" s="44">
        <v>401.2</v>
      </c>
      <c r="AF12" s="43">
        <f t="shared" ref="AF12" si="12">AE12/$C12</f>
        <v>26.746666666666666</v>
      </c>
      <c r="AG12" s="108">
        <f t="shared" si="3"/>
        <v>662</v>
      </c>
      <c r="AH12" s="108">
        <f t="shared" si="3"/>
        <v>842.5</v>
      </c>
      <c r="AI12" s="108">
        <f t="shared" si="3"/>
        <v>1203.5999999999999</v>
      </c>
      <c r="AJ12" s="122">
        <v>0</v>
      </c>
      <c r="AK12" s="43">
        <f t="shared" ref="AK12" si="13">AJ12/$C12</f>
        <v>0</v>
      </c>
      <c r="AL12" s="122">
        <v>0</v>
      </c>
      <c r="AM12" s="43">
        <f t="shared" ref="AM12" si="14">AL12/$C12</f>
        <v>0</v>
      </c>
      <c r="AN12" s="44">
        <v>448</v>
      </c>
      <c r="AO12" s="43">
        <f t="shared" ref="AO12:AO27" si="15">AN12/C12</f>
        <v>29.866666666666667</v>
      </c>
      <c r="AP12" s="108">
        <f t="shared" ref="AP12:AP27" si="16">ROUNDDOWN($AN12*AP$6,1)</f>
        <v>672</v>
      </c>
      <c r="AQ12" s="44">
        <v>418.8</v>
      </c>
      <c r="AR12" s="43">
        <f t="shared" ref="AR12" si="17">AQ12/$C12</f>
        <v>27.92</v>
      </c>
      <c r="AS12" s="108">
        <f t="shared" ref="AS12:AT27" si="18">ROUNDDOWN($AQ12*AS$6,1)</f>
        <v>544.4</v>
      </c>
      <c r="AT12" s="108">
        <f t="shared" si="18"/>
        <v>607.20000000000005</v>
      </c>
      <c r="AU12" s="44">
        <v>433</v>
      </c>
      <c r="AV12" s="43">
        <f t="shared" ref="AV12" si="19">AU12/$C12</f>
        <v>28.866666666666667</v>
      </c>
      <c r="AW12" s="44">
        <v>437.6</v>
      </c>
      <c r="AX12" s="43">
        <f t="shared" ref="AX12:AX27" si="20">AW12/C12</f>
        <v>29.173333333333336</v>
      </c>
      <c r="AY12" s="44"/>
      <c r="AZ12" s="43">
        <f t="shared" ref="AZ12" si="21">AY12/$C12</f>
        <v>0</v>
      </c>
      <c r="BA12" s="158">
        <f t="shared" ref="BA12:BA19" si="22">ROUNDDOWN(C12*BB12,1)</f>
        <v>425.8</v>
      </c>
      <c r="BB12" s="43">
        <f>RCF!I$41</f>
        <v>28.387</v>
      </c>
    </row>
    <row r="13" spans="1:54" x14ac:dyDescent="0.2">
      <c r="A13" s="49" t="s">
        <v>11</v>
      </c>
      <c r="B13" s="47" t="s">
        <v>12</v>
      </c>
      <c r="C13" s="48">
        <v>12</v>
      </c>
      <c r="D13" s="44">
        <f t="shared" si="0"/>
        <v>817.7</v>
      </c>
      <c r="E13" s="43">
        <f>RCF!C$43</f>
        <v>68.141894999999991</v>
      </c>
      <c r="F13" s="122">
        <f t="shared" si="4"/>
        <v>226.5</v>
      </c>
      <c r="G13" s="43">
        <f t="shared" si="5"/>
        <v>18.875</v>
      </c>
      <c r="H13" s="122">
        <v>235.4</v>
      </c>
      <c r="I13" s="43">
        <f t="shared" si="5"/>
        <v>19.616666666666667</v>
      </c>
      <c r="J13" s="108">
        <f t="shared" si="1"/>
        <v>258.89999999999998</v>
      </c>
      <c r="K13" s="108">
        <f t="shared" si="1"/>
        <v>322.5</v>
      </c>
      <c r="L13" s="108">
        <f t="shared" si="1"/>
        <v>346</v>
      </c>
      <c r="M13" s="108">
        <f t="shared" si="1"/>
        <v>381.3</v>
      </c>
      <c r="N13" s="108">
        <f t="shared" si="1"/>
        <v>470.8</v>
      </c>
      <c r="O13" s="108">
        <f t="shared" si="1"/>
        <v>506.1</v>
      </c>
      <c r="P13" s="108">
        <f t="shared" si="1"/>
        <v>706.2</v>
      </c>
      <c r="Q13" s="122">
        <v>342.3</v>
      </c>
      <c r="R13" s="43">
        <f t="shared" ref="R13" si="23">Q13/$C13</f>
        <v>28.525000000000002</v>
      </c>
      <c r="S13" s="108">
        <f t="shared" si="7"/>
        <v>444.9</v>
      </c>
      <c r="T13" s="108">
        <f t="shared" si="7"/>
        <v>513.4</v>
      </c>
      <c r="U13" s="122">
        <v>249.6</v>
      </c>
      <c r="V13" s="43">
        <f t="shared" ref="V13" si="24">U13/$C13</f>
        <v>20.8</v>
      </c>
      <c r="W13" s="122">
        <v>389</v>
      </c>
      <c r="X13" s="43">
        <f t="shared" ref="X13" si="25">W13/$C13</f>
        <v>32.416666666666664</v>
      </c>
      <c r="Y13" s="108">
        <f t="shared" si="10"/>
        <v>427.9</v>
      </c>
      <c r="Z13" s="108">
        <f t="shared" si="11"/>
        <v>532.9</v>
      </c>
      <c r="AA13" s="108">
        <f t="shared" si="2"/>
        <v>630.20000000000005</v>
      </c>
      <c r="AB13" s="108">
        <f t="shared" si="2"/>
        <v>571.79999999999995</v>
      </c>
      <c r="AC13" s="108">
        <f t="shared" si="2"/>
        <v>844.1</v>
      </c>
      <c r="AD13" s="108">
        <f t="shared" si="2"/>
        <v>1167</v>
      </c>
      <c r="AE13" s="44">
        <v>321.3</v>
      </c>
      <c r="AF13" s="43">
        <f t="shared" ref="AF13" si="26">AE13/$C13</f>
        <v>26.775000000000002</v>
      </c>
      <c r="AG13" s="108">
        <f t="shared" si="3"/>
        <v>530.1</v>
      </c>
      <c r="AH13" s="108">
        <f t="shared" si="3"/>
        <v>674.7</v>
      </c>
      <c r="AI13" s="108">
        <f t="shared" si="3"/>
        <v>963.9</v>
      </c>
      <c r="AJ13" s="122">
        <v>325.60000000000002</v>
      </c>
      <c r="AK13" s="43">
        <f t="shared" ref="AK13" si="27">AJ13/$C13</f>
        <v>27.133333333333336</v>
      </c>
      <c r="AL13" s="122">
        <v>439.7</v>
      </c>
      <c r="AM13" s="43">
        <f t="shared" ref="AM13" si="28">AL13/$C13</f>
        <v>36.641666666666666</v>
      </c>
      <c r="AN13" s="44">
        <v>538.29999999999995</v>
      </c>
      <c r="AO13" s="43">
        <f t="shared" si="15"/>
        <v>44.858333333333327</v>
      </c>
      <c r="AP13" s="108">
        <f t="shared" si="16"/>
        <v>807.4</v>
      </c>
      <c r="AQ13" s="44">
        <v>335.6</v>
      </c>
      <c r="AR13" s="43">
        <f t="shared" ref="AR13" si="29">AQ13/$C13</f>
        <v>27.966666666666669</v>
      </c>
      <c r="AS13" s="108">
        <f t="shared" si="18"/>
        <v>436.2</v>
      </c>
      <c r="AT13" s="108">
        <f t="shared" si="18"/>
        <v>486.6</v>
      </c>
      <c r="AU13" s="44">
        <v>346.5</v>
      </c>
      <c r="AV13" s="43">
        <f t="shared" ref="AV13" si="30">AU13/$C13</f>
        <v>28.875</v>
      </c>
      <c r="AW13" s="44">
        <v>0</v>
      </c>
      <c r="AX13" s="43">
        <f t="shared" si="20"/>
        <v>0</v>
      </c>
      <c r="AY13" s="44"/>
      <c r="AZ13" s="43">
        <f t="shared" ref="AZ13" si="31">AY13/$C13</f>
        <v>0</v>
      </c>
      <c r="BA13" s="158">
        <f t="shared" si="22"/>
        <v>340.6</v>
      </c>
      <c r="BB13" s="43">
        <f>RCF!I$41</f>
        <v>28.387</v>
      </c>
    </row>
    <row r="14" spans="1:54" x14ac:dyDescent="0.2">
      <c r="A14" s="46" t="s">
        <v>13</v>
      </c>
      <c r="B14" s="47" t="s">
        <v>14</v>
      </c>
      <c r="C14" s="48">
        <v>5</v>
      </c>
      <c r="D14" s="44">
        <f t="shared" si="0"/>
        <v>340.7</v>
      </c>
      <c r="E14" s="43">
        <f>RCF!C$43</f>
        <v>68.141894999999991</v>
      </c>
      <c r="F14" s="122">
        <f t="shared" si="4"/>
        <v>133.4</v>
      </c>
      <c r="G14" s="43">
        <f t="shared" si="5"/>
        <v>26.68</v>
      </c>
      <c r="H14" s="122">
        <v>138.69999999999999</v>
      </c>
      <c r="I14" s="43">
        <f t="shared" si="5"/>
        <v>27.74</v>
      </c>
      <c r="J14" s="108">
        <f t="shared" si="1"/>
        <v>152.6</v>
      </c>
      <c r="K14" s="108">
        <f t="shared" si="1"/>
        <v>190</v>
      </c>
      <c r="L14" s="108">
        <f t="shared" si="1"/>
        <v>203.9</v>
      </c>
      <c r="M14" s="108">
        <f t="shared" si="1"/>
        <v>224.7</v>
      </c>
      <c r="N14" s="108">
        <f t="shared" si="1"/>
        <v>277.39999999999998</v>
      </c>
      <c r="O14" s="108">
        <f t="shared" si="1"/>
        <v>298.2</v>
      </c>
      <c r="P14" s="108">
        <f t="shared" si="1"/>
        <v>416.1</v>
      </c>
      <c r="Q14" s="122">
        <v>142.9</v>
      </c>
      <c r="R14" s="43">
        <f t="shared" ref="R14" si="32">Q14/$C14</f>
        <v>28.580000000000002</v>
      </c>
      <c r="S14" s="108">
        <f t="shared" si="7"/>
        <v>185.7</v>
      </c>
      <c r="T14" s="108">
        <f t="shared" si="7"/>
        <v>214.3</v>
      </c>
      <c r="U14" s="122">
        <v>130.19999999999999</v>
      </c>
      <c r="V14" s="43">
        <f t="shared" ref="V14" si="33">U14/$C14</f>
        <v>26.04</v>
      </c>
      <c r="W14" s="122">
        <v>138.5</v>
      </c>
      <c r="X14" s="43">
        <f t="shared" ref="X14" si="34">W14/$C14</f>
        <v>27.7</v>
      </c>
      <c r="Y14" s="108">
        <f t="shared" si="10"/>
        <v>152.30000000000001</v>
      </c>
      <c r="Z14" s="108">
        <f t="shared" si="11"/>
        <v>189.7</v>
      </c>
      <c r="AA14" s="108">
        <f t="shared" si="2"/>
        <v>224.4</v>
      </c>
      <c r="AB14" s="108">
        <f t="shared" si="2"/>
        <v>203.6</v>
      </c>
      <c r="AC14" s="108">
        <f t="shared" si="2"/>
        <v>300.5</v>
      </c>
      <c r="AD14" s="108">
        <f t="shared" si="2"/>
        <v>415.5</v>
      </c>
      <c r="AE14" s="44">
        <v>134.1</v>
      </c>
      <c r="AF14" s="43">
        <f t="shared" ref="AF14" si="35">AE14/$C14</f>
        <v>26.82</v>
      </c>
      <c r="AG14" s="108">
        <f t="shared" si="3"/>
        <v>221.3</v>
      </c>
      <c r="AH14" s="108">
        <f t="shared" si="3"/>
        <v>281.60000000000002</v>
      </c>
      <c r="AI14" s="108">
        <f t="shared" si="3"/>
        <v>402.3</v>
      </c>
      <c r="AJ14" s="122">
        <v>139.1</v>
      </c>
      <c r="AK14" s="43">
        <f t="shared" ref="AK14" si="36">AJ14/$C14</f>
        <v>27.82</v>
      </c>
      <c r="AL14" s="122">
        <v>188</v>
      </c>
      <c r="AM14" s="43">
        <f t="shared" ref="AM14" si="37">AL14/$C14</f>
        <v>37.6</v>
      </c>
      <c r="AN14" s="44">
        <v>149.69999999999999</v>
      </c>
      <c r="AO14" s="43">
        <f t="shared" si="15"/>
        <v>29.939999999999998</v>
      </c>
      <c r="AP14" s="108">
        <f t="shared" si="16"/>
        <v>224.5</v>
      </c>
      <c r="AQ14" s="44">
        <v>139.6</v>
      </c>
      <c r="AR14" s="43">
        <f t="shared" ref="AR14" si="38">AQ14/$C14</f>
        <v>27.919999999999998</v>
      </c>
      <c r="AS14" s="108">
        <f t="shared" si="18"/>
        <v>181.4</v>
      </c>
      <c r="AT14" s="108">
        <f t="shared" si="18"/>
        <v>202.4</v>
      </c>
      <c r="AU14" s="44">
        <v>144.30000000000001</v>
      </c>
      <c r="AV14" s="43">
        <f t="shared" ref="AV14" si="39">AU14/$C14</f>
        <v>28.860000000000003</v>
      </c>
      <c r="AW14" s="44">
        <v>145.9</v>
      </c>
      <c r="AX14" s="43">
        <f t="shared" si="20"/>
        <v>29.18</v>
      </c>
      <c r="AY14" s="44"/>
      <c r="AZ14" s="43">
        <f t="shared" ref="AZ14" si="40">AY14/$C14</f>
        <v>0</v>
      </c>
      <c r="BA14" s="158">
        <f t="shared" si="22"/>
        <v>141.9</v>
      </c>
      <c r="BB14" s="43">
        <f>RCF!I$41</f>
        <v>28.387</v>
      </c>
    </row>
    <row r="15" spans="1:54" x14ac:dyDescent="0.2">
      <c r="A15" s="46" t="s">
        <v>15</v>
      </c>
      <c r="B15" s="47" t="s">
        <v>16</v>
      </c>
      <c r="C15" s="48">
        <v>9</v>
      </c>
      <c r="D15" s="44">
        <f t="shared" si="0"/>
        <v>613.29999999999995</v>
      </c>
      <c r="E15" s="43">
        <f>RCF!C$43</f>
        <v>68.141894999999991</v>
      </c>
      <c r="F15" s="122">
        <f t="shared" si="4"/>
        <v>239.9</v>
      </c>
      <c r="G15" s="43">
        <f t="shared" si="5"/>
        <v>26.655555555555555</v>
      </c>
      <c r="H15" s="122">
        <v>249.3</v>
      </c>
      <c r="I15" s="43">
        <f t="shared" si="5"/>
        <v>27.700000000000003</v>
      </c>
      <c r="J15" s="108">
        <f t="shared" si="1"/>
        <v>274.2</v>
      </c>
      <c r="K15" s="108">
        <f t="shared" si="1"/>
        <v>341.5</v>
      </c>
      <c r="L15" s="108">
        <f t="shared" si="1"/>
        <v>366.5</v>
      </c>
      <c r="M15" s="108">
        <f t="shared" si="1"/>
        <v>403.9</v>
      </c>
      <c r="N15" s="108">
        <f t="shared" si="1"/>
        <v>498.6</v>
      </c>
      <c r="O15" s="108">
        <f t="shared" si="1"/>
        <v>536</v>
      </c>
      <c r="P15" s="108">
        <f t="shared" si="1"/>
        <v>747.9</v>
      </c>
      <c r="Q15" s="122">
        <v>256.60000000000002</v>
      </c>
      <c r="R15" s="43">
        <f t="shared" ref="R15" si="41">Q15/$C15</f>
        <v>28.511111111111113</v>
      </c>
      <c r="S15" s="108">
        <f t="shared" si="7"/>
        <v>333.5</v>
      </c>
      <c r="T15" s="108">
        <f t="shared" si="7"/>
        <v>384.9</v>
      </c>
      <c r="U15" s="122">
        <v>234.4</v>
      </c>
      <c r="V15" s="43">
        <f t="shared" ref="V15" si="42">U15/$C15</f>
        <v>26.044444444444444</v>
      </c>
      <c r="W15" s="122">
        <v>249.4</v>
      </c>
      <c r="X15" s="43">
        <f t="shared" ref="X15" si="43">W15/$C15</f>
        <v>27.711111111111112</v>
      </c>
      <c r="Y15" s="108">
        <f t="shared" si="10"/>
        <v>274.3</v>
      </c>
      <c r="Z15" s="108">
        <f t="shared" si="11"/>
        <v>341.7</v>
      </c>
      <c r="AA15" s="108">
        <f t="shared" si="2"/>
        <v>404</v>
      </c>
      <c r="AB15" s="108">
        <f t="shared" si="2"/>
        <v>366.6</v>
      </c>
      <c r="AC15" s="108">
        <f t="shared" si="2"/>
        <v>541.20000000000005</v>
      </c>
      <c r="AD15" s="108">
        <f t="shared" si="2"/>
        <v>748.2</v>
      </c>
      <c r="AE15" s="44">
        <v>240.6</v>
      </c>
      <c r="AF15" s="43">
        <f t="shared" ref="AF15" si="44">AE15/$C15</f>
        <v>26.733333333333334</v>
      </c>
      <c r="AG15" s="108">
        <f t="shared" si="3"/>
        <v>397</v>
      </c>
      <c r="AH15" s="108">
        <f t="shared" si="3"/>
        <v>505.3</v>
      </c>
      <c r="AI15" s="108">
        <f t="shared" si="3"/>
        <v>721.8</v>
      </c>
      <c r="AJ15" s="122">
        <v>250.5</v>
      </c>
      <c r="AK15" s="43">
        <f t="shared" ref="AK15" si="45">AJ15/$C15</f>
        <v>27.833333333333332</v>
      </c>
      <c r="AL15" s="122">
        <v>338.2</v>
      </c>
      <c r="AM15" s="43">
        <f>AL15/$C15</f>
        <v>37.577777777777776</v>
      </c>
      <c r="AN15" s="44">
        <v>269</v>
      </c>
      <c r="AO15" s="43">
        <f t="shared" si="15"/>
        <v>29.888888888888889</v>
      </c>
      <c r="AP15" s="108">
        <f t="shared" si="16"/>
        <v>403.5</v>
      </c>
      <c r="AQ15" s="44">
        <v>251.5</v>
      </c>
      <c r="AR15" s="43">
        <f t="shared" ref="AR15" si="46">AQ15/$C15</f>
        <v>27.944444444444443</v>
      </c>
      <c r="AS15" s="108">
        <f t="shared" si="18"/>
        <v>326.89999999999998</v>
      </c>
      <c r="AT15" s="108">
        <f t="shared" si="18"/>
        <v>364.6</v>
      </c>
      <c r="AU15" s="44">
        <v>260.10000000000002</v>
      </c>
      <c r="AV15" s="43">
        <f t="shared" ref="AV15" si="47">AU15/$C15</f>
        <v>28.900000000000002</v>
      </c>
      <c r="AW15" s="44">
        <v>262.60000000000002</v>
      </c>
      <c r="AX15" s="43">
        <f t="shared" si="20"/>
        <v>29.177777777777781</v>
      </c>
      <c r="AY15" s="44"/>
      <c r="AZ15" s="43">
        <f t="shared" ref="AZ15" si="48">AY15/$C15</f>
        <v>0</v>
      </c>
      <c r="BA15" s="158">
        <f t="shared" si="22"/>
        <v>255.4</v>
      </c>
      <c r="BB15" s="43">
        <f>RCF!I$41</f>
        <v>28.387</v>
      </c>
    </row>
    <row r="16" spans="1:54" x14ac:dyDescent="0.2">
      <c r="A16" s="200" t="s">
        <v>210</v>
      </c>
      <c r="B16" s="201" t="s">
        <v>211</v>
      </c>
      <c r="C16" s="202">
        <v>8</v>
      </c>
      <c r="D16" s="44">
        <f t="shared" ref="D16" si="49">ROUND(E16*C16,1)</f>
        <v>545.1</v>
      </c>
      <c r="E16" s="43">
        <f>RCF!C$43</f>
        <v>68.141894999999991</v>
      </c>
      <c r="F16" s="122">
        <f t="shared" si="4"/>
        <v>0</v>
      </c>
      <c r="G16" s="43">
        <f t="shared" ref="G16" si="50">F16/$C16</f>
        <v>0</v>
      </c>
      <c r="H16" s="122">
        <v>0</v>
      </c>
      <c r="I16" s="43">
        <f t="shared" ref="I16" si="51">H16/$C16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108">
        <f t="shared" si="1"/>
        <v>0</v>
      </c>
      <c r="Q16" s="203">
        <f t="shared" ref="Q16:Q19" si="52">ROUNDDOWN(C16*R16,1)</f>
        <v>228.1</v>
      </c>
      <c r="R16" s="43">
        <f t="shared" ref="R16:R19" si="53">R$11</f>
        <v>28.513333333333332</v>
      </c>
      <c r="S16" s="108">
        <f t="shared" si="7"/>
        <v>296.5</v>
      </c>
      <c r="T16" s="108">
        <f t="shared" si="7"/>
        <v>342.1</v>
      </c>
      <c r="U16" s="203">
        <f>U18</f>
        <v>208.7</v>
      </c>
      <c r="V16" s="43">
        <f t="shared" ref="V16" si="54">U16/$C16</f>
        <v>26.087499999999999</v>
      </c>
      <c r="W16" s="203">
        <f>W18</f>
        <v>222.2</v>
      </c>
      <c r="X16" s="43">
        <f t="shared" ref="X16" si="55">W16/$C16</f>
        <v>27.774999999999999</v>
      </c>
      <c r="Y16" s="108">
        <f t="shared" si="10"/>
        <v>244.4</v>
      </c>
      <c r="Z16" s="108">
        <f t="shared" si="11"/>
        <v>304.39999999999998</v>
      </c>
      <c r="AA16" s="108">
        <f t="shared" si="2"/>
        <v>360</v>
      </c>
      <c r="AB16" s="108">
        <f t="shared" si="2"/>
        <v>326.60000000000002</v>
      </c>
      <c r="AC16" s="108">
        <f t="shared" si="2"/>
        <v>482.2</v>
      </c>
      <c r="AD16" s="108">
        <f t="shared" si="2"/>
        <v>666.6</v>
      </c>
      <c r="AE16" s="133">
        <f>AE18</f>
        <v>213.7</v>
      </c>
      <c r="AF16" s="43">
        <f t="shared" ref="AF16" si="56">AE16/$C16</f>
        <v>26.712499999999999</v>
      </c>
      <c r="AG16" s="108">
        <f t="shared" si="3"/>
        <v>352.6</v>
      </c>
      <c r="AH16" s="108">
        <f t="shared" si="3"/>
        <v>448.8</v>
      </c>
      <c r="AI16" s="108">
        <f t="shared" si="3"/>
        <v>641.1</v>
      </c>
      <c r="AJ16" s="203"/>
      <c r="AK16" s="159">
        <f>AJ16/$C16</f>
        <v>0</v>
      </c>
      <c r="AL16" s="203"/>
      <c r="AM16" s="159">
        <f t="shared" ref="AM16" si="57">AL16/$C16</f>
        <v>0</v>
      </c>
      <c r="AN16" s="44">
        <v>0</v>
      </c>
      <c r="AO16" s="43">
        <f t="shared" si="15"/>
        <v>0</v>
      </c>
      <c r="AP16" s="108">
        <f t="shared" si="16"/>
        <v>0</v>
      </c>
      <c r="AQ16" s="133"/>
      <c r="AR16" s="43">
        <f t="shared" ref="AR16" si="58">AQ16/$C16</f>
        <v>0</v>
      </c>
      <c r="AS16" s="108">
        <f t="shared" si="18"/>
        <v>0</v>
      </c>
      <c r="AT16" s="108">
        <f t="shared" si="18"/>
        <v>0</v>
      </c>
      <c r="AU16" s="133">
        <v>230.8</v>
      </c>
      <c r="AV16" s="43">
        <f t="shared" ref="AV16" si="59">AU16/$C16</f>
        <v>28.85</v>
      </c>
      <c r="AW16" s="44">
        <v>0</v>
      </c>
      <c r="AX16" s="43">
        <f t="shared" si="20"/>
        <v>0</v>
      </c>
      <c r="AY16" s="133"/>
      <c r="AZ16" s="43">
        <f t="shared" ref="AZ16" si="60">AY16/$C16</f>
        <v>0</v>
      </c>
      <c r="BA16" s="158">
        <f t="shared" ref="BA16" si="61">ROUNDDOWN(C16*BB16,1)</f>
        <v>227</v>
      </c>
      <c r="BB16" s="43">
        <f>RCF!I$41</f>
        <v>28.387</v>
      </c>
    </row>
    <row r="17" spans="1:54" x14ac:dyDescent="0.2">
      <c r="A17" s="46" t="s">
        <v>17</v>
      </c>
      <c r="B17" s="47" t="s">
        <v>18</v>
      </c>
      <c r="C17" s="48">
        <v>6</v>
      </c>
      <c r="D17" s="44">
        <f t="shared" si="0"/>
        <v>408.9</v>
      </c>
      <c r="E17" s="43">
        <f>RCF!C$43</f>
        <v>68.141894999999991</v>
      </c>
      <c r="F17" s="122">
        <f t="shared" si="4"/>
        <v>159.9</v>
      </c>
      <c r="G17" s="43">
        <f t="shared" si="5"/>
        <v>26.650000000000002</v>
      </c>
      <c r="H17" s="122">
        <v>166.2</v>
      </c>
      <c r="I17" s="43">
        <f t="shared" si="5"/>
        <v>27.7</v>
      </c>
      <c r="J17" s="108">
        <f t="shared" si="1"/>
        <v>182.8</v>
      </c>
      <c r="K17" s="108">
        <f t="shared" si="1"/>
        <v>227.7</v>
      </c>
      <c r="L17" s="108">
        <f t="shared" si="1"/>
        <v>244.3</v>
      </c>
      <c r="M17" s="108">
        <f t="shared" si="1"/>
        <v>269.2</v>
      </c>
      <c r="N17" s="108">
        <f t="shared" si="1"/>
        <v>332.4</v>
      </c>
      <c r="O17" s="108">
        <f t="shared" si="1"/>
        <v>357.3</v>
      </c>
      <c r="P17" s="108">
        <f t="shared" si="1"/>
        <v>498.6</v>
      </c>
      <c r="Q17" s="157">
        <f t="shared" si="52"/>
        <v>171</v>
      </c>
      <c r="R17" s="223">
        <f t="shared" si="53"/>
        <v>28.513333333333332</v>
      </c>
      <c r="S17" s="108">
        <f t="shared" si="7"/>
        <v>222.3</v>
      </c>
      <c r="T17" s="108">
        <f t="shared" si="7"/>
        <v>256.5</v>
      </c>
      <c r="U17" s="122">
        <v>156.5</v>
      </c>
      <c r="V17" s="43">
        <f t="shared" ref="V17" si="62">U17/$C17</f>
        <v>26.083333333333332</v>
      </c>
      <c r="W17" s="122">
        <v>166.7</v>
      </c>
      <c r="X17" s="43">
        <f t="shared" ref="X17" si="63">W17/$C17</f>
        <v>27.783333333333331</v>
      </c>
      <c r="Y17" s="108">
        <f t="shared" si="10"/>
        <v>183.3</v>
      </c>
      <c r="Z17" s="108">
        <f t="shared" si="11"/>
        <v>228.4</v>
      </c>
      <c r="AA17" s="108">
        <f t="shared" si="2"/>
        <v>270.10000000000002</v>
      </c>
      <c r="AB17" s="108">
        <f t="shared" si="2"/>
        <v>245</v>
      </c>
      <c r="AC17" s="108">
        <f t="shared" si="2"/>
        <v>361.7</v>
      </c>
      <c r="AD17" s="108">
        <f t="shared" si="2"/>
        <v>500.1</v>
      </c>
      <c r="AE17" s="122">
        <v>160.69999999999999</v>
      </c>
      <c r="AF17" s="43">
        <f t="shared" ref="AF17" si="64">AE17/$C17</f>
        <v>26.783333333333331</v>
      </c>
      <c r="AG17" s="108">
        <f t="shared" si="3"/>
        <v>265.2</v>
      </c>
      <c r="AH17" s="108">
        <f t="shared" si="3"/>
        <v>337.5</v>
      </c>
      <c r="AI17" s="108">
        <f t="shared" si="3"/>
        <v>482.1</v>
      </c>
      <c r="AJ17" s="122">
        <v>167</v>
      </c>
      <c r="AK17" s="43">
        <f t="shared" ref="AK17" si="65">AJ17/$C17</f>
        <v>27.833333333333332</v>
      </c>
      <c r="AL17" s="122">
        <v>225.5</v>
      </c>
      <c r="AM17" s="43">
        <f t="shared" ref="AM17" si="66">AL17/$C17</f>
        <v>37.583333333333336</v>
      </c>
      <c r="AN17" s="44">
        <v>179.6</v>
      </c>
      <c r="AO17" s="43">
        <f t="shared" si="15"/>
        <v>29.933333333333334</v>
      </c>
      <c r="AP17" s="108">
        <f t="shared" si="16"/>
        <v>269.39999999999998</v>
      </c>
      <c r="AQ17" s="157">
        <v>167.7</v>
      </c>
      <c r="AR17" s="43">
        <f t="shared" ref="AR17:AR19" si="67">AR$11</f>
        <v>27.92</v>
      </c>
      <c r="AS17" s="108">
        <f t="shared" si="18"/>
        <v>218</v>
      </c>
      <c r="AT17" s="108">
        <f t="shared" si="18"/>
        <v>243.1</v>
      </c>
      <c r="AU17" s="44">
        <v>173.3</v>
      </c>
      <c r="AV17" s="43">
        <f t="shared" ref="AV17" si="68">AU17/$C17</f>
        <v>28.883333333333336</v>
      </c>
      <c r="AW17" s="44">
        <v>175</v>
      </c>
      <c r="AX17" s="43">
        <f t="shared" si="20"/>
        <v>29.166666666666668</v>
      </c>
      <c r="AY17" s="44"/>
      <c r="AZ17" s="43">
        <f t="shared" ref="AZ17" si="69">AY17/$C17</f>
        <v>0</v>
      </c>
      <c r="BA17" s="158">
        <f t="shared" si="22"/>
        <v>170.3</v>
      </c>
      <c r="BB17" s="43">
        <f>RCF!I$41</f>
        <v>28.387</v>
      </c>
    </row>
    <row r="18" spans="1:54" x14ac:dyDescent="0.2">
      <c r="A18" s="46" t="s">
        <v>19</v>
      </c>
      <c r="B18" s="47" t="s">
        <v>213</v>
      </c>
      <c r="C18" s="48">
        <v>8</v>
      </c>
      <c r="D18" s="44">
        <f t="shared" si="0"/>
        <v>545.1</v>
      </c>
      <c r="E18" s="43">
        <f>RCF!C$43</f>
        <v>68.141894999999991</v>
      </c>
      <c r="F18" s="122">
        <f t="shared" si="4"/>
        <v>213</v>
      </c>
      <c r="G18" s="43">
        <f t="shared" si="5"/>
        <v>26.625</v>
      </c>
      <c r="H18" s="122">
        <v>221.4</v>
      </c>
      <c r="I18" s="43">
        <f t="shared" si="5"/>
        <v>27.675000000000001</v>
      </c>
      <c r="J18" s="108">
        <f t="shared" si="1"/>
        <v>243.5</v>
      </c>
      <c r="K18" s="108">
        <f t="shared" si="1"/>
        <v>303.3</v>
      </c>
      <c r="L18" s="108">
        <f t="shared" si="1"/>
        <v>325.5</v>
      </c>
      <c r="M18" s="108">
        <f t="shared" si="1"/>
        <v>358.7</v>
      </c>
      <c r="N18" s="108">
        <f t="shared" si="1"/>
        <v>442.8</v>
      </c>
      <c r="O18" s="108">
        <f t="shared" si="1"/>
        <v>476</v>
      </c>
      <c r="P18" s="108">
        <f t="shared" si="1"/>
        <v>664.2</v>
      </c>
      <c r="Q18" s="157">
        <f t="shared" si="52"/>
        <v>228.1</v>
      </c>
      <c r="R18" s="223">
        <f t="shared" si="53"/>
        <v>28.513333333333332</v>
      </c>
      <c r="S18" s="108">
        <f t="shared" si="7"/>
        <v>296.5</v>
      </c>
      <c r="T18" s="108">
        <f t="shared" si="7"/>
        <v>342.1</v>
      </c>
      <c r="U18" s="122">
        <v>208.7</v>
      </c>
      <c r="V18" s="43">
        <f t="shared" ref="V18" si="70">U18/$C18</f>
        <v>26.087499999999999</v>
      </c>
      <c r="W18" s="122">
        <v>222.2</v>
      </c>
      <c r="X18" s="43">
        <f t="shared" ref="X18" si="71">W18/$C18</f>
        <v>27.774999999999999</v>
      </c>
      <c r="Y18" s="108">
        <f t="shared" si="10"/>
        <v>244.4</v>
      </c>
      <c r="Z18" s="108">
        <f t="shared" si="11"/>
        <v>304.39999999999998</v>
      </c>
      <c r="AA18" s="108">
        <f t="shared" si="2"/>
        <v>360</v>
      </c>
      <c r="AB18" s="108">
        <f t="shared" si="2"/>
        <v>326.60000000000002</v>
      </c>
      <c r="AC18" s="108">
        <f t="shared" si="2"/>
        <v>482.2</v>
      </c>
      <c r="AD18" s="108">
        <f t="shared" si="2"/>
        <v>666.6</v>
      </c>
      <c r="AE18" s="122">
        <v>213.7</v>
      </c>
      <c r="AF18" s="43">
        <f t="shared" ref="AF18" si="72">AE18/$C18</f>
        <v>26.712499999999999</v>
      </c>
      <c r="AG18" s="108">
        <f t="shared" si="3"/>
        <v>352.6</v>
      </c>
      <c r="AH18" s="108">
        <f t="shared" si="3"/>
        <v>448.8</v>
      </c>
      <c r="AI18" s="108">
        <f t="shared" si="3"/>
        <v>641.1</v>
      </c>
      <c r="AJ18" s="122">
        <v>222.8</v>
      </c>
      <c r="AK18" s="43">
        <f t="shared" ref="AK18" si="73">AJ18/$C18</f>
        <v>27.85</v>
      </c>
      <c r="AL18" s="122">
        <v>300.89999999999998</v>
      </c>
      <c r="AM18" s="43">
        <f t="shared" ref="AM18" si="74">AL18/$C18</f>
        <v>37.612499999999997</v>
      </c>
      <c r="AN18" s="44">
        <v>239.5</v>
      </c>
      <c r="AO18" s="43">
        <f t="shared" si="15"/>
        <v>29.9375</v>
      </c>
      <c r="AP18" s="108">
        <f t="shared" si="16"/>
        <v>359.2</v>
      </c>
      <c r="AQ18" s="157">
        <v>223.6</v>
      </c>
      <c r="AR18" s="43">
        <f t="shared" si="67"/>
        <v>27.92</v>
      </c>
      <c r="AS18" s="108">
        <f t="shared" si="18"/>
        <v>290.60000000000002</v>
      </c>
      <c r="AT18" s="108">
        <f t="shared" si="18"/>
        <v>324.2</v>
      </c>
      <c r="AU18" s="44">
        <v>230.8</v>
      </c>
      <c r="AV18" s="43">
        <f t="shared" ref="AV18" si="75">AU18/$C18</f>
        <v>28.85</v>
      </c>
      <c r="AW18" s="44">
        <v>233.4</v>
      </c>
      <c r="AX18" s="43">
        <f t="shared" si="20"/>
        <v>29.175000000000001</v>
      </c>
      <c r="AY18" s="44"/>
      <c r="AZ18" s="43">
        <f t="shared" ref="AZ18" si="76">AY18/$C18</f>
        <v>0</v>
      </c>
      <c r="BA18" s="158">
        <f t="shared" si="22"/>
        <v>227</v>
      </c>
      <c r="BB18" s="43">
        <f>RCF!I$41</f>
        <v>28.387</v>
      </c>
    </row>
    <row r="19" spans="1:54" x14ac:dyDescent="0.2">
      <c r="A19" s="46" t="s">
        <v>20</v>
      </c>
      <c r="B19" s="47" t="s">
        <v>212</v>
      </c>
      <c r="C19" s="48">
        <v>14</v>
      </c>
      <c r="D19" s="44">
        <f t="shared" si="0"/>
        <v>954</v>
      </c>
      <c r="E19" s="43">
        <f>RCF!C$43</f>
        <v>68.141894999999991</v>
      </c>
      <c r="F19" s="122">
        <f t="shared" si="4"/>
        <v>373.3</v>
      </c>
      <c r="G19" s="43">
        <f t="shared" si="5"/>
        <v>26.664285714285715</v>
      </c>
      <c r="H19" s="122">
        <v>387.9</v>
      </c>
      <c r="I19" s="43">
        <f t="shared" si="5"/>
        <v>27.707142857142856</v>
      </c>
      <c r="J19" s="108">
        <f t="shared" si="1"/>
        <v>426.7</v>
      </c>
      <c r="K19" s="108">
        <f t="shared" si="1"/>
        <v>531.4</v>
      </c>
      <c r="L19" s="108">
        <f t="shared" si="1"/>
        <v>570.20000000000005</v>
      </c>
      <c r="M19" s="108">
        <f t="shared" si="1"/>
        <v>628.4</v>
      </c>
      <c r="N19" s="108">
        <f t="shared" si="1"/>
        <v>775.8</v>
      </c>
      <c r="O19" s="108">
        <f t="shared" si="1"/>
        <v>834</v>
      </c>
      <c r="P19" s="108">
        <f t="shared" si="1"/>
        <v>1163.7</v>
      </c>
      <c r="Q19" s="157">
        <f t="shared" si="52"/>
        <v>399.1</v>
      </c>
      <c r="R19" s="223">
        <f t="shared" si="53"/>
        <v>28.513333333333332</v>
      </c>
      <c r="S19" s="108">
        <f t="shared" si="7"/>
        <v>518.79999999999995</v>
      </c>
      <c r="T19" s="108">
        <f t="shared" si="7"/>
        <v>598.6</v>
      </c>
      <c r="U19" s="122">
        <v>365.4</v>
      </c>
      <c r="V19" s="43">
        <f t="shared" ref="V19" si="77">U19/$C19</f>
        <v>26.099999999999998</v>
      </c>
      <c r="W19" s="122">
        <v>389.2</v>
      </c>
      <c r="X19" s="43">
        <f t="shared" ref="X19" si="78">W19/$C19</f>
        <v>27.8</v>
      </c>
      <c r="Y19" s="108">
        <f t="shared" si="10"/>
        <v>428.1</v>
      </c>
      <c r="Z19" s="108">
        <f t="shared" si="11"/>
        <v>533.20000000000005</v>
      </c>
      <c r="AA19" s="108">
        <f t="shared" si="2"/>
        <v>630.5</v>
      </c>
      <c r="AB19" s="108">
        <f t="shared" si="2"/>
        <v>572.1</v>
      </c>
      <c r="AC19" s="108">
        <f t="shared" si="2"/>
        <v>844.6</v>
      </c>
      <c r="AD19" s="108">
        <f t="shared" si="2"/>
        <v>1167.5999999999999</v>
      </c>
      <c r="AE19" s="122">
        <v>374.7</v>
      </c>
      <c r="AF19" s="43">
        <f t="shared" ref="AF19" si="79">AE19/$C19</f>
        <v>26.764285714285712</v>
      </c>
      <c r="AG19" s="108">
        <f t="shared" si="3"/>
        <v>618.29999999999995</v>
      </c>
      <c r="AH19" s="108">
        <f t="shared" si="3"/>
        <v>786.9</v>
      </c>
      <c r="AI19" s="108">
        <f t="shared" si="3"/>
        <v>1124.0999999999999</v>
      </c>
      <c r="AJ19" s="122">
        <v>382</v>
      </c>
      <c r="AK19" s="43">
        <f t="shared" ref="AK19" si="80">AJ19/$C19</f>
        <v>27.285714285714285</v>
      </c>
      <c r="AL19" s="122">
        <v>515.79999999999995</v>
      </c>
      <c r="AM19" s="43">
        <f t="shared" ref="AM19" si="81">AL19/$C19</f>
        <v>36.842857142857142</v>
      </c>
      <c r="AN19" s="44">
        <v>418.7</v>
      </c>
      <c r="AO19" s="43">
        <f t="shared" si="15"/>
        <v>29.907142857142855</v>
      </c>
      <c r="AP19" s="108">
        <f t="shared" si="16"/>
        <v>628</v>
      </c>
      <c r="AQ19" s="157">
        <v>391</v>
      </c>
      <c r="AR19" s="43">
        <f t="shared" si="67"/>
        <v>27.92</v>
      </c>
      <c r="AS19" s="108">
        <f t="shared" si="18"/>
        <v>508.3</v>
      </c>
      <c r="AT19" s="108">
        <f t="shared" si="18"/>
        <v>566.9</v>
      </c>
      <c r="AU19" s="44">
        <v>404</v>
      </c>
      <c r="AV19" s="43">
        <f t="shared" ref="AV19" si="82">AU19/$C19</f>
        <v>28.857142857142858</v>
      </c>
      <c r="AW19" s="44">
        <v>408.4</v>
      </c>
      <c r="AX19" s="43">
        <f t="shared" si="20"/>
        <v>29.171428571428571</v>
      </c>
      <c r="AY19" s="44"/>
      <c r="AZ19" s="43">
        <f t="shared" ref="AZ19" si="83">AY19/$C19</f>
        <v>0</v>
      </c>
      <c r="BA19" s="158">
        <f t="shared" si="22"/>
        <v>397.4</v>
      </c>
      <c r="BB19" s="43">
        <f>RCF!I$41</f>
        <v>28.387</v>
      </c>
    </row>
    <row r="20" spans="1:54" x14ac:dyDescent="0.2">
      <c r="A20" s="46" t="s">
        <v>21</v>
      </c>
      <c r="B20" s="47" t="s">
        <v>22</v>
      </c>
      <c r="C20" s="48">
        <v>15</v>
      </c>
      <c r="D20" s="44">
        <f t="shared" si="0"/>
        <v>1022.1</v>
      </c>
      <c r="E20" s="43">
        <f>RCF!C$43</f>
        <v>68.141894999999991</v>
      </c>
      <c r="F20" s="122">
        <f t="shared" si="4"/>
        <v>453.2</v>
      </c>
      <c r="G20" s="43">
        <f t="shared" si="5"/>
        <v>30.213333333333331</v>
      </c>
      <c r="H20" s="122">
        <v>470.9</v>
      </c>
      <c r="I20" s="43">
        <f t="shared" si="5"/>
        <v>31.393333333333331</v>
      </c>
      <c r="J20" s="108">
        <f t="shared" si="1"/>
        <v>518</v>
      </c>
      <c r="K20" s="108">
        <f t="shared" si="1"/>
        <v>645.1</v>
      </c>
      <c r="L20" s="108">
        <f t="shared" si="1"/>
        <v>692.2</v>
      </c>
      <c r="M20" s="108">
        <f t="shared" si="1"/>
        <v>762.9</v>
      </c>
      <c r="N20" s="108">
        <f t="shared" si="1"/>
        <v>941.8</v>
      </c>
      <c r="O20" s="108">
        <f t="shared" si="1"/>
        <v>1012.4</v>
      </c>
      <c r="P20" s="108">
        <f t="shared" si="1"/>
        <v>1412.7</v>
      </c>
      <c r="Q20" s="122">
        <v>485</v>
      </c>
      <c r="R20" s="43">
        <f t="shared" ref="R20" si="84">Q20/$C20</f>
        <v>32.333333333333336</v>
      </c>
      <c r="S20" s="108">
        <f t="shared" si="7"/>
        <v>630.5</v>
      </c>
      <c r="T20" s="108">
        <f t="shared" si="7"/>
        <v>727.5</v>
      </c>
      <c r="U20" s="122">
        <v>443.7</v>
      </c>
      <c r="V20" s="43">
        <f t="shared" ref="V20" si="85">U20/$C20</f>
        <v>29.58</v>
      </c>
      <c r="W20" s="122">
        <v>722.2</v>
      </c>
      <c r="X20" s="43">
        <f t="shared" ref="X20" si="86">W20/$C20</f>
        <v>48.146666666666668</v>
      </c>
      <c r="Y20" s="108">
        <f t="shared" si="10"/>
        <v>794.4</v>
      </c>
      <c r="Z20" s="108">
        <f t="shared" si="11"/>
        <v>989.4</v>
      </c>
      <c r="AA20" s="108">
        <v>0</v>
      </c>
      <c r="AB20" s="108">
        <f t="shared" ref="AB20:AD22" si="87">ROUND($C20*$X20*AB$6,1)</f>
        <v>1061.5999999999999</v>
      </c>
      <c r="AC20" s="108">
        <f t="shared" si="87"/>
        <v>1567.2</v>
      </c>
      <c r="AD20" s="108">
        <f t="shared" si="87"/>
        <v>2166.6</v>
      </c>
      <c r="AE20" s="44">
        <v>455</v>
      </c>
      <c r="AF20" s="43">
        <f t="shared" ref="AF20" si="88">AE20/$C20</f>
        <v>30.333333333333332</v>
      </c>
      <c r="AG20" s="108">
        <f t="shared" si="3"/>
        <v>750.8</v>
      </c>
      <c r="AH20" s="108">
        <f t="shared" si="3"/>
        <v>955.5</v>
      </c>
      <c r="AI20" s="108">
        <f t="shared" si="3"/>
        <v>1365</v>
      </c>
      <c r="AJ20" s="122">
        <v>461.3</v>
      </c>
      <c r="AK20" s="43">
        <f t="shared" ref="AK20" si="89">AJ20/$C20</f>
        <v>30.753333333333334</v>
      </c>
      <c r="AL20" s="122">
        <v>623.1</v>
      </c>
      <c r="AM20" s="43">
        <f t="shared" ref="AM20" si="90">AL20/$C20</f>
        <v>41.54</v>
      </c>
      <c r="AN20" s="44">
        <v>508.6</v>
      </c>
      <c r="AO20" s="43">
        <f t="shared" si="15"/>
        <v>33.906666666666666</v>
      </c>
      <c r="AP20" s="108">
        <f t="shared" si="16"/>
        <v>762.9</v>
      </c>
      <c r="AQ20" s="44">
        <v>475.1</v>
      </c>
      <c r="AR20" s="43">
        <f t="shared" ref="AR20" si="91">AQ20/$C20</f>
        <v>31.673333333333336</v>
      </c>
      <c r="AS20" s="108">
        <f t="shared" si="18"/>
        <v>617.6</v>
      </c>
      <c r="AT20" s="108">
        <f t="shared" si="18"/>
        <v>688.8</v>
      </c>
      <c r="AU20" s="44">
        <v>490.4</v>
      </c>
      <c r="AV20" s="43">
        <f t="shared" ref="AV20" si="92">AU20/$C20</f>
        <v>32.693333333333335</v>
      </c>
      <c r="AW20" s="44">
        <v>496</v>
      </c>
      <c r="AX20" s="43">
        <f t="shared" si="20"/>
        <v>33.06666666666667</v>
      </c>
      <c r="AY20" s="44"/>
      <c r="AZ20" s="43">
        <f t="shared" ref="AZ20" si="93">AY20/$C20</f>
        <v>0</v>
      </c>
      <c r="BA20" s="122">
        <v>737.1</v>
      </c>
      <c r="BB20" s="43">
        <f t="shared" ref="BB20" si="94">BA20/$C20</f>
        <v>49.14</v>
      </c>
    </row>
    <row r="21" spans="1:54" x14ac:dyDescent="0.2">
      <c r="A21" s="46" t="s">
        <v>23</v>
      </c>
      <c r="B21" s="47" t="s">
        <v>22</v>
      </c>
      <c r="C21" s="48">
        <v>30</v>
      </c>
      <c r="D21" s="44">
        <f t="shared" si="0"/>
        <v>2044.3</v>
      </c>
      <c r="E21" s="43">
        <f>RCF!C$43</f>
        <v>68.141894999999991</v>
      </c>
      <c r="F21" s="122">
        <f t="shared" si="4"/>
        <v>453.2</v>
      </c>
      <c r="G21" s="43">
        <f t="shared" si="5"/>
        <v>15.106666666666666</v>
      </c>
      <c r="H21" s="122">
        <v>470.9</v>
      </c>
      <c r="I21" s="43">
        <f t="shared" si="5"/>
        <v>15.696666666666665</v>
      </c>
      <c r="J21" s="108">
        <f t="shared" si="1"/>
        <v>518</v>
      </c>
      <c r="K21" s="108">
        <f t="shared" si="1"/>
        <v>645.1</v>
      </c>
      <c r="L21" s="108">
        <f t="shared" si="1"/>
        <v>692.2</v>
      </c>
      <c r="M21" s="108">
        <f t="shared" si="1"/>
        <v>762.9</v>
      </c>
      <c r="N21" s="108">
        <f t="shared" si="1"/>
        <v>941.8</v>
      </c>
      <c r="O21" s="108">
        <f t="shared" si="1"/>
        <v>1012.4</v>
      </c>
      <c r="P21" s="108">
        <f t="shared" si="1"/>
        <v>1412.7</v>
      </c>
      <c r="Q21" s="122">
        <v>485</v>
      </c>
      <c r="R21" s="43">
        <f t="shared" ref="R21" si="95">Q21/$C21</f>
        <v>16.166666666666668</v>
      </c>
      <c r="S21" s="108">
        <f t="shared" si="7"/>
        <v>630.5</v>
      </c>
      <c r="T21" s="108">
        <f t="shared" si="7"/>
        <v>727.5</v>
      </c>
      <c r="U21" s="122">
        <v>443.7</v>
      </c>
      <c r="V21" s="43">
        <f t="shared" ref="V21" si="96">U21/$C21</f>
        <v>14.79</v>
      </c>
      <c r="W21" s="122">
        <v>722.2</v>
      </c>
      <c r="X21" s="43">
        <f t="shared" ref="X21" si="97">W21/$C21</f>
        <v>24.073333333333334</v>
      </c>
      <c r="Y21" s="108">
        <f t="shared" si="10"/>
        <v>794.4</v>
      </c>
      <c r="Z21" s="108">
        <f t="shared" si="11"/>
        <v>989.4</v>
      </c>
      <c r="AA21" s="108">
        <v>0</v>
      </c>
      <c r="AB21" s="108">
        <f t="shared" si="87"/>
        <v>1061.5999999999999</v>
      </c>
      <c r="AC21" s="108">
        <f t="shared" si="87"/>
        <v>1567.2</v>
      </c>
      <c r="AD21" s="108">
        <f t="shared" si="87"/>
        <v>2166.6</v>
      </c>
      <c r="AE21" s="44">
        <v>455</v>
      </c>
      <c r="AF21" s="43">
        <f t="shared" ref="AF21" si="98">AE21/$C21</f>
        <v>15.166666666666666</v>
      </c>
      <c r="AG21" s="108">
        <f t="shared" si="3"/>
        <v>750.8</v>
      </c>
      <c r="AH21" s="108">
        <f t="shared" si="3"/>
        <v>955.5</v>
      </c>
      <c r="AI21" s="108">
        <f t="shared" si="3"/>
        <v>1365</v>
      </c>
      <c r="AJ21" s="122">
        <v>461.3</v>
      </c>
      <c r="AK21" s="43">
        <f t="shared" ref="AK21" si="99">AJ21/$C21</f>
        <v>15.376666666666667</v>
      </c>
      <c r="AL21" s="122">
        <v>623.1</v>
      </c>
      <c r="AM21" s="43">
        <f t="shared" ref="AM21" si="100">AL21/$C21</f>
        <v>20.77</v>
      </c>
      <c r="AN21" s="44">
        <v>508.6</v>
      </c>
      <c r="AO21" s="43">
        <f t="shared" si="15"/>
        <v>16.953333333333333</v>
      </c>
      <c r="AP21" s="108">
        <f t="shared" si="16"/>
        <v>762.9</v>
      </c>
      <c r="AQ21" s="44">
        <v>475.1</v>
      </c>
      <c r="AR21" s="43">
        <f t="shared" ref="AR21" si="101">AQ21/$C21</f>
        <v>15.836666666666668</v>
      </c>
      <c r="AS21" s="108">
        <f t="shared" si="18"/>
        <v>617.6</v>
      </c>
      <c r="AT21" s="108">
        <f t="shared" si="18"/>
        <v>688.8</v>
      </c>
      <c r="AU21" s="44">
        <v>490.4</v>
      </c>
      <c r="AV21" s="43">
        <f t="shared" ref="AV21" si="102">AU21/$C21</f>
        <v>16.346666666666668</v>
      </c>
      <c r="AW21" s="44">
        <v>496</v>
      </c>
      <c r="AX21" s="43">
        <f t="shared" si="20"/>
        <v>16.533333333333335</v>
      </c>
      <c r="AY21" s="44"/>
      <c r="AZ21" s="43">
        <f t="shared" ref="AZ21" si="103">AY21/$C21</f>
        <v>0</v>
      </c>
      <c r="BA21" s="122">
        <v>737.1</v>
      </c>
      <c r="BB21" s="43">
        <v>0</v>
      </c>
    </row>
    <row r="22" spans="1:54" x14ac:dyDescent="0.2">
      <c r="A22" s="46" t="s">
        <v>24</v>
      </c>
      <c r="B22" s="47" t="s">
        <v>22</v>
      </c>
      <c r="C22" s="48">
        <v>45</v>
      </c>
      <c r="D22" s="44">
        <f t="shared" si="0"/>
        <v>3066.4</v>
      </c>
      <c r="E22" s="43">
        <f>RCF!C$43</f>
        <v>68.141894999999991</v>
      </c>
      <c r="F22" s="122">
        <f t="shared" si="4"/>
        <v>453.2</v>
      </c>
      <c r="G22" s="43">
        <f t="shared" si="5"/>
        <v>10.071111111111112</v>
      </c>
      <c r="H22" s="122">
        <v>470.9</v>
      </c>
      <c r="I22" s="43">
        <f t="shared" si="5"/>
        <v>10.464444444444444</v>
      </c>
      <c r="J22" s="108">
        <f t="shared" si="1"/>
        <v>518</v>
      </c>
      <c r="K22" s="108">
        <f t="shared" si="1"/>
        <v>645.1</v>
      </c>
      <c r="L22" s="108">
        <f t="shared" si="1"/>
        <v>692.2</v>
      </c>
      <c r="M22" s="108">
        <f t="shared" si="1"/>
        <v>762.9</v>
      </c>
      <c r="N22" s="108">
        <f t="shared" si="1"/>
        <v>941.8</v>
      </c>
      <c r="O22" s="108">
        <f t="shared" si="1"/>
        <v>1012.4</v>
      </c>
      <c r="P22" s="108">
        <f t="shared" si="1"/>
        <v>1412.7</v>
      </c>
      <c r="Q22" s="122">
        <v>485</v>
      </c>
      <c r="R22" s="43">
        <f t="shared" ref="R22" si="104">Q22/$C22</f>
        <v>10.777777777777779</v>
      </c>
      <c r="S22" s="108">
        <f t="shared" si="7"/>
        <v>630.5</v>
      </c>
      <c r="T22" s="108">
        <f t="shared" si="7"/>
        <v>727.5</v>
      </c>
      <c r="U22" s="122">
        <v>443.7</v>
      </c>
      <c r="V22" s="43">
        <f t="shared" ref="V22" si="105">U22/$C22</f>
        <v>9.86</v>
      </c>
      <c r="W22" s="122">
        <v>722.2</v>
      </c>
      <c r="X22" s="43">
        <f t="shared" ref="X22" si="106">W22/$C22</f>
        <v>16.048888888888889</v>
      </c>
      <c r="Y22" s="108">
        <f t="shared" si="10"/>
        <v>794.4</v>
      </c>
      <c r="Z22" s="108">
        <f t="shared" si="11"/>
        <v>989.4</v>
      </c>
      <c r="AA22" s="108">
        <v>0</v>
      </c>
      <c r="AB22" s="108">
        <f t="shared" si="87"/>
        <v>1061.5999999999999</v>
      </c>
      <c r="AC22" s="108">
        <f t="shared" si="87"/>
        <v>1567.2</v>
      </c>
      <c r="AD22" s="108">
        <f t="shared" si="87"/>
        <v>2166.6</v>
      </c>
      <c r="AE22" s="44">
        <v>455</v>
      </c>
      <c r="AF22" s="43">
        <f t="shared" ref="AF22" si="107">AE22/$C22</f>
        <v>10.111111111111111</v>
      </c>
      <c r="AG22" s="108">
        <f t="shared" si="3"/>
        <v>750.8</v>
      </c>
      <c r="AH22" s="108">
        <f t="shared" si="3"/>
        <v>955.5</v>
      </c>
      <c r="AI22" s="108">
        <f t="shared" si="3"/>
        <v>1365</v>
      </c>
      <c r="AJ22" s="122">
        <v>461.3</v>
      </c>
      <c r="AK22" s="43">
        <f t="shared" ref="AK22" si="108">AJ22/$C22</f>
        <v>10.251111111111111</v>
      </c>
      <c r="AL22" s="122">
        <v>623.1</v>
      </c>
      <c r="AM22" s="43">
        <f t="shared" ref="AM22" si="109">AL22/$C22</f>
        <v>13.846666666666668</v>
      </c>
      <c r="AN22" s="44">
        <v>508.6</v>
      </c>
      <c r="AO22" s="43">
        <f t="shared" si="15"/>
        <v>11.302222222222223</v>
      </c>
      <c r="AP22" s="108">
        <f t="shared" si="16"/>
        <v>762.9</v>
      </c>
      <c r="AQ22" s="44">
        <v>475.1</v>
      </c>
      <c r="AR22" s="43">
        <f t="shared" ref="AR22" si="110">AQ22/$C22</f>
        <v>10.557777777777778</v>
      </c>
      <c r="AS22" s="108">
        <f t="shared" si="18"/>
        <v>617.6</v>
      </c>
      <c r="AT22" s="108">
        <f t="shared" si="18"/>
        <v>688.8</v>
      </c>
      <c r="AU22" s="44">
        <v>490.4</v>
      </c>
      <c r="AV22" s="43">
        <f t="shared" ref="AV22" si="111">AU22/$C22</f>
        <v>10.897777777777778</v>
      </c>
      <c r="AW22" s="44">
        <v>496</v>
      </c>
      <c r="AX22" s="43">
        <f t="shared" si="20"/>
        <v>11.022222222222222</v>
      </c>
      <c r="AY22" s="44"/>
      <c r="AZ22" s="43">
        <f t="shared" ref="AZ22" si="112">AY22/$C22</f>
        <v>0</v>
      </c>
      <c r="BA22" s="122">
        <v>737.1</v>
      </c>
      <c r="BB22" s="43">
        <f t="shared" ref="BB22" si="113">BA22/$C22</f>
        <v>16.38</v>
      </c>
    </row>
    <row r="23" spans="1:54" x14ac:dyDescent="0.2">
      <c r="A23" s="46" t="s">
        <v>25</v>
      </c>
      <c r="B23" s="47" t="s">
        <v>26</v>
      </c>
      <c r="C23" s="48">
        <v>15</v>
      </c>
      <c r="D23" s="44">
        <f t="shared" si="0"/>
        <v>1022.1</v>
      </c>
      <c r="E23" s="43">
        <f>RCF!C$43</f>
        <v>68.141894999999991</v>
      </c>
      <c r="F23" s="122">
        <f t="shared" si="4"/>
        <v>453.2</v>
      </c>
      <c r="G23" s="43">
        <f t="shared" si="5"/>
        <v>30.213333333333331</v>
      </c>
      <c r="H23" s="122">
        <v>470.9</v>
      </c>
      <c r="I23" s="43">
        <f t="shared" si="5"/>
        <v>31.393333333333331</v>
      </c>
      <c r="J23" s="108">
        <f t="shared" si="1"/>
        <v>518</v>
      </c>
      <c r="K23" s="108">
        <f t="shared" si="1"/>
        <v>645.1</v>
      </c>
      <c r="L23" s="108">
        <f t="shared" si="1"/>
        <v>692.2</v>
      </c>
      <c r="M23" s="108">
        <f t="shared" si="1"/>
        <v>762.9</v>
      </c>
      <c r="N23" s="108">
        <f t="shared" si="1"/>
        <v>941.8</v>
      </c>
      <c r="O23" s="108">
        <f t="shared" si="1"/>
        <v>1012.4</v>
      </c>
      <c r="P23" s="108">
        <f t="shared" si="1"/>
        <v>1412.7</v>
      </c>
      <c r="Q23" s="122">
        <v>485</v>
      </c>
      <c r="R23" s="43">
        <f t="shared" ref="R23" si="114">Q23/$C23</f>
        <v>32.333333333333336</v>
      </c>
      <c r="S23" s="108">
        <f t="shared" si="7"/>
        <v>630.5</v>
      </c>
      <c r="T23" s="108">
        <f t="shared" si="7"/>
        <v>727.5</v>
      </c>
      <c r="U23" s="122">
        <v>499.4</v>
      </c>
      <c r="V23" s="43">
        <f t="shared" ref="V23" si="115">U23/$C23</f>
        <v>33.293333333333329</v>
      </c>
      <c r="W23" s="122">
        <v>777.8</v>
      </c>
      <c r="X23" s="43">
        <f t="shared" ref="X23" si="116">W23/$C23</f>
        <v>51.853333333333332</v>
      </c>
      <c r="Y23" s="108">
        <f t="shared" si="10"/>
        <v>855.5</v>
      </c>
      <c r="Z23" s="108">
        <v>0</v>
      </c>
      <c r="AA23" s="108">
        <f>ROUND($C23*$X23*AA$6,1)</f>
        <v>1260</v>
      </c>
      <c r="AB23" s="108">
        <v>0</v>
      </c>
      <c r="AC23" s="108">
        <f>ROUND($C23*$X23*AC$6,1)</f>
        <v>1687.8</v>
      </c>
      <c r="AD23" s="108">
        <v>0</v>
      </c>
      <c r="AE23" s="44">
        <v>455</v>
      </c>
      <c r="AF23" s="43">
        <f t="shared" ref="AF23" si="117">AE23/$C23</f>
        <v>30.333333333333332</v>
      </c>
      <c r="AG23" s="108">
        <f t="shared" si="3"/>
        <v>750.8</v>
      </c>
      <c r="AH23" s="108">
        <f t="shared" si="3"/>
        <v>955.5</v>
      </c>
      <c r="AI23" s="108">
        <f t="shared" si="3"/>
        <v>1365</v>
      </c>
      <c r="AJ23" s="122">
        <v>465.7</v>
      </c>
      <c r="AK23" s="43">
        <f t="shared" ref="AK23" si="118">AJ23/$C23</f>
        <v>31.046666666666667</v>
      </c>
      <c r="AL23" s="122">
        <v>647.70000000000005</v>
      </c>
      <c r="AM23" s="43">
        <f t="shared" ref="AM23" si="119">AL23/$C23</f>
        <v>43.18</v>
      </c>
      <c r="AN23" s="44">
        <v>508.6</v>
      </c>
      <c r="AO23" s="43">
        <f t="shared" si="15"/>
        <v>33.906666666666666</v>
      </c>
      <c r="AP23" s="108">
        <f t="shared" si="16"/>
        <v>762.9</v>
      </c>
      <c r="AQ23" s="44">
        <v>475.1</v>
      </c>
      <c r="AR23" s="43">
        <f t="shared" ref="AR23" si="120">AQ23/$C23</f>
        <v>31.673333333333336</v>
      </c>
      <c r="AS23" s="108">
        <f t="shared" si="18"/>
        <v>617.6</v>
      </c>
      <c r="AT23" s="108">
        <f t="shared" si="18"/>
        <v>688.8</v>
      </c>
      <c r="AU23" s="44">
        <v>536.5</v>
      </c>
      <c r="AV23" s="43">
        <f t="shared" ref="AV23" si="121">AU23/$C23</f>
        <v>35.766666666666666</v>
      </c>
      <c r="AW23" s="44">
        <v>510</v>
      </c>
      <c r="AX23" s="43">
        <f t="shared" si="20"/>
        <v>34</v>
      </c>
      <c r="AY23" s="44"/>
      <c r="AZ23" s="43">
        <f t="shared" ref="AZ23" si="122">AY23/$C23</f>
        <v>0</v>
      </c>
      <c r="BA23" s="122">
        <v>737.1</v>
      </c>
      <c r="BB23" s="43">
        <f t="shared" ref="BB23" si="123">BA23/$C23</f>
        <v>49.14</v>
      </c>
    </row>
    <row r="24" spans="1:54" x14ac:dyDescent="0.2">
      <c r="A24" s="46" t="s">
        <v>27</v>
      </c>
      <c r="B24" s="47" t="s">
        <v>26</v>
      </c>
      <c r="C24" s="48">
        <v>30</v>
      </c>
      <c r="D24" s="44">
        <f t="shared" si="0"/>
        <v>2044.3</v>
      </c>
      <c r="E24" s="43">
        <f>RCF!C$43</f>
        <v>68.141894999999991</v>
      </c>
      <c r="F24" s="122">
        <f t="shared" si="4"/>
        <v>453.2</v>
      </c>
      <c r="G24" s="43">
        <f t="shared" si="5"/>
        <v>15.106666666666666</v>
      </c>
      <c r="H24" s="122">
        <v>470.9</v>
      </c>
      <c r="I24" s="43">
        <f t="shared" si="5"/>
        <v>15.696666666666665</v>
      </c>
      <c r="J24" s="108">
        <f t="shared" si="1"/>
        <v>518</v>
      </c>
      <c r="K24" s="108">
        <f t="shared" si="1"/>
        <v>645.1</v>
      </c>
      <c r="L24" s="108">
        <f t="shared" si="1"/>
        <v>692.2</v>
      </c>
      <c r="M24" s="108">
        <f t="shared" si="1"/>
        <v>762.9</v>
      </c>
      <c r="N24" s="108">
        <f t="shared" si="1"/>
        <v>941.8</v>
      </c>
      <c r="O24" s="108">
        <f t="shared" si="1"/>
        <v>1012.4</v>
      </c>
      <c r="P24" s="108">
        <f t="shared" si="1"/>
        <v>1412.7</v>
      </c>
      <c r="Q24" s="122">
        <v>485</v>
      </c>
      <c r="R24" s="43">
        <f t="shared" ref="R24" si="124">Q24/$C24</f>
        <v>16.166666666666668</v>
      </c>
      <c r="S24" s="108">
        <f t="shared" si="7"/>
        <v>630.5</v>
      </c>
      <c r="T24" s="108">
        <f t="shared" si="7"/>
        <v>727.5</v>
      </c>
      <c r="U24" s="122">
        <v>499.4</v>
      </c>
      <c r="V24" s="43">
        <f t="shared" ref="V24" si="125">U24/$C24</f>
        <v>16.646666666666665</v>
      </c>
      <c r="W24" s="122">
        <v>777.8</v>
      </c>
      <c r="X24" s="43">
        <f t="shared" ref="X24" si="126">W24/$C24</f>
        <v>25.926666666666666</v>
      </c>
      <c r="Y24" s="108">
        <f t="shared" si="10"/>
        <v>855.5</v>
      </c>
      <c r="Z24" s="108">
        <v>0</v>
      </c>
      <c r="AA24" s="108">
        <f>ROUND($C24*$X24*AA$6,1)</f>
        <v>1260</v>
      </c>
      <c r="AB24" s="108">
        <v>0</v>
      </c>
      <c r="AC24" s="108">
        <f>ROUND($C24*$X24*AC$6,1)</f>
        <v>1687.8</v>
      </c>
      <c r="AD24" s="108">
        <v>0</v>
      </c>
      <c r="AE24" s="44">
        <v>455</v>
      </c>
      <c r="AF24" s="43">
        <f t="shared" ref="AF24" si="127">AE24/$C24</f>
        <v>15.166666666666666</v>
      </c>
      <c r="AG24" s="108">
        <f t="shared" si="3"/>
        <v>750.8</v>
      </c>
      <c r="AH24" s="108">
        <f t="shared" si="3"/>
        <v>955.5</v>
      </c>
      <c r="AI24" s="108">
        <f t="shared" si="3"/>
        <v>1365</v>
      </c>
      <c r="AJ24" s="122">
        <v>465.7</v>
      </c>
      <c r="AK24" s="43">
        <f t="shared" ref="AK24" si="128">AJ24/$C24</f>
        <v>15.523333333333333</v>
      </c>
      <c r="AL24" s="122">
        <v>647.70000000000005</v>
      </c>
      <c r="AM24" s="43">
        <f t="shared" ref="AM24" si="129">AL24/$C24</f>
        <v>21.59</v>
      </c>
      <c r="AN24" s="44">
        <v>508.6</v>
      </c>
      <c r="AO24" s="43">
        <f t="shared" si="15"/>
        <v>16.953333333333333</v>
      </c>
      <c r="AP24" s="108">
        <f t="shared" si="16"/>
        <v>762.9</v>
      </c>
      <c r="AQ24" s="44">
        <v>475.1</v>
      </c>
      <c r="AR24" s="43">
        <f t="shared" ref="AR24" si="130">AQ24/$C24</f>
        <v>15.836666666666668</v>
      </c>
      <c r="AS24" s="108">
        <f t="shared" si="18"/>
        <v>617.6</v>
      </c>
      <c r="AT24" s="108">
        <f t="shared" si="18"/>
        <v>688.8</v>
      </c>
      <c r="AU24" s="44">
        <v>536.5</v>
      </c>
      <c r="AV24" s="43">
        <f t="shared" ref="AV24" si="131">AU24/$C24</f>
        <v>17.883333333333333</v>
      </c>
      <c r="AW24" s="44">
        <v>510</v>
      </c>
      <c r="AX24" s="43">
        <f t="shared" si="20"/>
        <v>17</v>
      </c>
      <c r="AY24" s="44"/>
      <c r="AZ24" s="43">
        <f t="shared" ref="AZ24" si="132">AY24/$C24</f>
        <v>0</v>
      </c>
      <c r="BA24" s="122">
        <v>737.1</v>
      </c>
      <c r="BB24" s="43">
        <f t="shared" ref="BB24" si="133">BA24/$C24</f>
        <v>24.57</v>
      </c>
    </row>
    <row r="25" spans="1:54" x14ac:dyDescent="0.2">
      <c r="A25" s="46" t="s">
        <v>28</v>
      </c>
      <c r="B25" s="47" t="s">
        <v>26</v>
      </c>
      <c r="C25" s="48">
        <v>45</v>
      </c>
      <c r="D25" s="44">
        <f t="shared" si="0"/>
        <v>3066.4</v>
      </c>
      <c r="E25" s="43">
        <f>RCF!C$43</f>
        <v>68.141894999999991</v>
      </c>
      <c r="F25" s="122">
        <f t="shared" si="4"/>
        <v>453.2</v>
      </c>
      <c r="G25" s="43">
        <f t="shared" si="5"/>
        <v>10.071111111111112</v>
      </c>
      <c r="H25" s="122">
        <v>470.9</v>
      </c>
      <c r="I25" s="43">
        <f t="shared" si="5"/>
        <v>10.464444444444444</v>
      </c>
      <c r="J25" s="108">
        <f t="shared" si="1"/>
        <v>518</v>
      </c>
      <c r="K25" s="108">
        <f t="shared" si="1"/>
        <v>645.1</v>
      </c>
      <c r="L25" s="108">
        <f t="shared" si="1"/>
        <v>692.2</v>
      </c>
      <c r="M25" s="108">
        <f t="shared" si="1"/>
        <v>762.9</v>
      </c>
      <c r="N25" s="108">
        <f t="shared" si="1"/>
        <v>941.8</v>
      </c>
      <c r="O25" s="108">
        <f t="shared" si="1"/>
        <v>1012.4</v>
      </c>
      <c r="P25" s="108">
        <f t="shared" si="1"/>
        <v>1412.7</v>
      </c>
      <c r="Q25" s="122">
        <v>485</v>
      </c>
      <c r="R25" s="43">
        <f t="shared" ref="R25" si="134">Q25/$C25</f>
        <v>10.777777777777779</v>
      </c>
      <c r="S25" s="108">
        <f t="shared" si="7"/>
        <v>630.5</v>
      </c>
      <c r="T25" s="108">
        <f t="shared" si="7"/>
        <v>727.5</v>
      </c>
      <c r="U25" s="122">
        <v>499.4</v>
      </c>
      <c r="V25" s="43">
        <f t="shared" ref="V25" si="135">U25/$C25</f>
        <v>11.097777777777777</v>
      </c>
      <c r="W25" s="122">
        <v>777.8</v>
      </c>
      <c r="X25" s="43">
        <f t="shared" ref="X25" si="136">W25/$C25</f>
        <v>17.284444444444443</v>
      </c>
      <c r="Y25" s="108">
        <f t="shared" si="10"/>
        <v>855.5</v>
      </c>
      <c r="Z25" s="108">
        <v>0</v>
      </c>
      <c r="AA25" s="108">
        <f>ROUND($C25*$X25*AA$6,1)</f>
        <v>1260</v>
      </c>
      <c r="AB25" s="108">
        <v>0</v>
      </c>
      <c r="AC25" s="108">
        <f>ROUND($C25*$X25*AC$6,1)</f>
        <v>1687.8</v>
      </c>
      <c r="AD25" s="108">
        <v>0</v>
      </c>
      <c r="AE25" s="44">
        <v>455</v>
      </c>
      <c r="AF25" s="43">
        <f t="shared" ref="AF25" si="137">AE25/$C25</f>
        <v>10.111111111111111</v>
      </c>
      <c r="AG25" s="108">
        <f t="shared" si="3"/>
        <v>750.8</v>
      </c>
      <c r="AH25" s="108">
        <f t="shared" si="3"/>
        <v>955.5</v>
      </c>
      <c r="AI25" s="108">
        <f t="shared" si="3"/>
        <v>1365</v>
      </c>
      <c r="AJ25" s="122">
        <v>465.7</v>
      </c>
      <c r="AK25" s="43">
        <f t="shared" ref="AK25" si="138">AJ25/$C25</f>
        <v>10.348888888888888</v>
      </c>
      <c r="AL25" s="122">
        <v>647.70000000000005</v>
      </c>
      <c r="AM25" s="43">
        <f t="shared" ref="AM25" si="139">AL25/$C25</f>
        <v>14.393333333333334</v>
      </c>
      <c r="AN25" s="44">
        <v>508.6</v>
      </c>
      <c r="AO25" s="43">
        <f t="shared" si="15"/>
        <v>11.302222222222223</v>
      </c>
      <c r="AP25" s="108">
        <f t="shared" si="16"/>
        <v>762.9</v>
      </c>
      <c r="AQ25" s="44">
        <v>475.1</v>
      </c>
      <c r="AR25" s="43">
        <f t="shared" ref="AR25" si="140">AQ25/$C25</f>
        <v>10.557777777777778</v>
      </c>
      <c r="AS25" s="108">
        <f t="shared" si="18"/>
        <v>617.6</v>
      </c>
      <c r="AT25" s="108">
        <f t="shared" si="18"/>
        <v>688.8</v>
      </c>
      <c r="AU25" s="44">
        <v>536.5</v>
      </c>
      <c r="AV25" s="43">
        <f t="shared" ref="AV25:AV27" si="141">AU25/$C25</f>
        <v>11.922222222222222</v>
      </c>
      <c r="AW25" s="44">
        <v>510</v>
      </c>
      <c r="AX25" s="43">
        <f t="shared" si="20"/>
        <v>11.333333333333334</v>
      </c>
      <c r="AY25" s="44"/>
      <c r="AZ25" s="43">
        <f t="shared" ref="AZ25" si="142">AY25/$C25</f>
        <v>0</v>
      </c>
      <c r="BA25" s="122">
        <v>737.1</v>
      </c>
      <c r="BB25" s="43">
        <f t="shared" ref="BB25" si="143">BA25/$C25</f>
        <v>16.38</v>
      </c>
    </row>
    <row r="26" spans="1:54" s="160" customFormat="1" x14ac:dyDescent="0.2">
      <c r="A26" s="200" t="s">
        <v>175</v>
      </c>
      <c r="B26" s="201" t="s">
        <v>26</v>
      </c>
      <c r="C26" s="202">
        <v>63.6</v>
      </c>
      <c r="D26" s="133">
        <f t="shared" ref="D26" si="144">ROUND(E26*C26,1)</f>
        <v>4333.8</v>
      </c>
      <c r="E26" s="159">
        <f>RCF!C$43</f>
        <v>68.141894999999991</v>
      </c>
      <c r="F26" s="122">
        <f t="shared" si="4"/>
        <v>453.2</v>
      </c>
      <c r="G26" s="159">
        <f t="shared" ref="G26" si="145">F26/$C26</f>
        <v>7.1257861635220126</v>
      </c>
      <c r="H26" s="203">
        <v>470.9</v>
      </c>
      <c r="I26" s="159">
        <f t="shared" ref="I26" si="146">H26/$C26</f>
        <v>7.4040880503144653</v>
      </c>
      <c r="J26" s="135">
        <f t="shared" si="1"/>
        <v>518</v>
      </c>
      <c r="K26" s="135">
        <f t="shared" si="1"/>
        <v>645.1</v>
      </c>
      <c r="L26" s="135">
        <f t="shared" si="1"/>
        <v>692.2</v>
      </c>
      <c r="M26" s="135">
        <f t="shared" si="1"/>
        <v>762.9</v>
      </c>
      <c r="N26" s="135">
        <f t="shared" si="1"/>
        <v>941.8</v>
      </c>
      <c r="O26" s="135">
        <f t="shared" si="1"/>
        <v>1012.4</v>
      </c>
      <c r="P26" s="135">
        <f t="shared" si="1"/>
        <v>1412.7</v>
      </c>
      <c r="Q26" s="203">
        <v>0</v>
      </c>
      <c r="R26" s="159">
        <f t="shared" ref="R26" si="147">Q26/$C26</f>
        <v>0</v>
      </c>
      <c r="S26" s="135">
        <f t="shared" si="7"/>
        <v>0</v>
      </c>
      <c r="T26" s="135">
        <f t="shared" si="7"/>
        <v>0</v>
      </c>
      <c r="U26" s="203">
        <v>499.4</v>
      </c>
      <c r="V26" s="159">
        <f t="shared" ref="V26" si="148">U26/$C26</f>
        <v>7.8522012578616343</v>
      </c>
      <c r="W26" s="203">
        <v>777.8</v>
      </c>
      <c r="X26" s="159">
        <f t="shared" ref="X26" si="149">W26/$C26</f>
        <v>12.229559748427672</v>
      </c>
      <c r="Y26" s="135">
        <f t="shared" si="10"/>
        <v>855.5</v>
      </c>
      <c r="Z26" s="135">
        <v>0</v>
      </c>
      <c r="AA26" s="135">
        <f>ROUND($C26*$X26*AA$6,1)</f>
        <v>1260</v>
      </c>
      <c r="AB26" s="135">
        <v>0</v>
      </c>
      <c r="AC26" s="135">
        <f>ROUND($C26*$X26*AC$6,1)</f>
        <v>1687.8</v>
      </c>
      <c r="AD26" s="135">
        <v>0</v>
      </c>
      <c r="AE26" s="133">
        <v>0</v>
      </c>
      <c r="AF26" s="159">
        <f t="shared" ref="AF26" si="150">AE26/$C26</f>
        <v>0</v>
      </c>
      <c r="AG26" s="135">
        <f t="shared" si="3"/>
        <v>0</v>
      </c>
      <c r="AH26" s="135">
        <f t="shared" si="3"/>
        <v>0</v>
      </c>
      <c r="AI26" s="135">
        <f t="shared" si="3"/>
        <v>0</v>
      </c>
      <c r="AJ26" s="203">
        <v>465.7</v>
      </c>
      <c r="AK26" s="159">
        <f t="shared" ref="AK26" si="151">AJ26/$C26</f>
        <v>7.3223270440251573</v>
      </c>
      <c r="AL26" s="203">
        <v>647.70000000000005</v>
      </c>
      <c r="AM26" s="159">
        <f t="shared" ref="AM26" si="152">AL26/$C26</f>
        <v>10.183962264150944</v>
      </c>
      <c r="AN26" s="44">
        <v>0</v>
      </c>
      <c r="AO26" s="43">
        <f t="shared" si="15"/>
        <v>0</v>
      </c>
      <c r="AP26" s="135">
        <f t="shared" si="16"/>
        <v>0</v>
      </c>
      <c r="AQ26" s="133">
        <v>0</v>
      </c>
      <c r="AR26" s="159">
        <f t="shared" ref="AR26" si="153">AQ26/$C26</f>
        <v>0</v>
      </c>
      <c r="AS26" s="135">
        <f t="shared" si="18"/>
        <v>0</v>
      </c>
      <c r="AT26" s="135">
        <f t="shared" si="18"/>
        <v>0</v>
      </c>
      <c r="AU26" s="133">
        <v>536.5</v>
      </c>
      <c r="AV26" s="159">
        <f t="shared" ref="AV26" si="154">AU26/$C26</f>
        <v>8.4355345911949691</v>
      </c>
      <c r="AW26" s="133">
        <v>0</v>
      </c>
      <c r="AX26" s="43">
        <f t="shared" si="20"/>
        <v>0</v>
      </c>
      <c r="AY26" s="133">
        <v>0</v>
      </c>
      <c r="AZ26" s="159">
        <f t="shared" ref="AZ26" si="155">AY26/$C26</f>
        <v>0</v>
      </c>
      <c r="BA26" s="203">
        <v>0</v>
      </c>
      <c r="BB26" s="159">
        <f t="shared" ref="BB26" si="156">BA26/$C26</f>
        <v>0</v>
      </c>
    </row>
    <row r="27" spans="1:54" x14ac:dyDescent="0.2">
      <c r="A27" s="46" t="s">
        <v>29</v>
      </c>
      <c r="B27" s="47" t="s">
        <v>30</v>
      </c>
      <c r="C27" s="48">
        <v>21.43</v>
      </c>
      <c r="D27" s="44">
        <f t="shared" si="0"/>
        <v>1460.3</v>
      </c>
      <c r="E27" s="43">
        <f>RCF!C$43</f>
        <v>68.141894999999991</v>
      </c>
      <c r="F27" s="122">
        <f t="shared" si="4"/>
        <v>571.70000000000005</v>
      </c>
      <c r="G27" s="43">
        <f t="shared" si="5"/>
        <v>26.677554829678023</v>
      </c>
      <c r="H27" s="122">
        <v>594.1</v>
      </c>
      <c r="I27" s="43">
        <f t="shared" si="5"/>
        <v>27.722818478768083</v>
      </c>
      <c r="J27" s="108">
        <f t="shared" si="1"/>
        <v>653.5</v>
      </c>
      <c r="K27" s="108">
        <f t="shared" si="1"/>
        <v>813.9</v>
      </c>
      <c r="L27" s="108">
        <f t="shared" si="1"/>
        <v>873.3</v>
      </c>
      <c r="M27" s="108">
        <f t="shared" si="1"/>
        <v>962.4</v>
      </c>
      <c r="N27" s="108">
        <f t="shared" si="1"/>
        <v>1188.2</v>
      </c>
      <c r="O27" s="108">
        <f t="shared" si="1"/>
        <v>1277.3</v>
      </c>
      <c r="P27" s="108">
        <f t="shared" si="1"/>
        <v>1782.3</v>
      </c>
      <c r="Q27" s="122">
        <v>611.20000000000005</v>
      </c>
      <c r="R27" s="43">
        <f t="shared" ref="R27" si="157">Q27/$C27</f>
        <v>28.520765282314514</v>
      </c>
      <c r="S27" s="108">
        <f t="shared" si="7"/>
        <v>794.5</v>
      </c>
      <c r="T27" s="108">
        <f t="shared" si="7"/>
        <v>916.8</v>
      </c>
      <c r="U27" s="122">
        <v>558.9</v>
      </c>
      <c r="V27" s="43">
        <f t="shared" ref="V27" si="158">U27/$C27</f>
        <v>26.080261315912271</v>
      </c>
      <c r="W27" s="122">
        <v>595.29999999999995</v>
      </c>
      <c r="X27" s="43">
        <f t="shared" ref="X27" si="159">W27/$C27</f>
        <v>27.778814745683619</v>
      </c>
      <c r="Y27" s="108">
        <f>W27</f>
        <v>595.29999999999995</v>
      </c>
      <c r="Z27" s="108">
        <f>W27</f>
        <v>595.29999999999995</v>
      </c>
      <c r="AA27" s="108">
        <f>Z27</f>
        <v>595.29999999999995</v>
      </c>
      <c r="AB27" s="108">
        <f t="shared" ref="AB27:AD27" si="160">AA27</f>
        <v>595.29999999999995</v>
      </c>
      <c r="AC27" s="108">
        <f t="shared" si="160"/>
        <v>595.29999999999995</v>
      </c>
      <c r="AD27" s="108">
        <f t="shared" si="160"/>
        <v>595.29999999999995</v>
      </c>
      <c r="AE27" s="44">
        <v>573.4</v>
      </c>
      <c r="AF27" s="43">
        <f t="shared" ref="AF27" si="161">AE27/$C27</f>
        <v>26.756882874475036</v>
      </c>
      <c r="AG27" s="108">
        <f t="shared" si="3"/>
        <v>946.1</v>
      </c>
      <c r="AH27" s="108">
        <f t="shared" si="3"/>
        <v>1204.0999999999999</v>
      </c>
      <c r="AI27" s="108">
        <f t="shared" si="3"/>
        <v>1720.2</v>
      </c>
      <c r="AJ27" s="122">
        <v>525</v>
      </c>
      <c r="AK27" s="43">
        <f t="shared" ref="AK27" si="162">AJ27/$C27</f>
        <v>24.498366775548298</v>
      </c>
      <c r="AL27" s="122">
        <v>708.9</v>
      </c>
      <c r="AM27" s="43">
        <f t="shared" ref="AM27" si="163">AL27/$C27</f>
        <v>33.079794680354645</v>
      </c>
      <c r="AN27" s="44">
        <v>640.70000000000005</v>
      </c>
      <c r="AO27" s="43">
        <f t="shared" si="15"/>
        <v>29.897340177321514</v>
      </c>
      <c r="AP27" s="108">
        <f t="shared" si="16"/>
        <v>961</v>
      </c>
      <c r="AQ27" s="44">
        <v>598.70000000000005</v>
      </c>
      <c r="AR27" s="43">
        <f t="shared" ref="AR27" si="164">AQ27/$C27</f>
        <v>27.937470835277651</v>
      </c>
      <c r="AS27" s="108">
        <f t="shared" si="18"/>
        <v>778.3</v>
      </c>
      <c r="AT27" s="108">
        <f t="shared" si="18"/>
        <v>868.1</v>
      </c>
      <c r="AU27" s="44">
        <v>490.4</v>
      </c>
      <c r="AV27" s="43">
        <f t="shared" si="141"/>
        <v>22.883807746150257</v>
      </c>
      <c r="AW27" s="44">
        <v>625.20000000000005</v>
      </c>
      <c r="AX27" s="43">
        <f t="shared" si="20"/>
        <v>29.174055062995802</v>
      </c>
      <c r="AY27" s="44"/>
      <c r="AZ27" s="43">
        <f t="shared" ref="AZ27" si="165">AY27/$C27</f>
        <v>0</v>
      </c>
      <c r="BA27" s="158">
        <f>ROUNDDOWN(C27*BB27,1)</f>
        <v>608.29999999999995</v>
      </c>
      <c r="BB27" s="43">
        <f>RCF!I$41</f>
        <v>28.387</v>
      </c>
    </row>
    <row r="28" spans="1:54" x14ac:dyDescent="0.2">
      <c r="A28" s="50"/>
      <c r="B28" s="51"/>
      <c r="C28" s="52"/>
      <c r="D28" s="52"/>
      <c r="E28" s="53"/>
      <c r="F28" s="52"/>
      <c r="G28" s="53"/>
      <c r="H28" s="52"/>
      <c r="I28" s="53"/>
      <c r="J28" s="109"/>
      <c r="K28" s="109"/>
      <c r="L28" s="109"/>
      <c r="M28" s="109"/>
      <c r="N28" s="109"/>
      <c r="O28" s="109"/>
      <c r="P28" s="109"/>
      <c r="Q28" s="52"/>
      <c r="R28" s="53"/>
      <c r="S28" s="109"/>
      <c r="T28" s="109"/>
      <c r="U28" s="52"/>
      <c r="V28" s="53"/>
      <c r="W28" s="52"/>
      <c r="X28" s="53"/>
      <c r="Y28" s="110"/>
      <c r="Z28" s="110"/>
      <c r="AA28" s="110"/>
      <c r="AB28" s="110"/>
      <c r="AC28" s="110"/>
      <c r="AD28" s="110"/>
      <c r="AE28" s="52"/>
      <c r="AF28" s="52"/>
      <c r="AG28" s="111"/>
      <c r="AH28" s="111"/>
      <c r="AI28" s="111"/>
      <c r="AJ28" s="52"/>
      <c r="AK28" s="53"/>
      <c r="AL28" s="52"/>
      <c r="AM28" s="53"/>
      <c r="AN28" s="52"/>
      <c r="AO28" s="52"/>
      <c r="AP28" s="111"/>
      <c r="AQ28" s="52"/>
      <c r="AR28" s="52"/>
      <c r="AS28" s="111"/>
      <c r="AT28" s="111"/>
      <c r="AU28" s="52"/>
      <c r="AV28" s="52"/>
      <c r="AW28" s="52"/>
      <c r="AX28" s="52"/>
      <c r="AY28" s="52"/>
      <c r="AZ28" s="52"/>
      <c r="BA28" s="52"/>
      <c r="BB28" s="53"/>
    </row>
    <row r="29" spans="1:54" x14ac:dyDescent="0.2">
      <c r="A29" s="23"/>
      <c r="B29" s="24" t="s">
        <v>4</v>
      </c>
      <c r="C29" s="25"/>
      <c r="D29" s="26"/>
      <c r="E29" s="27"/>
      <c r="F29" s="26"/>
      <c r="G29" s="27"/>
      <c r="H29" s="26"/>
      <c r="I29" s="27"/>
      <c r="J29" s="27"/>
      <c r="K29" s="27"/>
      <c r="L29" s="27"/>
      <c r="M29" s="27"/>
      <c r="N29" s="27"/>
      <c r="O29" s="27"/>
      <c r="P29" s="27"/>
      <c r="Q29" s="28"/>
      <c r="R29" s="27"/>
      <c r="S29" s="27"/>
      <c r="T29" s="27"/>
      <c r="U29" s="28"/>
      <c r="V29" s="27"/>
      <c r="W29" s="28"/>
      <c r="X29" s="27"/>
      <c r="Y29" s="29"/>
      <c r="Z29" s="29"/>
      <c r="AA29" s="30"/>
      <c r="AB29" s="30"/>
      <c r="AC29" s="30"/>
      <c r="AD29" s="30"/>
      <c r="AE29" s="26"/>
      <c r="AF29" s="26"/>
      <c r="AG29" s="26"/>
      <c r="AH29" s="26"/>
      <c r="AI29" s="31"/>
      <c r="AJ29" s="28"/>
      <c r="AK29" s="27"/>
      <c r="AL29" s="28"/>
      <c r="AM29" s="27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7"/>
      <c r="BB29" s="27"/>
    </row>
    <row r="30" spans="1:54" x14ac:dyDescent="0.2">
      <c r="A30" s="54"/>
      <c r="B30" s="55"/>
      <c r="C30" s="56"/>
      <c r="D30" s="57"/>
      <c r="E30" s="58"/>
      <c r="F30" s="57"/>
      <c r="G30" s="58"/>
      <c r="H30" s="57"/>
      <c r="I30" s="58"/>
      <c r="J30" s="112"/>
      <c r="K30" s="112"/>
      <c r="L30" s="112"/>
      <c r="M30" s="112"/>
      <c r="N30" s="112"/>
      <c r="O30" s="112"/>
      <c r="P30" s="112"/>
      <c r="Q30" s="57"/>
      <c r="R30" s="58"/>
      <c r="S30" s="112"/>
      <c r="T30" s="112"/>
      <c r="U30" s="57"/>
      <c r="V30" s="58"/>
      <c r="W30" s="57"/>
      <c r="X30" s="58"/>
      <c r="Y30" s="113"/>
      <c r="Z30" s="113"/>
      <c r="AA30" s="113"/>
      <c r="AB30" s="113"/>
      <c r="AC30" s="113"/>
      <c r="AD30" s="113"/>
      <c r="AE30" s="57"/>
      <c r="AF30" s="57"/>
      <c r="AG30" s="114"/>
      <c r="AH30" s="114"/>
      <c r="AI30" s="114"/>
      <c r="AJ30" s="57"/>
      <c r="AK30" s="58"/>
      <c r="AL30" s="57"/>
      <c r="AM30" s="58"/>
      <c r="AN30" s="57"/>
      <c r="AO30" s="57"/>
      <c r="AP30" s="114"/>
      <c r="AQ30" s="57"/>
      <c r="AR30" s="57"/>
      <c r="AS30" s="114"/>
      <c r="AT30" s="114"/>
      <c r="AU30" s="57"/>
      <c r="AV30" s="57"/>
      <c r="AW30" s="57"/>
      <c r="AX30" s="57"/>
      <c r="AY30" s="57"/>
      <c r="AZ30" s="57"/>
      <c r="BA30" s="59"/>
      <c r="BB30" s="58"/>
    </row>
    <row r="31" spans="1:54" x14ac:dyDescent="0.2">
      <c r="A31" s="60">
        <v>1819</v>
      </c>
      <c r="B31" s="61" t="s">
        <v>33</v>
      </c>
      <c r="C31" s="62">
        <v>125</v>
      </c>
      <c r="D31" s="44">
        <f t="shared" ref="D31" si="166">ROUND(E31*C31,1)</f>
        <v>8517.7000000000007</v>
      </c>
      <c r="E31" s="43">
        <f>RCF!C$43</f>
        <v>68.141894999999991</v>
      </c>
      <c r="F31" s="44"/>
      <c r="G31" s="121">
        <f>RCF!C$5</f>
        <v>17.577000000000002</v>
      </c>
      <c r="H31" s="44">
        <f t="shared" ref="H31:H62" si="167">ROUND(I31*C31,1)</f>
        <v>2197.1</v>
      </c>
      <c r="I31" s="121">
        <f t="shared" ref="I31:I62" si="168">G31</f>
        <v>17.577000000000002</v>
      </c>
      <c r="J31" s="108">
        <f t="shared" ref="J31:P31" si="169">ROUND($C31*$I31*J$6,1)</f>
        <v>2416.8000000000002</v>
      </c>
      <c r="K31" s="108">
        <f t="shared" si="169"/>
        <v>3010.1</v>
      </c>
      <c r="L31" s="108">
        <f t="shared" si="169"/>
        <v>3229.8</v>
      </c>
      <c r="M31" s="108">
        <f t="shared" si="169"/>
        <v>3559.3</v>
      </c>
      <c r="N31" s="108">
        <f t="shared" si="169"/>
        <v>4394.3</v>
      </c>
      <c r="O31" s="108">
        <f t="shared" si="169"/>
        <v>4723.8</v>
      </c>
      <c r="P31" s="108">
        <f t="shared" si="169"/>
        <v>6591.4</v>
      </c>
      <c r="Q31" s="44">
        <f t="shared" ref="Q31:Q62" si="170">ROUNDDOWN($C31*R31,1)</f>
        <v>2207.5</v>
      </c>
      <c r="R31" s="121">
        <f>RCF!C$7</f>
        <v>17.66</v>
      </c>
      <c r="S31" s="108">
        <f t="shared" ref="S31:T50" si="171">ROUNDDOWN($Q31*S$6,1)</f>
        <v>2869.7</v>
      </c>
      <c r="T31" s="108">
        <f t="shared" si="171"/>
        <v>3311.2</v>
      </c>
      <c r="U31" s="44">
        <f t="shared" ref="U31:U62" si="172">ROUNDDOWN($C31*V31,1)</f>
        <v>2129.1999999999998</v>
      </c>
      <c r="V31" s="121">
        <f>RCF!C$9</f>
        <v>17.033999999999999</v>
      </c>
      <c r="W31" s="44">
        <f t="shared" ref="W31:W62" si="173">ROUNDDOWN($C31*X31,1)</f>
        <v>2129.1999999999998</v>
      </c>
      <c r="X31" s="121">
        <f t="shared" ref="X31:X62" si="174">V31</f>
        <v>17.033999999999999</v>
      </c>
      <c r="Y31" s="108">
        <f t="shared" ref="Y31" si="175">ROUNDDOWN($W31*Y$6,1)</f>
        <v>2342.1</v>
      </c>
      <c r="Z31" s="108">
        <f t="shared" ref="Z31:AD31" si="176">ROUND($C31*$X31*Z$6,1)</f>
        <v>2917.1</v>
      </c>
      <c r="AA31" s="108">
        <f t="shared" si="176"/>
        <v>3449.4</v>
      </c>
      <c r="AB31" s="108">
        <f t="shared" si="176"/>
        <v>3130</v>
      </c>
      <c r="AC31" s="108">
        <f t="shared" si="176"/>
        <v>4620.5</v>
      </c>
      <c r="AD31" s="108">
        <f t="shared" si="176"/>
        <v>6387.8</v>
      </c>
      <c r="AE31" s="44">
        <f t="shared" ref="AE31:AE62" si="177">ROUNDDOWN($C31*AF31,1)</f>
        <v>2060</v>
      </c>
      <c r="AF31" s="121">
        <f>RCF!C$13</f>
        <v>16.48</v>
      </c>
      <c r="AG31" s="108">
        <f t="shared" ref="AG31:AI31" si="178">ROUND($AE31*AG$6,1)</f>
        <v>3399</v>
      </c>
      <c r="AH31" s="108">
        <f t="shared" si="178"/>
        <v>4326</v>
      </c>
      <c r="AI31" s="108">
        <f t="shared" si="178"/>
        <v>6180</v>
      </c>
      <c r="AJ31" s="44">
        <f t="shared" ref="AJ31:AJ62" si="179">ROUNDDOWN($C31*AK31,1)</f>
        <v>2154.1</v>
      </c>
      <c r="AK31" s="121">
        <f>RCF!C$25</f>
        <v>17.233333333333334</v>
      </c>
      <c r="AL31" s="44">
        <f t="shared" ref="AL31:AL62" si="180">ROUNDDOWN($C31*AM31,1)</f>
        <v>2910</v>
      </c>
      <c r="AM31" s="121">
        <f>RCF!C$59</f>
        <v>23.279999999999998</v>
      </c>
      <c r="AN31" s="44">
        <f t="shared" ref="AN31:AN62" si="181">ROUNDDOWN($C31*AO31,1)</f>
        <v>2314.1999999999998</v>
      </c>
      <c r="AO31" s="121">
        <f>RCF!C$33</f>
        <v>18.513999999999999</v>
      </c>
      <c r="AP31" s="108">
        <f t="shared" ref="AP31" si="182">ROUNDDOWN($AN31*AP$6,1)</f>
        <v>3471.3</v>
      </c>
      <c r="AQ31" s="44">
        <f t="shared" ref="AQ31:AQ62" si="183">ROUNDDOWN($C31*AR31,1)</f>
        <v>2163.3000000000002</v>
      </c>
      <c r="AR31" s="121">
        <f>RCF!C$35</f>
        <v>17.306666666666668</v>
      </c>
      <c r="AS31" s="108">
        <f t="shared" ref="AS31:AT31" si="184">ROUNDDOWN($AQ31*AS$6,1)</f>
        <v>2812.2</v>
      </c>
      <c r="AT31" s="108">
        <f t="shared" si="184"/>
        <v>3136.7</v>
      </c>
      <c r="AU31" s="44">
        <f t="shared" ref="AU31:AU62" si="185">ROUNDDOWN($C31*AV31,1)</f>
        <v>2232.5</v>
      </c>
      <c r="AV31" s="121">
        <f>RCF!C$37</f>
        <v>17.86</v>
      </c>
      <c r="AW31" s="122">
        <f>ROUNDDOWN(AX31*C31,1)</f>
        <v>2258.6999999999998</v>
      </c>
      <c r="AX31" s="121">
        <f>RCF!C$64</f>
        <v>18.07</v>
      </c>
      <c r="AY31" s="44">
        <f t="shared" ref="AY31:AY62" si="186">ROUNDDOWN($C31*AZ31,1)</f>
        <v>2290.4</v>
      </c>
      <c r="AZ31" s="121">
        <f>RCF!C$39</f>
        <v>18.323333333333334</v>
      </c>
      <c r="BA31" s="44">
        <f t="shared" ref="BA31:BA62" si="187">ROUNDDOWN($C31*BB31,1)</f>
        <v>2197.3000000000002</v>
      </c>
      <c r="BB31" s="121">
        <f>RCF!C$41</f>
        <v>17.579000000000001</v>
      </c>
    </row>
    <row r="32" spans="1:54" x14ac:dyDescent="0.2">
      <c r="A32" s="60" t="s">
        <v>178</v>
      </c>
      <c r="B32" s="47" t="s">
        <v>179</v>
      </c>
      <c r="C32" s="48">
        <v>75</v>
      </c>
      <c r="D32" s="44">
        <f t="shared" ref="D32:D63" si="188">ROUND(E32*C32,1)</f>
        <v>5110.6000000000004</v>
      </c>
      <c r="E32" s="43">
        <f>RCF!C$43</f>
        <v>68.141894999999991</v>
      </c>
      <c r="F32" s="44">
        <f t="shared" ref="F32:F62" si="189">ROUNDDOWN($C32*G32,1)</f>
        <v>1256.4000000000001</v>
      </c>
      <c r="G32" s="121">
        <f>RCF!F$5</f>
        <v>16.753</v>
      </c>
      <c r="H32" s="44">
        <f t="shared" si="167"/>
        <v>1256.5</v>
      </c>
      <c r="I32" s="121">
        <f t="shared" si="168"/>
        <v>16.753</v>
      </c>
      <c r="J32" s="108">
        <f t="shared" ref="J32:P41" si="190">ROUND($C32*$I32*J$6,1)</f>
        <v>1382.1</v>
      </c>
      <c r="K32" s="108">
        <f t="shared" si="190"/>
        <v>1721.4</v>
      </c>
      <c r="L32" s="108">
        <f t="shared" si="190"/>
        <v>1847</v>
      </c>
      <c r="M32" s="108">
        <f t="shared" si="190"/>
        <v>2035.5</v>
      </c>
      <c r="N32" s="108">
        <f t="shared" si="190"/>
        <v>2513</v>
      </c>
      <c r="O32" s="108">
        <f t="shared" si="190"/>
        <v>2701.4</v>
      </c>
      <c r="P32" s="108">
        <f t="shared" si="190"/>
        <v>3769.4</v>
      </c>
      <c r="Q32" s="44">
        <f t="shared" si="170"/>
        <v>1262.7</v>
      </c>
      <c r="R32" s="121">
        <f>RCF!F$7</f>
        <v>16.835999999999999</v>
      </c>
      <c r="S32" s="108">
        <f t="shared" si="171"/>
        <v>1641.5</v>
      </c>
      <c r="T32" s="108">
        <f t="shared" si="171"/>
        <v>1894</v>
      </c>
      <c r="U32" s="44">
        <f t="shared" si="172"/>
        <v>1217.8</v>
      </c>
      <c r="V32" s="121">
        <f>RCF!F$9</f>
        <v>16.238</v>
      </c>
      <c r="W32" s="44">
        <f t="shared" si="173"/>
        <v>1217.8</v>
      </c>
      <c r="X32" s="121">
        <f t="shared" si="174"/>
        <v>16.238</v>
      </c>
      <c r="Y32" s="108">
        <f t="shared" ref="Y32:Y63" si="191">ROUNDDOWN($W32*Y$6,1)</f>
        <v>1339.5</v>
      </c>
      <c r="Z32" s="108">
        <f t="shared" ref="Z32:AD41" si="192">ROUND($C32*$X32*Z$6,1)</f>
        <v>1668.5</v>
      </c>
      <c r="AA32" s="108">
        <f t="shared" si="192"/>
        <v>1972.9</v>
      </c>
      <c r="AB32" s="108">
        <f t="shared" si="192"/>
        <v>1790.2</v>
      </c>
      <c r="AC32" s="108">
        <f t="shared" si="192"/>
        <v>2642.7</v>
      </c>
      <c r="AD32" s="108">
        <f t="shared" si="192"/>
        <v>3653.6</v>
      </c>
      <c r="AE32" s="44">
        <f t="shared" si="177"/>
        <v>1179.7</v>
      </c>
      <c r="AF32" s="121">
        <f>RCF!F$13</f>
        <v>15.73</v>
      </c>
      <c r="AG32" s="108">
        <f t="shared" ref="AG32:AI51" si="193">ROUND($AE32*AG$6,1)</f>
        <v>1946.5</v>
      </c>
      <c r="AH32" s="108">
        <f t="shared" si="193"/>
        <v>2477.4</v>
      </c>
      <c r="AI32" s="108">
        <f t="shared" si="193"/>
        <v>3539.1</v>
      </c>
      <c r="AJ32" s="44">
        <f t="shared" si="179"/>
        <v>0</v>
      </c>
      <c r="AK32" s="121">
        <f>RCF!F$31</f>
        <v>0</v>
      </c>
      <c r="AL32" s="44">
        <f t="shared" si="180"/>
        <v>1663.9</v>
      </c>
      <c r="AM32" s="121">
        <f>RCF!F$59</f>
        <v>22.186</v>
      </c>
      <c r="AN32" s="44">
        <f t="shared" si="181"/>
        <v>1323.6</v>
      </c>
      <c r="AO32" s="121">
        <f>RCF!F$33</f>
        <v>17.648</v>
      </c>
      <c r="AP32" s="108">
        <f t="shared" ref="AP32:AP63" si="194">ROUNDDOWN($AN32*AP$6,1)</f>
        <v>1985.4</v>
      </c>
      <c r="AQ32" s="44">
        <f t="shared" si="183"/>
        <v>1236.9000000000001</v>
      </c>
      <c r="AR32" s="121">
        <f>RCF!F$35</f>
        <v>16.492000000000001</v>
      </c>
      <c r="AS32" s="108">
        <f t="shared" ref="AS32:AT51" si="195">ROUNDDOWN($AQ32*AS$6,1)</f>
        <v>1607.9</v>
      </c>
      <c r="AT32" s="108">
        <f t="shared" si="195"/>
        <v>1793.5</v>
      </c>
      <c r="AU32" s="44">
        <f t="shared" si="185"/>
        <v>1277.4000000000001</v>
      </c>
      <c r="AV32" s="121">
        <f>RCF!F$37</f>
        <v>17.032</v>
      </c>
      <c r="AW32" s="122">
        <f t="shared" ref="AW32:AW95" si="196">ROUNDDOWN(AX32*C32,1)</f>
        <v>1291.5</v>
      </c>
      <c r="AX32" s="121">
        <f>RCF!F$64</f>
        <v>17.22</v>
      </c>
      <c r="AY32" s="44">
        <f t="shared" si="186"/>
        <v>1302</v>
      </c>
      <c r="AZ32" s="121">
        <f>RCF!F$39</f>
        <v>17.36</v>
      </c>
      <c r="BA32" s="44">
        <f t="shared" si="187"/>
        <v>1256.7</v>
      </c>
      <c r="BB32" s="121">
        <f>RCF!F$41</f>
        <v>16.757000000000001</v>
      </c>
    </row>
    <row r="33" spans="1:54" x14ac:dyDescent="0.2">
      <c r="A33" s="60">
        <v>1396</v>
      </c>
      <c r="B33" s="47" t="s">
        <v>180</v>
      </c>
      <c r="C33" s="48">
        <v>264</v>
      </c>
      <c r="D33" s="44">
        <f t="shared" si="188"/>
        <v>17989.5</v>
      </c>
      <c r="E33" s="43">
        <f>RCF!C$43</f>
        <v>68.141894999999991</v>
      </c>
      <c r="F33" s="44">
        <f t="shared" si="189"/>
        <v>4422.7</v>
      </c>
      <c r="G33" s="121">
        <f>RCF!F$5</f>
        <v>16.753</v>
      </c>
      <c r="H33" s="44">
        <f t="shared" si="167"/>
        <v>4422.8</v>
      </c>
      <c r="I33" s="121">
        <f t="shared" si="168"/>
        <v>16.753</v>
      </c>
      <c r="J33" s="108">
        <f t="shared" si="190"/>
        <v>4865.1000000000004</v>
      </c>
      <c r="K33" s="108">
        <f t="shared" si="190"/>
        <v>6059.2</v>
      </c>
      <c r="L33" s="108">
        <f t="shared" si="190"/>
        <v>6501.5</v>
      </c>
      <c r="M33" s="108">
        <f t="shared" si="190"/>
        <v>7164.9</v>
      </c>
      <c r="N33" s="108">
        <f t="shared" si="190"/>
        <v>8845.6</v>
      </c>
      <c r="O33" s="108">
        <f t="shared" si="190"/>
        <v>9509</v>
      </c>
      <c r="P33" s="108">
        <f t="shared" si="190"/>
        <v>13268.4</v>
      </c>
      <c r="Q33" s="44">
        <f t="shared" si="170"/>
        <v>4444.7</v>
      </c>
      <c r="R33" s="121">
        <f>RCF!F$7</f>
        <v>16.835999999999999</v>
      </c>
      <c r="S33" s="108">
        <f t="shared" si="171"/>
        <v>5778.1</v>
      </c>
      <c r="T33" s="108">
        <f t="shared" si="171"/>
        <v>6667</v>
      </c>
      <c r="U33" s="44">
        <f t="shared" si="172"/>
        <v>4286.8</v>
      </c>
      <c r="V33" s="121">
        <f>RCF!F$9</f>
        <v>16.238</v>
      </c>
      <c r="W33" s="44">
        <f t="shared" si="173"/>
        <v>4286.8</v>
      </c>
      <c r="X33" s="121">
        <f t="shared" si="174"/>
        <v>16.238</v>
      </c>
      <c r="Y33" s="108">
        <f t="shared" si="191"/>
        <v>4715.3999999999996</v>
      </c>
      <c r="Z33" s="108">
        <f t="shared" si="192"/>
        <v>5873</v>
      </c>
      <c r="AA33" s="108">
        <f t="shared" si="192"/>
        <v>6944.7</v>
      </c>
      <c r="AB33" s="108">
        <f t="shared" si="192"/>
        <v>6301.6</v>
      </c>
      <c r="AC33" s="108">
        <f t="shared" si="192"/>
        <v>9302.4</v>
      </c>
      <c r="AD33" s="108">
        <f t="shared" si="192"/>
        <v>12860.5</v>
      </c>
      <c r="AE33" s="44">
        <f t="shared" si="177"/>
        <v>4152.7</v>
      </c>
      <c r="AF33" s="121">
        <f>RCF!F$13</f>
        <v>15.73</v>
      </c>
      <c r="AG33" s="108">
        <f t="shared" si="193"/>
        <v>6852</v>
      </c>
      <c r="AH33" s="108">
        <f t="shared" si="193"/>
        <v>8720.7000000000007</v>
      </c>
      <c r="AI33" s="108">
        <f t="shared" si="193"/>
        <v>12458.1</v>
      </c>
      <c r="AJ33" s="44">
        <f t="shared" si="179"/>
        <v>0</v>
      </c>
      <c r="AK33" s="121">
        <f>RCF!F$31</f>
        <v>0</v>
      </c>
      <c r="AL33" s="44">
        <f t="shared" si="180"/>
        <v>5857.1</v>
      </c>
      <c r="AM33" s="121">
        <f>RCF!F$59</f>
        <v>22.186</v>
      </c>
      <c r="AN33" s="44">
        <f t="shared" si="181"/>
        <v>4659</v>
      </c>
      <c r="AO33" s="121">
        <f>RCF!F$33</f>
        <v>17.648</v>
      </c>
      <c r="AP33" s="108">
        <f t="shared" si="194"/>
        <v>6988.5</v>
      </c>
      <c r="AQ33" s="44">
        <f t="shared" si="183"/>
        <v>4353.8</v>
      </c>
      <c r="AR33" s="121">
        <f>RCF!F$35</f>
        <v>16.492000000000001</v>
      </c>
      <c r="AS33" s="108">
        <f t="shared" si="195"/>
        <v>5659.9</v>
      </c>
      <c r="AT33" s="108">
        <f t="shared" si="195"/>
        <v>6313</v>
      </c>
      <c r="AU33" s="44">
        <f t="shared" si="185"/>
        <v>4496.3999999999996</v>
      </c>
      <c r="AV33" s="121">
        <f>RCF!F$37</f>
        <v>17.032</v>
      </c>
      <c r="AW33" s="122">
        <f t="shared" si="196"/>
        <v>4546</v>
      </c>
      <c r="AX33" s="121">
        <f>RCF!F$64</f>
        <v>17.22</v>
      </c>
      <c r="AY33" s="44">
        <f t="shared" si="186"/>
        <v>4583</v>
      </c>
      <c r="AZ33" s="121">
        <f>RCF!F$39</f>
        <v>17.36</v>
      </c>
      <c r="BA33" s="44">
        <f t="shared" si="187"/>
        <v>4423.8</v>
      </c>
      <c r="BB33" s="121">
        <f>RCF!F$41</f>
        <v>16.757000000000001</v>
      </c>
    </row>
    <row r="34" spans="1:54" ht="25.5" x14ac:dyDescent="0.2">
      <c r="A34" s="60">
        <v>1807</v>
      </c>
      <c r="B34" s="47" t="s">
        <v>181</v>
      </c>
      <c r="C34" s="48">
        <v>45</v>
      </c>
      <c r="D34" s="44">
        <f t="shared" si="188"/>
        <v>3066.4</v>
      </c>
      <c r="E34" s="43">
        <f>RCF!C$43</f>
        <v>68.141894999999991</v>
      </c>
      <c r="F34" s="44">
        <f t="shared" si="189"/>
        <v>753.8</v>
      </c>
      <c r="G34" s="121">
        <f>RCF!F$5</f>
        <v>16.753</v>
      </c>
      <c r="H34" s="44">
        <f t="shared" si="167"/>
        <v>753.9</v>
      </c>
      <c r="I34" s="121">
        <f t="shared" si="168"/>
        <v>16.753</v>
      </c>
      <c r="J34" s="108">
        <f t="shared" si="190"/>
        <v>829.3</v>
      </c>
      <c r="K34" s="108">
        <f t="shared" si="190"/>
        <v>1032.8</v>
      </c>
      <c r="L34" s="108">
        <f t="shared" si="190"/>
        <v>1108.2</v>
      </c>
      <c r="M34" s="108">
        <f t="shared" si="190"/>
        <v>1221.3</v>
      </c>
      <c r="N34" s="108">
        <f t="shared" si="190"/>
        <v>1507.8</v>
      </c>
      <c r="O34" s="108">
        <f t="shared" si="190"/>
        <v>1620.9</v>
      </c>
      <c r="P34" s="108">
        <f t="shared" si="190"/>
        <v>2261.6999999999998</v>
      </c>
      <c r="Q34" s="44">
        <f t="shared" si="170"/>
        <v>757.6</v>
      </c>
      <c r="R34" s="121">
        <f>RCF!F$7</f>
        <v>16.835999999999999</v>
      </c>
      <c r="S34" s="108">
        <f t="shared" si="171"/>
        <v>984.8</v>
      </c>
      <c r="T34" s="108">
        <f t="shared" si="171"/>
        <v>1136.4000000000001</v>
      </c>
      <c r="U34" s="44">
        <f t="shared" si="172"/>
        <v>730.7</v>
      </c>
      <c r="V34" s="121">
        <f>RCF!F$9</f>
        <v>16.238</v>
      </c>
      <c r="W34" s="44">
        <f t="shared" si="173"/>
        <v>730.7</v>
      </c>
      <c r="X34" s="121">
        <f t="shared" si="174"/>
        <v>16.238</v>
      </c>
      <c r="Y34" s="108">
        <f t="shared" si="191"/>
        <v>803.7</v>
      </c>
      <c r="Z34" s="108">
        <f t="shared" si="192"/>
        <v>1001.1</v>
      </c>
      <c r="AA34" s="108">
        <f t="shared" si="192"/>
        <v>1183.8</v>
      </c>
      <c r="AB34" s="108">
        <f t="shared" si="192"/>
        <v>1074.0999999999999</v>
      </c>
      <c r="AC34" s="108">
        <f t="shared" si="192"/>
        <v>1585.6</v>
      </c>
      <c r="AD34" s="108">
        <f t="shared" si="192"/>
        <v>2192.1</v>
      </c>
      <c r="AE34" s="44">
        <f t="shared" si="177"/>
        <v>707.8</v>
      </c>
      <c r="AF34" s="121">
        <f>RCF!F$13</f>
        <v>15.73</v>
      </c>
      <c r="AG34" s="108">
        <f t="shared" si="193"/>
        <v>1167.9000000000001</v>
      </c>
      <c r="AH34" s="108">
        <f t="shared" si="193"/>
        <v>1486.4</v>
      </c>
      <c r="AI34" s="108">
        <f t="shared" si="193"/>
        <v>2123.4</v>
      </c>
      <c r="AJ34" s="44">
        <f t="shared" si="179"/>
        <v>0</v>
      </c>
      <c r="AK34" s="121">
        <f>RCF!F$31</f>
        <v>0</v>
      </c>
      <c r="AL34" s="44">
        <f t="shared" si="180"/>
        <v>998.3</v>
      </c>
      <c r="AM34" s="121">
        <f>RCF!F$59</f>
        <v>22.186</v>
      </c>
      <c r="AN34" s="44">
        <f t="shared" si="181"/>
        <v>794.1</v>
      </c>
      <c r="AO34" s="121">
        <f>RCF!F$33</f>
        <v>17.648</v>
      </c>
      <c r="AP34" s="108">
        <f t="shared" si="194"/>
        <v>1191.0999999999999</v>
      </c>
      <c r="AQ34" s="44">
        <f t="shared" si="183"/>
        <v>742.1</v>
      </c>
      <c r="AR34" s="121">
        <f>RCF!F$35</f>
        <v>16.492000000000001</v>
      </c>
      <c r="AS34" s="108">
        <f t="shared" si="195"/>
        <v>964.7</v>
      </c>
      <c r="AT34" s="108">
        <f t="shared" si="195"/>
        <v>1076</v>
      </c>
      <c r="AU34" s="44">
        <f t="shared" si="185"/>
        <v>766.4</v>
      </c>
      <c r="AV34" s="121">
        <f>RCF!F$37</f>
        <v>17.032</v>
      </c>
      <c r="AW34" s="122">
        <f t="shared" si="196"/>
        <v>774.9</v>
      </c>
      <c r="AX34" s="121">
        <f>RCF!F$64</f>
        <v>17.22</v>
      </c>
      <c r="AY34" s="44">
        <f t="shared" si="186"/>
        <v>781.2</v>
      </c>
      <c r="AZ34" s="121">
        <f>RCF!F$39</f>
        <v>17.36</v>
      </c>
      <c r="BA34" s="44">
        <f t="shared" si="187"/>
        <v>754</v>
      </c>
      <c r="BB34" s="121">
        <f>RCF!F$41</f>
        <v>16.757000000000001</v>
      </c>
    </row>
    <row r="35" spans="1:54" x14ac:dyDescent="0.2">
      <c r="A35" s="60">
        <v>1857</v>
      </c>
      <c r="B35" s="47" t="s">
        <v>34</v>
      </c>
      <c r="C35" s="48">
        <v>280</v>
      </c>
      <c r="D35" s="44">
        <f t="shared" si="188"/>
        <v>19079.7</v>
      </c>
      <c r="E35" s="43">
        <f>RCF!C$43</f>
        <v>68.141894999999991</v>
      </c>
      <c r="F35" s="44">
        <f t="shared" si="189"/>
        <v>4921.5</v>
      </c>
      <c r="G35" s="121">
        <f>RCF!C$5</f>
        <v>17.577000000000002</v>
      </c>
      <c r="H35" s="44">
        <f t="shared" si="167"/>
        <v>4921.6000000000004</v>
      </c>
      <c r="I35" s="121">
        <f t="shared" si="168"/>
        <v>17.577000000000002</v>
      </c>
      <c r="J35" s="108">
        <f t="shared" si="190"/>
        <v>5413.7</v>
      </c>
      <c r="K35" s="108">
        <f t="shared" si="190"/>
        <v>6742.5</v>
      </c>
      <c r="L35" s="108">
        <f t="shared" si="190"/>
        <v>7234.7</v>
      </c>
      <c r="M35" s="108">
        <f t="shared" si="190"/>
        <v>7972.9</v>
      </c>
      <c r="N35" s="108">
        <f t="shared" si="190"/>
        <v>9843.1</v>
      </c>
      <c r="O35" s="108">
        <f t="shared" si="190"/>
        <v>10581.4</v>
      </c>
      <c r="P35" s="108">
        <f t="shared" si="190"/>
        <v>14764.7</v>
      </c>
      <c r="Q35" s="44">
        <f t="shared" si="170"/>
        <v>4944.8</v>
      </c>
      <c r="R35" s="121">
        <f>RCF!C$7</f>
        <v>17.66</v>
      </c>
      <c r="S35" s="108">
        <f t="shared" si="171"/>
        <v>6428.2</v>
      </c>
      <c r="T35" s="108">
        <f t="shared" si="171"/>
        <v>7417.2</v>
      </c>
      <c r="U35" s="44">
        <f t="shared" si="172"/>
        <v>4769.5</v>
      </c>
      <c r="V35" s="121">
        <f>RCF!C$9</f>
        <v>17.033999999999999</v>
      </c>
      <c r="W35" s="44">
        <f t="shared" si="173"/>
        <v>4769.5</v>
      </c>
      <c r="X35" s="121">
        <f t="shared" si="174"/>
        <v>17.033999999999999</v>
      </c>
      <c r="Y35" s="108">
        <f t="shared" si="191"/>
        <v>5246.4</v>
      </c>
      <c r="Z35" s="108">
        <f t="shared" si="192"/>
        <v>6534.2</v>
      </c>
      <c r="AA35" s="108">
        <f t="shared" si="192"/>
        <v>7726.6</v>
      </c>
      <c r="AB35" s="108">
        <f t="shared" si="192"/>
        <v>7011.2</v>
      </c>
      <c r="AC35" s="108">
        <f t="shared" si="192"/>
        <v>10349.9</v>
      </c>
      <c r="AD35" s="108">
        <f t="shared" si="192"/>
        <v>14308.6</v>
      </c>
      <c r="AE35" s="44">
        <f t="shared" si="177"/>
        <v>4614.3999999999996</v>
      </c>
      <c r="AF35" s="121">
        <f>RCF!C$13</f>
        <v>16.48</v>
      </c>
      <c r="AG35" s="108">
        <f t="shared" si="193"/>
        <v>7613.8</v>
      </c>
      <c r="AH35" s="108">
        <f t="shared" si="193"/>
        <v>9690.2000000000007</v>
      </c>
      <c r="AI35" s="108">
        <f t="shared" si="193"/>
        <v>13843.2</v>
      </c>
      <c r="AJ35" s="44">
        <f t="shared" si="179"/>
        <v>4825.3</v>
      </c>
      <c r="AK35" s="121">
        <f>RCF!C$25</f>
        <v>17.233333333333334</v>
      </c>
      <c r="AL35" s="44">
        <f t="shared" si="180"/>
        <v>6518.4</v>
      </c>
      <c r="AM35" s="121">
        <f>RCF!C$59</f>
        <v>23.279999999999998</v>
      </c>
      <c r="AN35" s="44">
        <f t="shared" si="181"/>
        <v>5183.8999999999996</v>
      </c>
      <c r="AO35" s="121">
        <f>RCF!C$33</f>
        <v>18.513999999999999</v>
      </c>
      <c r="AP35" s="108">
        <f t="shared" si="194"/>
        <v>7775.8</v>
      </c>
      <c r="AQ35" s="44">
        <f t="shared" si="183"/>
        <v>4845.8</v>
      </c>
      <c r="AR35" s="121">
        <f>RCF!C$35</f>
        <v>17.306666666666668</v>
      </c>
      <c r="AS35" s="108">
        <f t="shared" si="195"/>
        <v>6299.5</v>
      </c>
      <c r="AT35" s="108">
        <f t="shared" si="195"/>
        <v>7026.4</v>
      </c>
      <c r="AU35" s="44">
        <f t="shared" si="185"/>
        <v>5000.8</v>
      </c>
      <c r="AV35" s="121">
        <f>RCF!C$37</f>
        <v>17.86</v>
      </c>
      <c r="AW35" s="122">
        <f t="shared" si="196"/>
        <v>5059.6000000000004</v>
      </c>
      <c r="AX35" s="121">
        <f>RCF!C$64</f>
        <v>18.07</v>
      </c>
      <c r="AY35" s="44">
        <f t="shared" si="186"/>
        <v>5130.5</v>
      </c>
      <c r="AZ35" s="121">
        <f>RCF!C$39</f>
        <v>18.323333333333334</v>
      </c>
      <c r="BA35" s="44">
        <f t="shared" si="187"/>
        <v>4922.1000000000004</v>
      </c>
      <c r="BB35" s="121">
        <f>RCF!C$41</f>
        <v>17.579000000000001</v>
      </c>
    </row>
    <row r="36" spans="1:54" x14ac:dyDescent="0.2">
      <c r="A36" s="60">
        <v>1859</v>
      </c>
      <c r="B36" s="47" t="s">
        <v>182</v>
      </c>
      <c r="C36" s="48">
        <v>267</v>
      </c>
      <c r="D36" s="44">
        <f t="shared" si="188"/>
        <v>18193.900000000001</v>
      </c>
      <c r="E36" s="43">
        <f>RCF!C$43</f>
        <v>68.141894999999991</v>
      </c>
      <c r="F36" s="44">
        <f t="shared" si="189"/>
        <v>4473</v>
      </c>
      <c r="G36" s="121">
        <f>RCF!F$5</f>
        <v>16.753</v>
      </c>
      <c r="H36" s="44">
        <f t="shared" si="167"/>
        <v>4473.1000000000004</v>
      </c>
      <c r="I36" s="121">
        <f t="shared" si="168"/>
        <v>16.753</v>
      </c>
      <c r="J36" s="108">
        <f t="shared" si="190"/>
        <v>4920.3999999999996</v>
      </c>
      <c r="K36" s="108">
        <f t="shared" si="190"/>
        <v>6128.1</v>
      </c>
      <c r="L36" s="108">
        <f t="shared" si="190"/>
        <v>6575.4</v>
      </c>
      <c r="M36" s="108">
        <f t="shared" si="190"/>
        <v>7246.3</v>
      </c>
      <c r="N36" s="108">
        <f t="shared" si="190"/>
        <v>8946.1</v>
      </c>
      <c r="O36" s="108">
        <f t="shared" si="190"/>
        <v>9617.1</v>
      </c>
      <c r="P36" s="108">
        <f t="shared" si="190"/>
        <v>13419.2</v>
      </c>
      <c r="Q36" s="44">
        <f t="shared" si="170"/>
        <v>4495.2</v>
      </c>
      <c r="R36" s="121">
        <f>RCF!F$7</f>
        <v>16.835999999999999</v>
      </c>
      <c r="S36" s="108">
        <f t="shared" si="171"/>
        <v>5843.7</v>
      </c>
      <c r="T36" s="108">
        <f t="shared" si="171"/>
        <v>6742.8</v>
      </c>
      <c r="U36" s="44">
        <f t="shared" si="172"/>
        <v>4335.5</v>
      </c>
      <c r="V36" s="121">
        <f>RCF!F$9</f>
        <v>16.238</v>
      </c>
      <c r="W36" s="44">
        <f t="shared" si="173"/>
        <v>4335.5</v>
      </c>
      <c r="X36" s="121">
        <f t="shared" si="174"/>
        <v>16.238</v>
      </c>
      <c r="Y36" s="108">
        <f t="shared" si="191"/>
        <v>4769</v>
      </c>
      <c r="Z36" s="108">
        <f t="shared" si="192"/>
        <v>5939.7</v>
      </c>
      <c r="AA36" s="108">
        <f t="shared" si="192"/>
        <v>7023.6</v>
      </c>
      <c r="AB36" s="108">
        <f t="shared" si="192"/>
        <v>6373.3</v>
      </c>
      <c r="AC36" s="108">
        <f t="shared" si="192"/>
        <v>9408.1</v>
      </c>
      <c r="AD36" s="108">
        <f t="shared" si="192"/>
        <v>13006.6</v>
      </c>
      <c r="AE36" s="44">
        <f t="shared" si="177"/>
        <v>4199.8999999999996</v>
      </c>
      <c r="AF36" s="121">
        <f>RCF!F$13</f>
        <v>15.73</v>
      </c>
      <c r="AG36" s="108">
        <f t="shared" si="193"/>
        <v>6929.8</v>
      </c>
      <c r="AH36" s="108">
        <f t="shared" si="193"/>
        <v>8819.7999999999993</v>
      </c>
      <c r="AI36" s="108">
        <f t="shared" si="193"/>
        <v>12599.7</v>
      </c>
      <c r="AJ36" s="44">
        <f t="shared" si="179"/>
        <v>0</v>
      </c>
      <c r="AK36" s="121">
        <f>RCF!F$31</f>
        <v>0</v>
      </c>
      <c r="AL36" s="44">
        <f t="shared" si="180"/>
        <v>5923.6</v>
      </c>
      <c r="AM36" s="121">
        <f>RCF!F$59</f>
        <v>22.186</v>
      </c>
      <c r="AN36" s="44">
        <f t="shared" si="181"/>
        <v>4712</v>
      </c>
      <c r="AO36" s="121">
        <f>RCF!F$33</f>
        <v>17.648</v>
      </c>
      <c r="AP36" s="108">
        <f t="shared" si="194"/>
        <v>7068</v>
      </c>
      <c r="AQ36" s="44">
        <f t="shared" si="183"/>
        <v>4403.3</v>
      </c>
      <c r="AR36" s="121">
        <f>RCF!F$35</f>
        <v>16.492000000000001</v>
      </c>
      <c r="AS36" s="108">
        <f t="shared" si="195"/>
        <v>5724.2</v>
      </c>
      <c r="AT36" s="108">
        <f t="shared" si="195"/>
        <v>6384.7</v>
      </c>
      <c r="AU36" s="44">
        <f t="shared" si="185"/>
        <v>4547.5</v>
      </c>
      <c r="AV36" s="121">
        <f>RCF!F$37</f>
        <v>17.032</v>
      </c>
      <c r="AW36" s="122">
        <f t="shared" si="196"/>
        <v>4597.7</v>
      </c>
      <c r="AX36" s="121">
        <f>RCF!F$64</f>
        <v>17.22</v>
      </c>
      <c r="AY36" s="44">
        <f t="shared" si="186"/>
        <v>4635.1000000000004</v>
      </c>
      <c r="AZ36" s="121">
        <f>RCF!F$39</f>
        <v>17.36</v>
      </c>
      <c r="BA36" s="44">
        <f t="shared" si="187"/>
        <v>4474.1000000000004</v>
      </c>
      <c r="BB36" s="121">
        <f>RCF!F$41</f>
        <v>16.757000000000001</v>
      </c>
    </row>
    <row r="37" spans="1:54" x14ac:dyDescent="0.2">
      <c r="A37" s="60">
        <v>1863</v>
      </c>
      <c r="B37" s="47" t="s">
        <v>183</v>
      </c>
      <c r="C37" s="48">
        <v>305</v>
      </c>
      <c r="D37" s="44">
        <f t="shared" si="188"/>
        <v>20783.3</v>
      </c>
      <c r="E37" s="43">
        <f>RCF!C$43</f>
        <v>68.141894999999991</v>
      </c>
      <c r="F37" s="44">
        <f t="shared" si="189"/>
        <v>5109.6000000000004</v>
      </c>
      <c r="G37" s="121">
        <f>RCF!F$5</f>
        <v>16.753</v>
      </c>
      <c r="H37" s="44">
        <f t="shared" si="167"/>
        <v>5109.7</v>
      </c>
      <c r="I37" s="121">
        <f t="shared" si="168"/>
        <v>16.753</v>
      </c>
      <c r="J37" s="108">
        <f t="shared" si="190"/>
        <v>5620.6</v>
      </c>
      <c r="K37" s="108">
        <f t="shared" si="190"/>
        <v>7000.2</v>
      </c>
      <c r="L37" s="108">
        <f t="shared" si="190"/>
        <v>7511.2</v>
      </c>
      <c r="M37" s="108">
        <f t="shared" si="190"/>
        <v>8277.7000000000007</v>
      </c>
      <c r="N37" s="108">
        <f t="shared" si="190"/>
        <v>10219.299999999999</v>
      </c>
      <c r="O37" s="108">
        <f t="shared" si="190"/>
        <v>10985.8</v>
      </c>
      <c r="P37" s="108">
        <f t="shared" si="190"/>
        <v>15329</v>
      </c>
      <c r="Q37" s="44">
        <f t="shared" si="170"/>
        <v>5134.8999999999996</v>
      </c>
      <c r="R37" s="121">
        <f>RCF!F$7</f>
        <v>16.835999999999999</v>
      </c>
      <c r="S37" s="108">
        <f t="shared" si="171"/>
        <v>6675.3</v>
      </c>
      <c r="T37" s="108">
        <f t="shared" si="171"/>
        <v>7702.3</v>
      </c>
      <c r="U37" s="44">
        <f t="shared" si="172"/>
        <v>4952.5</v>
      </c>
      <c r="V37" s="121">
        <f>RCF!F$9</f>
        <v>16.238</v>
      </c>
      <c r="W37" s="44">
        <f t="shared" si="173"/>
        <v>4952.5</v>
      </c>
      <c r="X37" s="121">
        <f t="shared" si="174"/>
        <v>16.238</v>
      </c>
      <c r="Y37" s="108">
        <f t="shared" si="191"/>
        <v>5447.7</v>
      </c>
      <c r="Z37" s="108">
        <f t="shared" si="192"/>
        <v>6785</v>
      </c>
      <c r="AA37" s="108">
        <f t="shared" si="192"/>
        <v>8023.2</v>
      </c>
      <c r="AB37" s="108">
        <f t="shared" si="192"/>
        <v>7280.3</v>
      </c>
      <c r="AC37" s="108">
        <f t="shared" si="192"/>
        <v>10747.1</v>
      </c>
      <c r="AD37" s="108">
        <f t="shared" si="192"/>
        <v>14857.8</v>
      </c>
      <c r="AE37" s="44">
        <f t="shared" si="177"/>
        <v>4797.6000000000004</v>
      </c>
      <c r="AF37" s="121">
        <f>RCF!F$13</f>
        <v>15.73</v>
      </c>
      <c r="AG37" s="108">
        <f t="shared" si="193"/>
        <v>7916</v>
      </c>
      <c r="AH37" s="108">
        <f t="shared" si="193"/>
        <v>10075</v>
      </c>
      <c r="AI37" s="108">
        <f t="shared" si="193"/>
        <v>14392.8</v>
      </c>
      <c r="AJ37" s="44">
        <f t="shared" si="179"/>
        <v>0</v>
      </c>
      <c r="AK37" s="121">
        <f>RCF!F$31</f>
        <v>0</v>
      </c>
      <c r="AL37" s="44">
        <f t="shared" si="180"/>
        <v>6766.7</v>
      </c>
      <c r="AM37" s="121">
        <f>RCF!F$59</f>
        <v>22.186</v>
      </c>
      <c r="AN37" s="44">
        <f t="shared" si="181"/>
        <v>5382.6</v>
      </c>
      <c r="AO37" s="121">
        <f>RCF!F$33</f>
        <v>17.648</v>
      </c>
      <c r="AP37" s="108">
        <f t="shared" si="194"/>
        <v>8073.9</v>
      </c>
      <c r="AQ37" s="44">
        <f t="shared" si="183"/>
        <v>5030</v>
      </c>
      <c r="AR37" s="121">
        <f>RCF!F$35</f>
        <v>16.492000000000001</v>
      </c>
      <c r="AS37" s="108">
        <f t="shared" si="195"/>
        <v>6539</v>
      </c>
      <c r="AT37" s="108">
        <f t="shared" si="195"/>
        <v>7293.5</v>
      </c>
      <c r="AU37" s="44">
        <f t="shared" si="185"/>
        <v>5194.7</v>
      </c>
      <c r="AV37" s="121">
        <f>RCF!F$37</f>
        <v>17.032</v>
      </c>
      <c r="AW37" s="122">
        <f t="shared" si="196"/>
        <v>5252.1</v>
      </c>
      <c r="AX37" s="121">
        <f>RCF!F$64</f>
        <v>17.22</v>
      </c>
      <c r="AY37" s="44">
        <f t="shared" si="186"/>
        <v>5294.8</v>
      </c>
      <c r="AZ37" s="121">
        <f>RCF!F$39</f>
        <v>17.36</v>
      </c>
      <c r="BA37" s="44">
        <f t="shared" si="187"/>
        <v>5110.8</v>
      </c>
      <c r="BB37" s="121">
        <f>RCF!F$41</f>
        <v>16.757000000000001</v>
      </c>
    </row>
    <row r="38" spans="1:54" x14ac:dyDescent="0.2">
      <c r="A38" s="60">
        <v>1869</v>
      </c>
      <c r="B38" s="47" t="s">
        <v>35</v>
      </c>
      <c r="C38" s="48">
        <v>227</v>
      </c>
      <c r="D38" s="44">
        <f t="shared" si="188"/>
        <v>15468.2</v>
      </c>
      <c r="E38" s="43">
        <f>RCF!C$43</f>
        <v>68.141894999999991</v>
      </c>
      <c r="F38" s="44">
        <f t="shared" si="189"/>
        <v>3989.9</v>
      </c>
      <c r="G38" s="121">
        <f>RCF!C$5</f>
        <v>17.577000000000002</v>
      </c>
      <c r="H38" s="44">
        <f t="shared" si="167"/>
        <v>3990</v>
      </c>
      <c r="I38" s="121">
        <f t="shared" si="168"/>
        <v>17.577000000000002</v>
      </c>
      <c r="J38" s="108">
        <f t="shared" si="190"/>
        <v>4389</v>
      </c>
      <c r="K38" s="108">
        <f t="shared" si="190"/>
        <v>5466.3</v>
      </c>
      <c r="L38" s="108">
        <f t="shared" si="190"/>
        <v>5865.3</v>
      </c>
      <c r="M38" s="108">
        <f t="shared" si="190"/>
        <v>6463.8</v>
      </c>
      <c r="N38" s="108">
        <f t="shared" si="190"/>
        <v>7980</v>
      </c>
      <c r="O38" s="108">
        <f t="shared" si="190"/>
        <v>8578.5</v>
      </c>
      <c r="P38" s="108">
        <f t="shared" si="190"/>
        <v>11969.9</v>
      </c>
      <c r="Q38" s="44">
        <f t="shared" si="170"/>
        <v>4008.8</v>
      </c>
      <c r="R38" s="121">
        <f>RCF!C$7</f>
        <v>17.66</v>
      </c>
      <c r="S38" s="108">
        <f t="shared" si="171"/>
        <v>5211.3999999999996</v>
      </c>
      <c r="T38" s="108">
        <f t="shared" si="171"/>
        <v>6013.2</v>
      </c>
      <c r="U38" s="44">
        <f t="shared" si="172"/>
        <v>3866.7</v>
      </c>
      <c r="V38" s="121">
        <f>RCF!C$9</f>
        <v>17.033999999999999</v>
      </c>
      <c r="W38" s="44">
        <f t="shared" si="173"/>
        <v>3866.7</v>
      </c>
      <c r="X38" s="121">
        <f t="shared" si="174"/>
        <v>17.033999999999999</v>
      </c>
      <c r="Y38" s="108">
        <f t="shared" si="191"/>
        <v>4253.3</v>
      </c>
      <c r="Z38" s="108">
        <f t="shared" si="192"/>
        <v>5297.4</v>
      </c>
      <c r="AA38" s="108">
        <f t="shared" si="192"/>
        <v>6264.1</v>
      </c>
      <c r="AB38" s="108">
        <f t="shared" si="192"/>
        <v>5684.1</v>
      </c>
      <c r="AC38" s="108">
        <f t="shared" si="192"/>
        <v>8390.7999999999993</v>
      </c>
      <c r="AD38" s="108">
        <f t="shared" si="192"/>
        <v>11600.2</v>
      </c>
      <c r="AE38" s="44">
        <f t="shared" si="177"/>
        <v>3740.9</v>
      </c>
      <c r="AF38" s="121">
        <f>RCF!C$13</f>
        <v>16.48</v>
      </c>
      <c r="AG38" s="108">
        <f t="shared" si="193"/>
        <v>6172.5</v>
      </c>
      <c r="AH38" s="108">
        <f t="shared" si="193"/>
        <v>7855.9</v>
      </c>
      <c r="AI38" s="108">
        <f t="shared" si="193"/>
        <v>11222.7</v>
      </c>
      <c r="AJ38" s="44">
        <f t="shared" si="179"/>
        <v>3911.9</v>
      </c>
      <c r="AK38" s="121">
        <f>RCF!C$25</f>
        <v>17.233333333333334</v>
      </c>
      <c r="AL38" s="44">
        <f t="shared" si="180"/>
        <v>5284.5</v>
      </c>
      <c r="AM38" s="121">
        <f>RCF!C$59</f>
        <v>23.279999999999998</v>
      </c>
      <c r="AN38" s="44">
        <f t="shared" si="181"/>
        <v>4202.6000000000004</v>
      </c>
      <c r="AO38" s="121">
        <f>RCF!C$33</f>
        <v>18.513999999999999</v>
      </c>
      <c r="AP38" s="108">
        <f t="shared" si="194"/>
        <v>6303.9</v>
      </c>
      <c r="AQ38" s="44">
        <f t="shared" si="183"/>
        <v>3928.6</v>
      </c>
      <c r="AR38" s="121">
        <f>RCF!C$35</f>
        <v>17.306666666666668</v>
      </c>
      <c r="AS38" s="108">
        <f t="shared" si="195"/>
        <v>5107.1000000000004</v>
      </c>
      <c r="AT38" s="108">
        <f t="shared" si="195"/>
        <v>5696.4</v>
      </c>
      <c r="AU38" s="44">
        <f t="shared" si="185"/>
        <v>4054.2</v>
      </c>
      <c r="AV38" s="121">
        <f>RCF!C$37</f>
        <v>17.86</v>
      </c>
      <c r="AW38" s="122">
        <f t="shared" si="196"/>
        <v>4101.8</v>
      </c>
      <c r="AX38" s="121">
        <f>RCF!C$64</f>
        <v>18.07</v>
      </c>
      <c r="AY38" s="44">
        <f t="shared" si="186"/>
        <v>4159.3</v>
      </c>
      <c r="AZ38" s="121">
        <f>RCF!C$39</f>
        <v>18.323333333333334</v>
      </c>
      <c r="BA38" s="44">
        <f t="shared" si="187"/>
        <v>3990.4</v>
      </c>
      <c r="BB38" s="121">
        <f>RCF!C$41</f>
        <v>17.579000000000001</v>
      </c>
    </row>
    <row r="39" spans="1:54" x14ac:dyDescent="0.2">
      <c r="A39" s="60">
        <v>1870</v>
      </c>
      <c r="B39" s="61" t="s">
        <v>36</v>
      </c>
      <c r="C39" s="62">
        <v>284</v>
      </c>
      <c r="D39" s="44">
        <f t="shared" si="188"/>
        <v>19352.3</v>
      </c>
      <c r="E39" s="43">
        <f>RCF!C$43</f>
        <v>68.141894999999991</v>
      </c>
      <c r="F39" s="44">
        <f t="shared" si="189"/>
        <v>4991.8</v>
      </c>
      <c r="G39" s="121">
        <f>RCF!C$5</f>
        <v>17.577000000000002</v>
      </c>
      <c r="H39" s="44">
        <f t="shared" si="167"/>
        <v>4991.8999999999996</v>
      </c>
      <c r="I39" s="121">
        <f t="shared" si="168"/>
        <v>17.577000000000002</v>
      </c>
      <c r="J39" s="108">
        <f t="shared" si="190"/>
        <v>5491.1</v>
      </c>
      <c r="K39" s="108">
        <f t="shared" si="190"/>
        <v>6838.9</v>
      </c>
      <c r="L39" s="108">
        <f t="shared" si="190"/>
        <v>7338</v>
      </c>
      <c r="M39" s="108">
        <f t="shared" si="190"/>
        <v>8086.8</v>
      </c>
      <c r="N39" s="108">
        <f t="shared" si="190"/>
        <v>9983.7000000000007</v>
      </c>
      <c r="O39" s="108">
        <f t="shared" si="190"/>
        <v>10732.5</v>
      </c>
      <c r="P39" s="108">
        <f t="shared" si="190"/>
        <v>14975.6</v>
      </c>
      <c r="Q39" s="44">
        <f t="shared" si="170"/>
        <v>5015.3999999999996</v>
      </c>
      <c r="R39" s="121">
        <f>RCF!C$7</f>
        <v>17.66</v>
      </c>
      <c r="S39" s="108">
        <f t="shared" si="171"/>
        <v>6520</v>
      </c>
      <c r="T39" s="108">
        <f t="shared" si="171"/>
        <v>7523.1</v>
      </c>
      <c r="U39" s="44">
        <f t="shared" si="172"/>
        <v>4837.6000000000004</v>
      </c>
      <c r="V39" s="121">
        <f>RCF!C$9</f>
        <v>17.033999999999999</v>
      </c>
      <c r="W39" s="44">
        <f t="shared" si="173"/>
        <v>4837.6000000000004</v>
      </c>
      <c r="X39" s="121">
        <f t="shared" si="174"/>
        <v>17.033999999999999</v>
      </c>
      <c r="Y39" s="108">
        <f t="shared" si="191"/>
        <v>5321.3</v>
      </c>
      <c r="Z39" s="108">
        <f t="shared" si="192"/>
        <v>6627.6</v>
      </c>
      <c r="AA39" s="108">
        <f t="shared" si="192"/>
        <v>7837</v>
      </c>
      <c r="AB39" s="108">
        <f t="shared" si="192"/>
        <v>7111.4</v>
      </c>
      <c r="AC39" s="108">
        <f t="shared" si="192"/>
        <v>10497.7</v>
      </c>
      <c r="AD39" s="108">
        <f t="shared" si="192"/>
        <v>14513</v>
      </c>
      <c r="AE39" s="44">
        <f t="shared" si="177"/>
        <v>4680.3</v>
      </c>
      <c r="AF39" s="121">
        <f>RCF!C$13</f>
        <v>16.48</v>
      </c>
      <c r="AG39" s="108">
        <f t="shared" si="193"/>
        <v>7722.5</v>
      </c>
      <c r="AH39" s="108">
        <f t="shared" si="193"/>
        <v>9828.6</v>
      </c>
      <c r="AI39" s="108">
        <f t="shared" si="193"/>
        <v>14040.9</v>
      </c>
      <c r="AJ39" s="44">
        <f t="shared" si="179"/>
        <v>4894.2</v>
      </c>
      <c r="AK39" s="121">
        <f>RCF!C$25</f>
        <v>17.233333333333334</v>
      </c>
      <c r="AL39" s="44">
        <f t="shared" si="180"/>
        <v>6611.5</v>
      </c>
      <c r="AM39" s="121">
        <f>RCF!C$59</f>
        <v>23.279999999999998</v>
      </c>
      <c r="AN39" s="44">
        <f t="shared" si="181"/>
        <v>5257.9</v>
      </c>
      <c r="AO39" s="121">
        <f>RCF!C$33</f>
        <v>18.513999999999999</v>
      </c>
      <c r="AP39" s="108">
        <f t="shared" si="194"/>
        <v>7886.8</v>
      </c>
      <c r="AQ39" s="44">
        <f t="shared" si="183"/>
        <v>4915</v>
      </c>
      <c r="AR39" s="121">
        <f>RCF!C$35</f>
        <v>17.306666666666668</v>
      </c>
      <c r="AS39" s="108">
        <f t="shared" si="195"/>
        <v>6389.5</v>
      </c>
      <c r="AT39" s="108">
        <f t="shared" si="195"/>
        <v>7126.7</v>
      </c>
      <c r="AU39" s="44">
        <f t="shared" si="185"/>
        <v>5072.2</v>
      </c>
      <c r="AV39" s="121">
        <f>RCF!C$37</f>
        <v>17.86</v>
      </c>
      <c r="AW39" s="122">
        <f t="shared" si="196"/>
        <v>5131.8</v>
      </c>
      <c r="AX39" s="121">
        <f>RCF!C$64</f>
        <v>18.07</v>
      </c>
      <c r="AY39" s="44">
        <f t="shared" si="186"/>
        <v>5203.8</v>
      </c>
      <c r="AZ39" s="121">
        <f>RCF!C$39</f>
        <v>18.323333333333334</v>
      </c>
      <c r="BA39" s="44">
        <f t="shared" si="187"/>
        <v>4992.3999999999996</v>
      </c>
      <c r="BB39" s="121">
        <f>RCF!C$41</f>
        <v>17.579000000000001</v>
      </c>
    </row>
    <row r="40" spans="1:54" x14ac:dyDescent="0.2">
      <c r="A40" s="60">
        <v>1871</v>
      </c>
      <c r="B40" s="47" t="s">
        <v>184</v>
      </c>
      <c r="C40" s="48">
        <v>341</v>
      </c>
      <c r="D40" s="44">
        <f t="shared" si="188"/>
        <v>23236.400000000001</v>
      </c>
      <c r="E40" s="43">
        <f>RCF!C$43</f>
        <v>68.141894999999991</v>
      </c>
      <c r="F40" s="44">
        <f t="shared" si="189"/>
        <v>5712.7</v>
      </c>
      <c r="G40" s="121">
        <f>RCF!F$5</f>
        <v>16.753</v>
      </c>
      <c r="H40" s="44">
        <f t="shared" si="167"/>
        <v>5712.8</v>
      </c>
      <c r="I40" s="121">
        <f t="shared" si="168"/>
        <v>16.753</v>
      </c>
      <c r="J40" s="108">
        <f t="shared" si="190"/>
        <v>6284.1</v>
      </c>
      <c r="K40" s="108">
        <f t="shared" si="190"/>
        <v>7826.5</v>
      </c>
      <c r="L40" s="108">
        <f t="shared" si="190"/>
        <v>8397.7999999999993</v>
      </c>
      <c r="M40" s="108">
        <f t="shared" si="190"/>
        <v>9254.7000000000007</v>
      </c>
      <c r="N40" s="108">
        <f t="shared" si="190"/>
        <v>11425.5</v>
      </c>
      <c r="O40" s="108">
        <f t="shared" si="190"/>
        <v>12282.5</v>
      </c>
      <c r="P40" s="108">
        <f t="shared" si="190"/>
        <v>17138.3</v>
      </c>
      <c r="Q40" s="44">
        <f t="shared" si="170"/>
        <v>5741</v>
      </c>
      <c r="R40" s="121">
        <f>RCF!F$7</f>
        <v>16.835999999999999</v>
      </c>
      <c r="S40" s="108">
        <f t="shared" si="171"/>
        <v>7463.3</v>
      </c>
      <c r="T40" s="108">
        <f t="shared" si="171"/>
        <v>8611.5</v>
      </c>
      <c r="U40" s="44">
        <f t="shared" si="172"/>
        <v>5537.1</v>
      </c>
      <c r="V40" s="121">
        <f>RCF!F$9</f>
        <v>16.238</v>
      </c>
      <c r="W40" s="44">
        <f t="shared" si="173"/>
        <v>5537.1</v>
      </c>
      <c r="X40" s="121">
        <f t="shared" si="174"/>
        <v>16.238</v>
      </c>
      <c r="Y40" s="108">
        <f t="shared" si="191"/>
        <v>6090.8</v>
      </c>
      <c r="Z40" s="108">
        <f t="shared" si="192"/>
        <v>7585.9</v>
      </c>
      <c r="AA40" s="108">
        <f t="shared" si="192"/>
        <v>8970.2000000000007</v>
      </c>
      <c r="AB40" s="108">
        <f t="shared" si="192"/>
        <v>8139.6</v>
      </c>
      <c r="AC40" s="108">
        <f t="shared" si="192"/>
        <v>12015.6</v>
      </c>
      <c r="AD40" s="108">
        <f t="shared" si="192"/>
        <v>16611.5</v>
      </c>
      <c r="AE40" s="44">
        <f t="shared" si="177"/>
        <v>5363.9</v>
      </c>
      <c r="AF40" s="121">
        <f>RCF!F$13</f>
        <v>15.73</v>
      </c>
      <c r="AG40" s="108">
        <f t="shared" si="193"/>
        <v>8850.4</v>
      </c>
      <c r="AH40" s="108">
        <f t="shared" si="193"/>
        <v>11264.2</v>
      </c>
      <c r="AI40" s="108">
        <f t="shared" si="193"/>
        <v>16091.7</v>
      </c>
      <c r="AJ40" s="44">
        <f t="shared" si="179"/>
        <v>0</v>
      </c>
      <c r="AK40" s="121">
        <f>RCF!F$31</f>
        <v>0</v>
      </c>
      <c r="AL40" s="44">
        <f t="shared" si="180"/>
        <v>7565.4</v>
      </c>
      <c r="AM40" s="121">
        <f>RCF!F$59</f>
        <v>22.186</v>
      </c>
      <c r="AN40" s="44">
        <f t="shared" si="181"/>
        <v>6017.9</v>
      </c>
      <c r="AO40" s="121">
        <f>RCF!F$33</f>
        <v>17.648</v>
      </c>
      <c r="AP40" s="108">
        <f t="shared" si="194"/>
        <v>9026.7999999999993</v>
      </c>
      <c r="AQ40" s="44">
        <f t="shared" si="183"/>
        <v>5623.7</v>
      </c>
      <c r="AR40" s="121">
        <f>RCF!F$35</f>
        <v>16.492000000000001</v>
      </c>
      <c r="AS40" s="108">
        <f t="shared" si="195"/>
        <v>7310.8</v>
      </c>
      <c r="AT40" s="108">
        <f t="shared" si="195"/>
        <v>8154.3</v>
      </c>
      <c r="AU40" s="44">
        <f t="shared" si="185"/>
        <v>5807.9</v>
      </c>
      <c r="AV40" s="121">
        <f>RCF!F$37</f>
        <v>17.032</v>
      </c>
      <c r="AW40" s="122">
        <f t="shared" si="196"/>
        <v>5872</v>
      </c>
      <c r="AX40" s="121">
        <f>RCF!F$64</f>
        <v>17.22</v>
      </c>
      <c r="AY40" s="44">
        <f t="shared" si="186"/>
        <v>5919.7</v>
      </c>
      <c r="AZ40" s="121">
        <f>RCF!F$39</f>
        <v>17.36</v>
      </c>
      <c r="BA40" s="44">
        <f t="shared" si="187"/>
        <v>5714.1</v>
      </c>
      <c r="BB40" s="121">
        <f>RCF!F$41</f>
        <v>16.757000000000001</v>
      </c>
    </row>
    <row r="41" spans="1:54" x14ac:dyDescent="0.2">
      <c r="A41" s="60">
        <v>1881</v>
      </c>
      <c r="B41" s="61" t="s">
        <v>37</v>
      </c>
      <c r="C41" s="62">
        <v>252</v>
      </c>
      <c r="D41" s="44">
        <f t="shared" si="188"/>
        <v>17171.8</v>
      </c>
      <c r="E41" s="43">
        <f>RCF!C$43</f>
        <v>68.141894999999991</v>
      </c>
      <c r="F41" s="44">
        <f t="shared" si="189"/>
        <v>4429.3999999999996</v>
      </c>
      <c r="G41" s="121">
        <f>RCF!C$5</f>
        <v>17.577000000000002</v>
      </c>
      <c r="H41" s="44">
        <f t="shared" si="167"/>
        <v>4429.3999999999996</v>
      </c>
      <c r="I41" s="121">
        <f t="shared" si="168"/>
        <v>17.577000000000002</v>
      </c>
      <c r="J41" s="108">
        <f t="shared" si="190"/>
        <v>4872.3</v>
      </c>
      <c r="K41" s="108">
        <f t="shared" si="190"/>
        <v>6068.3</v>
      </c>
      <c r="L41" s="108">
        <f t="shared" si="190"/>
        <v>6511.2</v>
      </c>
      <c r="M41" s="108">
        <f t="shared" si="190"/>
        <v>7175.6</v>
      </c>
      <c r="N41" s="108">
        <f t="shared" si="190"/>
        <v>8858.7999999999993</v>
      </c>
      <c r="O41" s="108">
        <f t="shared" si="190"/>
        <v>9523.2000000000007</v>
      </c>
      <c r="P41" s="108">
        <f t="shared" si="190"/>
        <v>13288.2</v>
      </c>
      <c r="Q41" s="44">
        <f t="shared" si="170"/>
        <v>4450.3</v>
      </c>
      <c r="R41" s="121">
        <f>RCF!C$7</f>
        <v>17.66</v>
      </c>
      <c r="S41" s="108">
        <f t="shared" si="171"/>
        <v>5785.3</v>
      </c>
      <c r="T41" s="108">
        <f t="shared" si="171"/>
        <v>6675.4</v>
      </c>
      <c r="U41" s="44">
        <f t="shared" si="172"/>
        <v>4292.5</v>
      </c>
      <c r="V41" s="121">
        <f>RCF!C$9</f>
        <v>17.033999999999999</v>
      </c>
      <c r="W41" s="44">
        <f t="shared" si="173"/>
        <v>4292.5</v>
      </c>
      <c r="X41" s="121">
        <f t="shared" si="174"/>
        <v>17.033999999999999</v>
      </c>
      <c r="Y41" s="108">
        <f t="shared" si="191"/>
        <v>4721.7</v>
      </c>
      <c r="Z41" s="108">
        <f t="shared" si="192"/>
        <v>5880.8</v>
      </c>
      <c r="AA41" s="108">
        <f t="shared" si="192"/>
        <v>6954</v>
      </c>
      <c r="AB41" s="108">
        <f t="shared" si="192"/>
        <v>6310.1</v>
      </c>
      <c r="AC41" s="108">
        <f t="shared" si="192"/>
        <v>9314.9</v>
      </c>
      <c r="AD41" s="108">
        <f t="shared" si="192"/>
        <v>12877.7</v>
      </c>
      <c r="AE41" s="44">
        <f t="shared" si="177"/>
        <v>4152.8999999999996</v>
      </c>
      <c r="AF41" s="121">
        <f>RCF!C$13</f>
        <v>16.48</v>
      </c>
      <c r="AG41" s="108">
        <f t="shared" si="193"/>
        <v>6852.3</v>
      </c>
      <c r="AH41" s="108">
        <f t="shared" si="193"/>
        <v>8721.1</v>
      </c>
      <c r="AI41" s="108">
        <f t="shared" si="193"/>
        <v>12458.7</v>
      </c>
      <c r="AJ41" s="44">
        <f t="shared" si="179"/>
        <v>4342.8</v>
      </c>
      <c r="AK41" s="121">
        <f>RCF!C$25</f>
        <v>17.233333333333334</v>
      </c>
      <c r="AL41" s="44">
        <f t="shared" si="180"/>
        <v>5866.5</v>
      </c>
      <c r="AM41" s="121">
        <f>RCF!C$59</f>
        <v>23.279999999999998</v>
      </c>
      <c r="AN41" s="44">
        <f t="shared" si="181"/>
        <v>4665.5</v>
      </c>
      <c r="AO41" s="121">
        <f>RCF!C$33</f>
        <v>18.513999999999999</v>
      </c>
      <c r="AP41" s="108">
        <f t="shared" si="194"/>
        <v>6998.2</v>
      </c>
      <c r="AQ41" s="44">
        <f t="shared" si="183"/>
        <v>4361.2</v>
      </c>
      <c r="AR41" s="121">
        <f>RCF!C$35</f>
        <v>17.306666666666668</v>
      </c>
      <c r="AS41" s="108">
        <f t="shared" si="195"/>
        <v>5669.5</v>
      </c>
      <c r="AT41" s="108">
        <f t="shared" si="195"/>
        <v>6323.7</v>
      </c>
      <c r="AU41" s="44">
        <f t="shared" si="185"/>
        <v>4500.7</v>
      </c>
      <c r="AV41" s="121">
        <f>RCF!C$37</f>
        <v>17.86</v>
      </c>
      <c r="AW41" s="122">
        <f t="shared" si="196"/>
        <v>4553.6000000000004</v>
      </c>
      <c r="AX41" s="121">
        <f>RCF!C$64</f>
        <v>18.07</v>
      </c>
      <c r="AY41" s="44">
        <f t="shared" si="186"/>
        <v>4617.3999999999996</v>
      </c>
      <c r="AZ41" s="121">
        <f>RCF!C$39</f>
        <v>18.323333333333334</v>
      </c>
      <c r="BA41" s="44">
        <f t="shared" si="187"/>
        <v>4429.8999999999996</v>
      </c>
      <c r="BB41" s="121">
        <f>RCF!C$41</f>
        <v>17.579000000000001</v>
      </c>
    </row>
    <row r="42" spans="1:54" x14ac:dyDescent="0.2">
      <c r="A42" s="60">
        <v>1901</v>
      </c>
      <c r="B42" s="47" t="s">
        <v>185</v>
      </c>
      <c r="C42" s="48">
        <v>118</v>
      </c>
      <c r="D42" s="44">
        <f t="shared" si="188"/>
        <v>8040.7</v>
      </c>
      <c r="E42" s="43">
        <f>RCF!C$43</f>
        <v>68.141894999999991</v>
      </c>
      <c r="F42" s="44">
        <f t="shared" si="189"/>
        <v>1976.8</v>
      </c>
      <c r="G42" s="121">
        <f>RCF!F$5</f>
        <v>16.753</v>
      </c>
      <c r="H42" s="44">
        <f t="shared" si="167"/>
        <v>1976.9</v>
      </c>
      <c r="I42" s="121">
        <f t="shared" si="168"/>
        <v>16.753</v>
      </c>
      <c r="J42" s="108">
        <f t="shared" ref="J42:P51" si="197">ROUND($C42*$I42*J$6,1)</f>
        <v>2174.5</v>
      </c>
      <c r="K42" s="108">
        <f t="shared" si="197"/>
        <v>2708.3</v>
      </c>
      <c r="L42" s="108">
        <f t="shared" si="197"/>
        <v>2906</v>
      </c>
      <c r="M42" s="108">
        <f t="shared" si="197"/>
        <v>3202.5</v>
      </c>
      <c r="N42" s="108">
        <f t="shared" si="197"/>
        <v>3953.7</v>
      </c>
      <c r="O42" s="108">
        <f t="shared" si="197"/>
        <v>4250.2</v>
      </c>
      <c r="P42" s="108">
        <f t="shared" si="197"/>
        <v>5930.6</v>
      </c>
      <c r="Q42" s="44">
        <f t="shared" si="170"/>
        <v>1986.6</v>
      </c>
      <c r="R42" s="121">
        <f>RCF!F$7</f>
        <v>16.835999999999999</v>
      </c>
      <c r="S42" s="108">
        <f t="shared" si="171"/>
        <v>2582.5</v>
      </c>
      <c r="T42" s="108">
        <f t="shared" si="171"/>
        <v>2979.9</v>
      </c>
      <c r="U42" s="44">
        <f t="shared" si="172"/>
        <v>1916</v>
      </c>
      <c r="V42" s="121">
        <f>RCF!F$9</f>
        <v>16.238</v>
      </c>
      <c r="W42" s="44">
        <f t="shared" si="173"/>
        <v>1916</v>
      </c>
      <c r="X42" s="121">
        <f t="shared" si="174"/>
        <v>16.238</v>
      </c>
      <c r="Y42" s="108">
        <f t="shared" si="191"/>
        <v>2107.6</v>
      </c>
      <c r="Z42" s="108">
        <f t="shared" ref="Z42:AD51" si="198">ROUND($C42*$X42*Z$6,1)</f>
        <v>2625</v>
      </c>
      <c r="AA42" s="108">
        <f t="shared" si="198"/>
        <v>3104.1</v>
      </c>
      <c r="AB42" s="108">
        <f t="shared" si="198"/>
        <v>2816.6</v>
      </c>
      <c r="AC42" s="108">
        <f t="shared" si="198"/>
        <v>4157.8999999999996</v>
      </c>
      <c r="AD42" s="108">
        <f t="shared" si="198"/>
        <v>5748.3</v>
      </c>
      <c r="AE42" s="44">
        <f t="shared" si="177"/>
        <v>1856.1</v>
      </c>
      <c r="AF42" s="121">
        <f>RCF!F$13</f>
        <v>15.73</v>
      </c>
      <c r="AG42" s="108">
        <f t="shared" si="193"/>
        <v>3062.6</v>
      </c>
      <c r="AH42" s="108">
        <f t="shared" si="193"/>
        <v>3897.8</v>
      </c>
      <c r="AI42" s="108">
        <f t="shared" si="193"/>
        <v>5568.3</v>
      </c>
      <c r="AJ42" s="44">
        <f t="shared" si="179"/>
        <v>0</v>
      </c>
      <c r="AK42" s="121">
        <f>RCF!F$31</f>
        <v>0</v>
      </c>
      <c r="AL42" s="44">
        <f t="shared" si="180"/>
        <v>2617.9</v>
      </c>
      <c r="AM42" s="121">
        <f>RCF!F$59</f>
        <v>22.186</v>
      </c>
      <c r="AN42" s="44">
        <f t="shared" si="181"/>
        <v>2082.4</v>
      </c>
      <c r="AO42" s="121">
        <f>RCF!F$33</f>
        <v>17.648</v>
      </c>
      <c r="AP42" s="108">
        <f t="shared" si="194"/>
        <v>3123.6</v>
      </c>
      <c r="AQ42" s="44">
        <f t="shared" si="183"/>
        <v>1946</v>
      </c>
      <c r="AR42" s="121">
        <f>RCF!F$35</f>
        <v>16.492000000000001</v>
      </c>
      <c r="AS42" s="108">
        <f t="shared" si="195"/>
        <v>2529.8000000000002</v>
      </c>
      <c r="AT42" s="108">
        <f t="shared" si="195"/>
        <v>2821.7</v>
      </c>
      <c r="AU42" s="44">
        <f t="shared" si="185"/>
        <v>2009.7</v>
      </c>
      <c r="AV42" s="121">
        <f>RCF!F$37</f>
        <v>17.032</v>
      </c>
      <c r="AW42" s="122">
        <f t="shared" si="196"/>
        <v>2031.9</v>
      </c>
      <c r="AX42" s="121">
        <f>RCF!F$64</f>
        <v>17.22</v>
      </c>
      <c r="AY42" s="44">
        <f t="shared" si="186"/>
        <v>2048.4</v>
      </c>
      <c r="AZ42" s="121">
        <f>RCF!F$39</f>
        <v>17.36</v>
      </c>
      <c r="BA42" s="44">
        <f t="shared" si="187"/>
        <v>1977.3</v>
      </c>
      <c r="BB42" s="121">
        <f>RCF!F$41</f>
        <v>16.757000000000001</v>
      </c>
    </row>
    <row r="43" spans="1:54" x14ac:dyDescent="0.2">
      <c r="A43" s="60">
        <v>1905</v>
      </c>
      <c r="B43" s="61" t="s">
        <v>38</v>
      </c>
      <c r="C43" s="62">
        <v>265.8</v>
      </c>
      <c r="D43" s="44">
        <f t="shared" si="188"/>
        <v>18112.099999999999</v>
      </c>
      <c r="E43" s="43">
        <f>RCF!C$43</f>
        <v>68.141894999999991</v>
      </c>
      <c r="F43" s="44">
        <f t="shared" si="189"/>
        <v>4671.8999999999996</v>
      </c>
      <c r="G43" s="121">
        <f>RCF!C$5</f>
        <v>17.577000000000002</v>
      </c>
      <c r="H43" s="44">
        <f t="shared" si="167"/>
        <v>4672</v>
      </c>
      <c r="I43" s="121">
        <f t="shared" si="168"/>
        <v>17.577000000000002</v>
      </c>
      <c r="J43" s="108">
        <f t="shared" si="197"/>
        <v>5139.2</v>
      </c>
      <c r="K43" s="108">
        <f t="shared" si="197"/>
        <v>6400.6</v>
      </c>
      <c r="L43" s="108">
        <f t="shared" si="197"/>
        <v>6867.8</v>
      </c>
      <c r="M43" s="108">
        <f t="shared" si="197"/>
        <v>7568.6</v>
      </c>
      <c r="N43" s="108">
        <f t="shared" si="197"/>
        <v>9343.9</v>
      </c>
      <c r="O43" s="108">
        <f t="shared" si="197"/>
        <v>10044.700000000001</v>
      </c>
      <c r="P43" s="108">
        <f t="shared" si="197"/>
        <v>14015.9</v>
      </c>
      <c r="Q43" s="44">
        <f t="shared" si="170"/>
        <v>4694</v>
      </c>
      <c r="R43" s="121">
        <f>RCF!C$7</f>
        <v>17.66</v>
      </c>
      <c r="S43" s="108">
        <f t="shared" si="171"/>
        <v>6102.2</v>
      </c>
      <c r="T43" s="108">
        <f t="shared" si="171"/>
        <v>7041</v>
      </c>
      <c r="U43" s="44">
        <f t="shared" si="172"/>
        <v>4527.6000000000004</v>
      </c>
      <c r="V43" s="121">
        <f>RCF!C$9</f>
        <v>17.033999999999999</v>
      </c>
      <c r="W43" s="44">
        <f t="shared" si="173"/>
        <v>4527.6000000000004</v>
      </c>
      <c r="X43" s="121">
        <f t="shared" si="174"/>
        <v>17.033999999999999</v>
      </c>
      <c r="Y43" s="108">
        <f t="shared" si="191"/>
        <v>4980.3</v>
      </c>
      <c r="Z43" s="108">
        <f t="shared" si="198"/>
        <v>6202.9</v>
      </c>
      <c r="AA43" s="108">
        <f t="shared" si="198"/>
        <v>7334.8</v>
      </c>
      <c r="AB43" s="108">
        <f t="shared" si="198"/>
        <v>6655.6</v>
      </c>
      <c r="AC43" s="108">
        <f t="shared" si="198"/>
        <v>9825</v>
      </c>
      <c r="AD43" s="108">
        <f t="shared" si="198"/>
        <v>13582.9</v>
      </c>
      <c r="AE43" s="44">
        <f t="shared" si="177"/>
        <v>4380.3</v>
      </c>
      <c r="AF43" s="121">
        <f>RCF!C$13</f>
        <v>16.48</v>
      </c>
      <c r="AG43" s="108">
        <f t="shared" si="193"/>
        <v>7227.5</v>
      </c>
      <c r="AH43" s="108">
        <f t="shared" si="193"/>
        <v>9198.6</v>
      </c>
      <c r="AI43" s="108">
        <f t="shared" si="193"/>
        <v>13140.9</v>
      </c>
      <c r="AJ43" s="44">
        <f t="shared" si="179"/>
        <v>4580.6000000000004</v>
      </c>
      <c r="AK43" s="121">
        <f>RCF!C$25</f>
        <v>17.233333333333334</v>
      </c>
      <c r="AL43" s="44">
        <f t="shared" si="180"/>
        <v>6187.8</v>
      </c>
      <c r="AM43" s="121">
        <f>RCF!C$59</f>
        <v>23.279999999999998</v>
      </c>
      <c r="AN43" s="44">
        <f t="shared" si="181"/>
        <v>4921</v>
      </c>
      <c r="AO43" s="121">
        <f>RCF!C$33</f>
        <v>18.513999999999999</v>
      </c>
      <c r="AP43" s="108">
        <f t="shared" si="194"/>
        <v>7381.5</v>
      </c>
      <c r="AQ43" s="44">
        <f t="shared" si="183"/>
        <v>4600.1000000000004</v>
      </c>
      <c r="AR43" s="121">
        <f>RCF!C$35</f>
        <v>17.306666666666668</v>
      </c>
      <c r="AS43" s="108">
        <f t="shared" si="195"/>
        <v>5980.1</v>
      </c>
      <c r="AT43" s="108">
        <f t="shared" si="195"/>
        <v>6670.1</v>
      </c>
      <c r="AU43" s="44">
        <f t="shared" si="185"/>
        <v>4747.1000000000004</v>
      </c>
      <c r="AV43" s="121">
        <f>RCF!C$37</f>
        <v>17.86</v>
      </c>
      <c r="AW43" s="122">
        <f t="shared" si="196"/>
        <v>4803</v>
      </c>
      <c r="AX43" s="121">
        <f>RCF!C$64</f>
        <v>18.07</v>
      </c>
      <c r="AY43" s="44">
        <f t="shared" si="186"/>
        <v>4870.3</v>
      </c>
      <c r="AZ43" s="121">
        <f>RCF!C$39</f>
        <v>18.323333333333334</v>
      </c>
      <c r="BA43" s="44">
        <f t="shared" si="187"/>
        <v>4672.3999999999996</v>
      </c>
      <c r="BB43" s="121">
        <f>RCF!C$41</f>
        <v>17.579000000000001</v>
      </c>
    </row>
    <row r="44" spans="1:54" x14ac:dyDescent="0.2">
      <c r="A44" s="60">
        <v>1905</v>
      </c>
      <c r="B44" s="47" t="s">
        <v>38</v>
      </c>
      <c r="C44" s="48">
        <v>265.8</v>
      </c>
      <c r="D44" s="44">
        <f t="shared" si="188"/>
        <v>18112.099999999999</v>
      </c>
      <c r="E44" s="43">
        <f>RCF!C$43</f>
        <v>68.141894999999991</v>
      </c>
      <c r="F44" s="44">
        <f t="shared" si="189"/>
        <v>4452.8999999999996</v>
      </c>
      <c r="G44" s="121">
        <f>RCF!F$5</f>
        <v>16.753</v>
      </c>
      <c r="H44" s="44">
        <f t="shared" si="167"/>
        <v>4452.8999999999996</v>
      </c>
      <c r="I44" s="121">
        <f t="shared" si="168"/>
        <v>16.753</v>
      </c>
      <c r="J44" s="108">
        <f t="shared" si="197"/>
        <v>4898.2</v>
      </c>
      <c r="K44" s="108">
        <f t="shared" si="197"/>
        <v>6100.5</v>
      </c>
      <c r="L44" s="108">
        <f t="shared" si="197"/>
        <v>6545.8</v>
      </c>
      <c r="M44" s="108">
        <f t="shared" si="197"/>
        <v>7213.8</v>
      </c>
      <c r="N44" s="108">
        <f t="shared" si="197"/>
        <v>8905.9</v>
      </c>
      <c r="O44" s="108">
        <f t="shared" si="197"/>
        <v>9573.7999999999993</v>
      </c>
      <c r="P44" s="108">
        <f t="shared" si="197"/>
        <v>13358.8</v>
      </c>
      <c r="Q44" s="44">
        <f t="shared" si="170"/>
        <v>4475</v>
      </c>
      <c r="R44" s="121">
        <f>RCF!F$7</f>
        <v>16.835999999999999</v>
      </c>
      <c r="S44" s="108">
        <f t="shared" si="171"/>
        <v>5817.5</v>
      </c>
      <c r="T44" s="108">
        <f t="shared" si="171"/>
        <v>6712.5</v>
      </c>
      <c r="U44" s="44">
        <f t="shared" si="172"/>
        <v>4316</v>
      </c>
      <c r="V44" s="121">
        <f>RCF!F$9</f>
        <v>16.238</v>
      </c>
      <c r="W44" s="44">
        <f t="shared" si="173"/>
        <v>4316</v>
      </c>
      <c r="X44" s="121">
        <f t="shared" si="174"/>
        <v>16.238</v>
      </c>
      <c r="Y44" s="108">
        <f t="shared" si="191"/>
        <v>4747.6000000000004</v>
      </c>
      <c r="Z44" s="108">
        <f t="shared" si="198"/>
        <v>5913</v>
      </c>
      <c r="AA44" s="108">
        <f t="shared" si="198"/>
        <v>6992</v>
      </c>
      <c r="AB44" s="108">
        <f t="shared" si="198"/>
        <v>6344.6</v>
      </c>
      <c r="AC44" s="108">
        <f t="shared" si="198"/>
        <v>9365.9</v>
      </c>
      <c r="AD44" s="108">
        <f t="shared" si="198"/>
        <v>12948.2</v>
      </c>
      <c r="AE44" s="44">
        <f t="shared" si="177"/>
        <v>4181</v>
      </c>
      <c r="AF44" s="121">
        <f>RCF!F$13</f>
        <v>15.73</v>
      </c>
      <c r="AG44" s="108">
        <f t="shared" si="193"/>
        <v>6898.7</v>
      </c>
      <c r="AH44" s="108">
        <f t="shared" si="193"/>
        <v>8780.1</v>
      </c>
      <c r="AI44" s="108">
        <f t="shared" si="193"/>
        <v>12543</v>
      </c>
      <c r="AJ44" s="44">
        <f t="shared" si="179"/>
        <v>0</v>
      </c>
      <c r="AK44" s="121">
        <f>RCF!F$31</f>
        <v>0</v>
      </c>
      <c r="AL44" s="44">
        <f t="shared" si="180"/>
        <v>5897</v>
      </c>
      <c r="AM44" s="121">
        <f>RCF!F$59</f>
        <v>22.186</v>
      </c>
      <c r="AN44" s="44">
        <f t="shared" si="181"/>
        <v>4690.8</v>
      </c>
      <c r="AO44" s="121">
        <f>RCF!F$33</f>
        <v>17.648</v>
      </c>
      <c r="AP44" s="108">
        <f t="shared" si="194"/>
        <v>7036.2</v>
      </c>
      <c r="AQ44" s="44">
        <f t="shared" si="183"/>
        <v>4383.5</v>
      </c>
      <c r="AR44" s="121">
        <f>RCF!F$35</f>
        <v>16.492000000000001</v>
      </c>
      <c r="AS44" s="108">
        <f t="shared" si="195"/>
        <v>5698.5</v>
      </c>
      <c r="AT44" s="108">
        <f t="shared" si="195"/>
        <v>6356</v>
      </c>
      <c r="AU44" s="44">
        <f t="shared" si="185"/>
        <v>4527.1000000000004</v>
      </c>
      <c r="AV44" s="121">
        <f>RCF!F$37</f>
        <v>17.032</v>
      </c>
      <c r="AW44" s="122">
        <f t="shared" si="196"/>
        <v>4577</v>
      </c>
      <c r="AX44" s="121">
        <f>RCF!F$64</f>
        <v>17.22</v>
      </c>
      <c r="AY44" s="44">
        <f t="shared" si="186"/>
        <v>4614.2</v>
      </c>
      <c r="AZ44" s="121">
        <f>RCF!F$39</f>
        <v>17.36</v>
      </c>
      <c r="BA44" s="44">
        <f t="shared" si="187"/>
        <v>4454</v>
      </c>
      <c r="BB44" s="121">
        <f>RCF!F$41</f>
        <v>16.757000000000001</v>
      </c>
    </row>
    <row r="45" spans="1:54" x14ac:dyDescent="0.2">
      <c r="A45" s="60">
        <v>1927</v>
      </c>
      <c r="B45" s="47" t="s">
        <v>186</v>
      </c>
      <c r="C45" s="48">
        <v>316.10000000000002</v>
      </c>
      <c r="D45" s="44">
        <f t="shared" si="188"/>
        <v>21539.7</v>
      </c>
      <c r="E45" s="43">
        <f>RCF!C$43</f>
        <v>68.141894999999991</v>
      </c>
      <c r="F45" s="44">
        <f t="shared" si="189"/>
        <v>5295.6</v>
      </c>
      <c r="G45" s="121">
        <f>RCF!F$5</f>
        <v>16.753</v>
      </c>
      <c r="H45" s="44">
        <f t="shared" si="167"/>
        <v>5295.6</v>
      </c>
      <c r="I45" s="121">
        <f t="shared" si="168"/>
        <v>16.753</v>
      </c>
      <c r="J45" s="108">
        <f t="shared" si="197"/>
        <v>5825.2</v>
      </c>
      <c r="K45" s="108">
        <f t="shared" si="197"/>
        <v>7255</v>
      </c>
      <c r="L45" s="108">
        <f t="shared" si="197"/>
        <v>7784.6</v>
      </c>
      <c r="M45" s="108">
        <f t="shared" si="197"/>
        <v>8578.9</v>
      </c>
      <c r="N45" s="108">
        <f t="shared" si="197"/>
        <v>10591.2</v>
      </c>
      <c r="O45" s="108">
        <f t="shared" si="197"/>
        <v>11385.6</v>
      </c>
      <c r="P45" s="108">
        <f t="shared" si="197"/>
        <v>15886.9</v>
      </c>
      <c r="Q45" s="44">
        <f t="shared" si="170"/>
        <v>5321.8</v>
      </c>
      <c r="R45" s="121">
        <f>RCF!F$7</f>
        <v>16.835999999999999</v>
      </c>
      <c r="S45" s="108">
        <f t="shared" si="171"/>
        <v>6918.3</v>
      </c>
      <c r="T45" s="108">
        <f t="shared" si="171"/>
        <v>7982.7</v>
      </c>
      <c r="U45" s="44">
        <f t="shared" si="172"/>
        <v>5132.8</v>
      </c>
      <c r="V45" s="121">
        <f>RCF!F$9</f>
        <v>16.238</v>
      </c>
      <c r="W45" s="44">
        <f t="shared" si="173"/>
        <v>5132.8</v>
      </c>
      <c r="X45" s="121">
        <f t="shared" si="174"/>
        <v>16.238</v>
      </c>
      <c r="Y45" s="108">
        <f t="shared" si="191"/>
        <v>5646</v>
      </c>
      <c r="Z45" s="108">
        <f t="shared" si="198"/>
        <v>7032</v>
      </c>
      <c r="AA45" s="108">
        <f t="shared" si="198"/>
        <v>8315.2000000000007</v>
      </c>
      <c r="AB45" s="108">
        <f t="shared" si="198"/>
        <v>7545.3</v>
      </c>
      <c r="AC45" s="108">
        <f t="shared" si="198"/>
        <v>11138.2</v>
      </c>
      <c r="AD45" s="108">
        <f t="shared" si="198"/>
        <v>15398.5</v>
      </c>
      <c r="AE45" s="44">
        <f t="shared" si="177"/>
        <v>4972.2</v>
      </c>
      <c r="AF45" s="121">
        <f>RCF!F$13</f>
        <v>15.73</v>
      </c>
      <c r="AG45" s="108">
        <f t="shared" si="193"/>
        <v>8204.1</v>
      </c>
      <c r="AH45" s="108">
        <f t="shared" si="193"/>
        <v>10441.6</v>
      </c>
      <c r="AI45" s="108">
        <f t="shared" si="193"/>
        <v>14916.6</v>
      </c>
      <c r="AJ45" s="44">
        <f t="shared" si="179"/>
        <v>0</v>
      </c>
      <c r="AK45" s="121">
        <f>RCF!F$31</f>
        <v>0</v>
      </c>
      <c r="AL45" s="44">
        <f t="shared" si="180"/>
        <v>7012.9</v>
      </c>
      <c r="AM45" s="121">
        <f>RCF!F$59</f>
        <v>22.186</v>
      </c>
      <c r="AN45" s="44">
        <f t="shared" si="181"/>
        <v>5578.5</v>
      </c>
      <c r="AO45" s="121">
        <f>RCF!F$33</f>
        <v>17.648</v>
      </c>
      <c r="AP45" s="108">
        <f t="shared" si="194"/>
        <v>8367.7000000000007</v>
      </c>
      <c r="AQ45" s="44">
        <f t="shared" si="183"/>
        <v>5213.1000000000004</v>
      </c>
      <c r="AR45" s="121">
        <f>RCF!F$35</f>
        <v>16.492000000000001</v>
      </c>
      <c r="AS45" s="108">
        <f t="shared" si="195"/>
        <v>6777</v>
      </c>
      <c r="AT45" s="108">
        <f t="shared" si="195"/>
        <v>7558.9</v>
      </c>
      <c r="AU45" s="44">
        <f t="shared" si="185"/>
        <v>5383.8</v>
      </c>
      <c r="AV45" s="121">
        <f>RCF!F$37</f>
        <v>17.032</v>
      </c>
      <c r="AW45" s="122">
        <f t="shared" si="196"/>
        <v>5443.2</v>
      </c>
      <c r="AX45" s="121">
        <f>RCF!F$64</f>
        <v>17.22</v>
      </c>
      <c r="AY45" s="44">
        <f t="shared" si="186"/>
        <v>5487.4</v>
      </c>
      <c r="AZ45" s="121">
        <f>RCF!F$39</f>
        <v>17.36</v>
      </c>
      <c r="BA45" s="44">
        <f t="shared" si="187"/>
        <v>5296.8</v>
      </c>
      <c r="BB45" s="121">
        <f>RCF!F$41</f>
        <v>16.757000000000001</v>
      </c>
    </row>
    <row r="46" spans="1:54" x14ac:dyDescent="0.2">
      <c r="A46" s="60">
        <v>1929</v>
      </c>
      <c r="B46" s="47" t="s">
        <v>187</v>
      </c>
      <c r="C46" s="48">
        <v>474.15</v>
      </c>
      <c r="D46" s="44">
        <f t="shared" si="188"/>
        <v>32309.5</v>
      </c>
      <c r="E46" s="43">
        <f>RCF!C$43</f>
        <v>68.141894999999991</v>
      </c>
      <c r="F46" s="44">
        <f t="shared" si="189"/>
        <v>7943.4</v>
      </c>
      <c r="G46" s="121">
        <f>RCF!F$5</f>
        <v>16.753</v>
      </c>
      <c r="H46" s="44">
        <f t="shared" si="167"/>
        <v>7943.4</v>
      </c>
      <c r="I46" s="121">
        <f t="shared" si="168"/>
        <v>16.753</v>
      </c>
      <c r="J46" s="108">
        <f t="shared" si="197"/>
        <v>8737.7999999999993</v>
      </c>
      <c r="K46" s="108">
        <f t="shared" si="197"/>
        <v>10882.5</v>
      </c>
      <c r="L46" s="108">
        <f t="shared" si="197"/>
        <v>11676.8</v>
      </c>
      <c r="M46" s="108">
        <f t="shared" si="197"/>
        <v>12868.4</v>
      </c>
      <c r="N46" s="108">
        <f t="shared" si="197"/>
        <v>15886.9</v>
      </c>
      <c r="O46" s="108">
        <f t="shared" si="197"/>
        <v>17078.400000000001</v>
      </c>
      <c r="P46" s="108">
        <f t="shared" si="197"/>
        <v>23830.3</v>
      </c>
      <c r="Q46" s="44">
        <f t="shared" si="170"/>
        <v>7982.7</v>
      </c>
      <c r="R46" s="121">
        <f>RCF!F$7</f>
        <v>16.835999999999999</v>
      </c>
      <c r="S46" s="108">
        <f t="shared" si="171"/>
        <v>10377.5</v>
      </c>
      <c r="T46" s="108">
        <f t="shared" si="171"/>
        <v>11974</v>
      </c>
      <c r="U46" s="44">
        <f t="shared" si="172"/>
        <v>7699.2</v>
      </c>
      <c r="V46" s="121">
        <f>RCF!F$9</f>
        <v>16.238</v>
      </c>
      <c r="W46" s="44">
        <f t="shared" si="173"/>
        <v>7699.2</v>
      </c>
      <c r="X46" s="121">
        <f t="shared" si="174"/>
        <v>16.238</v>
      </c>
      <c r="Y46" s="108">
        <f t="shared" si="191"/>
        <v>8469.1</v>
      </c>
      <c r="Z46" s="108">
        <f t="shared" si="198"/>
        <v>10548</v>
      </c>
      <c r="AA46" s="108">
        <f t="shared" si="198"/>
        <v>12472.8</v>
      </c>
      <c r="AB46" s="108">
        <f t="shared" si="198"/>
        <v>11317.9</v>
      </c>
      <c r="AC46" s="108">
        <f t="shared" si="198"/>
        <v>16707.400000000001</v>
      </c>
      <c r="AD46" s="108">
        <f t="shared" si="198"/>
        <v>23097.7</v>
      </c>
      <c r="AE46" s="44">
        <f t="shared" si="177"/>
        <v>7458.3</v>
      </c>
      <c r="AF46" s="121">
        <f>RCF!F$13</f>
        <v>15.73</v>
      </c>
      <c r="AG46" s="108">
        <f t="shared" si="193"/>
        <v>12306.2</v>
      </c>
      <c r="AH46" s="108">
        <f t="shared" si="193"/>
        <v>15662.4</v>
      </c>
      <c r="AI46" s="108">
        <f t="shared" si="193"/>
        <v>22374.9</v>
      </c>
      <c r="AJ46" s="44">
        <f t="shared" si="179"/>
        <v>0</v>
      </c>
      <c r="AK46" s="121">
        <f>RCF!F$31</f>
        <v>0</v>
      </c>
      <c r="AL46" s="44">
        <f t="shared" si="180"/>
        <v>10519.4</v>
      </c>
      <c r="AM46" s="121">
        <f>RCF!F$59</f>
        <v>22.186</v>
      </c>
      <c r="AN46" s="44">
        <f t="shared" si="181"/>
        <v>8367.7000000000007</v>
      </c>
      <c r="AO46" s="121">
        <f>RCF!F$33</f>
        <v>17.648</v>
      </c>
      <c r="AP46" s="108">
        <f t="shared" si="194"/>
        <v>12551.5</v>
      </c>
      <c r="AQ46" s="44">
        <f t="shared" si="183"/>
        <v>7819.6</v>
      </c>
      <c r="AR46" s="121">
        <f>RCF!F$35</f>
        <v>16.492000000000001</v>
      </c>
      <c r="AS46" s="108">
        <f t="shared" si="195"/>
        <v>10165.4</v>
      </c>
      <c r="AT46" s="108">
        <f t="shared" si="195"/>
        <v>11338.4</v>
      </c>
      <c r="AU46" s="44">
        <f t="shared" si="185"/>
        <v>8075.7</v>
      </c>
      <c r="AV46" s="121">
        <f>RCF!F$37</f>
        <v>17.032</v>
      </c>
      <c r="AW46" s="122">
        <f t="shared" si="196"/>
        <v>8164.8</v>
      </c>
      <c r="AX46" s="121">
        <f>RCF!F$64</f>
        <v>17.22</v>
      </c>
      <c r="AY46" s="44">
        <f t="shared" si="186"/>
        <v>8231.2000000000007</v>
      </c>
      <c r="AZ46" s="121">
        <f>RCF!F$39</f>
        <v>17.36</v>
      </c>
      <c r="BA46" s="44">
        <f t="shared" si="187"/>
        <v>7945.3</v>
      </c>
      <c r="BB46" s="121">
        <f>RCF!F$41</f>
        <v>16.757000000000001</v>
      </c>
    </row>
    <row r="47" spans="1:54" x14ac:dyDescent="0.2">
      <c r="A47" s="60">
        <v>1949</v>
      </c>
      <c r="B47" s="47" t="s">
        <v>39</v>
      </c>
      <c r="C47" s="48">
        <v>44</v>
      </c>
      <c r="D47" s="44">
        <f t="shared" si="188"/>
        <v>2998.2</v>
      </c>
      <c r="E47" s="43">
        <f>RCF!C$43</f>
        <v>68.141894999999991</v>
      </c>
      <c r="F47" s="44">
        <f t="shared" si="189"/>
        <v>773.3</v>
      </c>
      <c r="G47" s="121">
        <f>RCF!C$5</f>
        <v>17.577000000000002</v>
      </c>
      <c r="H47" s="44">
        <f t="shared" si="167"/>
        <v>773.4</v>
      </c>
      <c r="I47" s="121">
        <f t="shared" si="168"/>
        <v>17.577000000000002</v>
      </c>
      <c r="J47" s="108">
        <f t="shared" si="197"/>
        <v>850.7</v>
      </c>
      <c r="K47" s="108">
        <f t="shared" si="197"/>
        <v>1059.5</v>
      </c>
      <c r="L47" s="108">
        <f t="shared" si="197"/>
        <v>1136.9000000000001</v>
      </c>
      <c r="M47" s="108">
        <f t="shared" si="197"/>
        <v>1252.9000000000001</v>
      </c>
      <c r="N47" s="108">
        <f t="shared" si="197"/>
        <v>1546.8</v>
      </c>
      <c r="O47" s="108">
        <f t="shared" si="197"/>
        <v>1662.8</v>
      </c>
      <c r="P47" s="108">
        <f t="shared" si="197"/>
        <v>2320.1999999999998</v>
      </c>
      <c r="Q47" s="44">
        <f t="shared" si="170"/>
        <v>777</v>
      </c>
      <c r="R47" s="121">
        <f>RCF!C$7</f>
        <v>17.66</v>
      </c>
      <c r="S47" s="108">
        <f t="shared" si="171"/>
        <v>1010.1</v>
      </c>
      <c r="T47" s="108">
        <f t="shared" si="171"/>
        <v>1165.5</v>
      </c>
      <c r="U47" s="44">
        <f t="shared" si="172"/>
        <v>749.4</v>
      </c>
      <c r="V47" s="121">
        <f>RCF!C$9</f>
        <v>17.033999999999999</v>
      </c>
      <c r="W47" s="44">
        <f t="shared" si="173"/>
        <v>749.4</v>
      </c>
      <c r="X47" s="121">
        <f t="shared" si="174"/>
        <v>17.033999999999999</v>
      </c>
      <c r="Y47" s="108">
        <f t="shared" si="191"/>
        <v>824.3</v>
      </c>
      <c r="Z47" s="108">
        <f t="shared" si="198"/>
        <v>1026.8</v>
      </c>
      <c r="AA47" s="108">
        <f t="shared" si="198"/>
        <v>1214.2</v>
      </c>
      <c r="AB47" s="108">
        <f t="shared" si="198"/>
        <v>1101.8</v>
      </c>
      <c r="AC47" s="108">
        <f t="shared" si="198"/>
        <v>1626.4</v>
      </c>
      <c r="AD47" s="108">
        <f t="shared" si="198"/>
        <v>2248.5</v>
      </c>
      <c r="AE47" s="44">
        <f t="shared" si="177"/>
        <v>725.1</v>
      </c>
      <c r="AF47" s="121">
        <f>RCF!C$13</f>
        <v>16.48</v>
      </c>
      <c r="AG47" s="108">
        <f t="shared" si="193"/>
        <v>1196.4000000000001</v>
      </c>
      <c r="AH47" s="108">
        <f t="shared" si="193"/>
        <v>1522.7</v>
      </c>
      <c r="AI47" s="108">
        <f t="shared" si="193"/>
        <v>2175.3000000000002</v>
      </c>
      <c r="AJ47" s="44">
        <f t="shared" si="179"/>
        <v>758.2</v>
      </c>
      <c r="AK47" s="121">
        <f>RCF!C$25</f>
        <v>17.233333333333334</v>
      </c>
      <c r="AL47" s="44">
        <f t="shared" si="180"/>
        <v>1024.3</v>
      </c>
      <c r="AM47" s="121">
        <f>RCF!C$59</f>
        <v>23.279999999999998</v>
      </c>
      <c r="AN47" s="44">
        <f t="shared" si="181"/>
        <v>814.6</v>
      </c>
      <c r="AO47" s="121">
        <f>RCF!C$33</f>
        <v>18.513999999999999</v>
      </c>
      <c r="AP47" s="108">
        <f t="shared" si="194"/>
        <v>1221.9000000000001</v>
      </c>
      <c r="AQ47" s="44">
        <f t="shared" si="183"/>
        <v>761.4</v>
      </c>
      <c r="AR47" s="121">
        <f>RCF!C$35</f>
        <v>17.306666666666668</v>
      </c>
      <c r="AS47" s="108">
        <f t="shared" si="195"/>
        <v>989.8</v>
      </c>
      <c r="AT47" s="108">
        <f t="shared" si="195"/>
        <v>1104</v>
      </c>
      <c r="AU47" s="44">
        <f t="shared" si="185"/>
        <v>785.8</v>
      </c>
      <c r="AV47" s="121">
        <f>RCF!C$37</f>
        <v>17.86</v>
      </c>
      <c r="AW47" s="122">
        <f t="shared" si="196"/>
        <v>795</v>
      </c>
      <c r="AX47" s="121">
        <f>RCF!C$64</f>
        <v>18.07</v>
      </c>
      <c r="AY47" s="44">
        <f t="shared" si="186"/>
        <v>806.2</v>
      </c>
      <c r="AZ47" s="121">
        <f>RCF!C$39</f>
        <v>18.323333333333334</v>
      </c>
      <c r="BA47" s="44">
        <f t="shared" si="187"/>
        <v>773.4</v>
      </c>
      <c r="BB47" s="121">
        <f>RCF!C$41</f>
        <v>17.579000000000001</v>
      </c>
    </row>
    <row r="48" spans="1:54" ht="25.5" x14ac:dyDescent="0.2">
      <c r="A48" s="60">
        <v>1951</v>
      </c>
      <c r="B48" s="61" t="s">
        <v>40</v>
      </c>
      <c r="C48" s="62">
        <v>10</v>
      </c>
      <c r="D48" s="44">
        <f t="shared" si="188"/>
        <v>681.4</v>
      </c>
      <c r="E48" s="43">
        <f>RCF!C$43</f>
        <v>68.141894999999991</v>
      </c>
      <c r="F48" s="44">
        <f t="shared" si="189"/>
        <v>175.7</v>
      </c>
      <c r="G48" s="121">
        <f>RCF!C$5</f>
        <v>17.577000000000002</v>
      </c>
      <c r="H48" s="44">
        <f t="shared" si="167"/>
        <v>175.8</v>
      </c>
      <c r="I48" s="121">
        <f t="shared" si="168"/>
        <v>17.577000000000002</v>
      </c>
      <c r="J48" s="108">
        <f t="shared" si="197"/>
        <v>193.3</v>
      </c>
      <c r="K48" s="108">
        <f t="shared" si="197"/>
        <v>240.8</v>
      </c>
      <c r="L48" s="108">
        <f t="shared" si="197"/>
        <v>258.39999999999998</v>
      </c>
      <c r="M48" s="108">
        <f t="shared" si="197"/>
        <v>284.7</v>
      </c>
      <c r="N48" s="108">
        <f t="shared" si="197"/>
        <v>351.5</v>
      </c>
      <c r="O48" s="108">
        <f t="shared" si="197"/>
        <v>377.9</v>
      </c>
      <c r="P48" s="108">
        <f t="shared" si="197"/>
        <v>527.29999999999995</v>
      </c>
      <c r="Q48" s="44">
        <f t="shared" si="170"/>
        <v>176.6</v>
      </c>
      <c r="R48" s="121">
        <f>RCF!C$7</f>
        <v>17.66</v>
      </c>
      <c r="S48" s="108">
        <f t="shared" si="171"/>
        <v>229.5</v>
      </c>
      <c r="T48" s="108">
        <f t="shared" si="171"/>
        <v>264.89999999999998</v>
      </c>
      <c r="U48" s="44">
        <f t="shared" si="172"/>
        <v>170.3</v>
      </c>
      <c r="V48" s="121">
        <f>RCF!C$9</f>
        <v>17.033999999999999</v>
      </c>
      <c r="W48" s="44">
        <f t="shared" si="173"/>
        <v>170.3</v>
      </c>
      <c r="X48" s="121">
        <f t="shared" si="174"/>
        <v>17.033999999999999</v>
      </c>
      <c r="Y48" s="108">
        <f t="shared" si="191"/>
        <v>187.3</v>
      </c>
      <c r="Z48" s="108">
        <f t="shared" si="198"/>
        <v>233.4</v>
      </c>
      <c r="AA48" s="108">
        <f t="shared" si="198"/>
        <v>276</v>
      </c>
      <c r="AB48" s="108">
        <f t="shared" si="198"/>
        <v>250.4</v>
      </c>
      <c r="AC48" s="108">
        <f t="shared" si="198"/>
        <v>369.6</v>
      </c>
      <c r="AD48" s="108">
        <f t="shared" si="198"/>
        <v>511</v>
      </c>
      <c r="AE48" s="44">
        <f t="shared" si="177"/>
        <v>164.8</v>
      </c>
      <c r="AF48" s="121">
        <f>RCF!C$13</f>
        <v>16.48</v>
      </c>
      <c r="AG48" s="108">
        <f t="shared" si="193"/>
        <v>271.89999999999998</v>
      </c>
      <c r="AH48" s="108">
        <f t="shared" si="193"/>
        <v>346.1</v>
      </c>
      <c r="AI48" s="108">
        <f t="shared" si="193"/>
        <v>494.4</v>
      </c>
      <c r="AJ48" s="44">
        <f t="shared" si="179"/>
        <v>172.3</v>
      </c>
      <c r="AK48" s="121">
        <f>RCF!C$25</f>
        <v>17.233333333333334</v>
      </c>
      <c r="AL48" s="44">
        <f t="shared" si="180"/>
        <v>232.8</v>
      </c>
      <c r="AM48" s="121">
        <f>RCF!C$59</f>
        <v>23.279999999999998</v>
      </c>
      <c r="AN48" s="44">
        <f t="shared" si="181"/>
        <v>185.1</v>
      </c>
      <c r="AO48" s="121">
        <f>RCF!C$33</f>
        <v>18.513999999999999</v>
      </c>
      <c r="AP48" s="108">
        <f t="shared" si="194"/>
        <v>277.60000000000002</v>
      </c>
      <c r="AQ48" s="44">
        <f t="shared" si="183"/>
        <v>173</v>
      </c>
      <c r="AR48" s="121">
        <f>RCF!C$35</f>
        <v>17.306666666666668</v>
      </c>
      <c r="AS48" s="108">
        <f t="shared" si="195"/>
        <v>224.9</v>
      </c>
      <c r="AT48" s="108">
        <f t="shared" si="195"/>
        <v>250.8</v>
      </c>
      <c r="AU48" s="44">
        <f t="shared" si="185"/>
        <v>178.6</v>
      </c>
      <c r="AV48" s="121">
        <f>RCF!C$37</f>
        <v>17.86</v>
      </c>
      <c r="AW48" s="122">
        <f t="shared" si="196"/>
        <v>180.7</v>
      </c>
      <c r="AX48" s="121">
        <f>RCF!C$64</f>
        <v>18.07</v>
      </c>
      <c r="AY48" s="44">
        <f t="shared" si="186"/>
        <v>183.2</v>
      </c>
      <c r="AZ48" s="121">
        <f>RCF!C$39</f>
        <v>18.323333333333334</v>
      </c>
      <c r="BA48" s="44">
        <f t="shared" si="187"/>
        <v>175.7</v>
      </c>
      <c r="BB48" s="121">
        <f>RCF!C$41</f>
        <v>17.579000000000001</v>
      </c>
    </row>
    <row r="49" spans="1:54" x14ac:dyDescent="0.2">
      <c r="A49" s="60">
        <v>1952</v>
      </c>
      <c r="B49" s="61" t="s">
        <v>41</v>
      </c>
      <c r="C49" s="62">
        <v>44</v>
      </c>
      <c r="D49" s="44">
        <f t="shared" si="188"/>
        <v>2998.2</v>
      </c>
      <c r="E49" s="43">
        <f>RCF!C$43</f>
        <v>68.141894999999991</v>
      </c>
      <c r="F49" s="44">
        <f t="shared" si="189"/>
        <v>773.3</v>
      </c>
      <c r="G49" s="121">
        <f>RCF!C$5</f>
        <v>17.577000000000002</v>
      </c>
      <c r="H49" s="44">
        <f t="shared" si="167"/>
        <v>773.4</v>
      </c>
      <c r="I49" s="121">
        <f t="shared" si="168"/>
        <v>17.577000000000002</v>
      </c>
      <c r="J49" s="108">
        <f t="shared" si="197"/>
        <v>850.7</v>
      </c>
      <c r="K49" s="108">
        <f t="shared" si="197"/>
        <v>1059.5</v>
      </c>
      <c r="L49" s="108">
        <f t="shared" si="197"/>
        <v>1136.9000000000001</v>
      </c>
      <c r="M49" s="108">
        <f t="shared" si="197"/>
        <v>1252.9000000000001</v>
      </c>
      <c r="N49" s="108">
        <f t="shared" si="197"/>
        <v>1546.8</v>
      </c>
      <c r="O49" s="108">
        <f t="shared" si="197"/>
        <v>1662.8</v>
      </c>
      <c r="P49" s="108">
        <f t="shared" si="197"/>
        <v>2320.1999999999998</v>
      </c>
      <c r="Q49" s="44">
        <f t="shared" si="170"/>
        <v>777</v>
      </c>
      <c r="R49" s="121">
        <f>RCF!C$7</f>
        <v>17.66</v>
      </c>
      <c r="S49" s="108">
        <f t="shared" si="171"/>
        <v>1010.1</v>
      </c>
      <c r="T49" s="108">
        <f t="shared" si="171"/>
        <v>1165.5</v>
      </c>
      <c r="U49" s="44">
        <f t="shared" si="172"/>
        <v>749.4</v>
      </c>
      <c r="V49" s="121">
        <f>RCF!C$9</f>
        <v>17.033999999999999</v>
      </c>
      <c r="W49" s="44">
        <f t="shared" si="173"/>
        <v>749.4</v>
      </c>
      <c r="X49" s="121">
        <f t="shared" si="174"/>
        <v>17.033999999999999</v>
      </c>
      <c r="Y49" s="108">
        <f t="shared" si="191"/>
        <v>824.3</v>
      </c>
      <c r="Z49" s="108">
        <f t="shared" si="198"/>
        <v>1026.8</v>
      </c>
      <c r="AA49" s="108">
        <f t="shared" si="198"/>
        <v>1214.2</v>
      </c>
      <c r="AB49" s="108">
        <f t="shared" si="198"/>
        <v>1101.8</v>
      </c>
      <c r="AC49" s="108">
        <f t="shared" si="198"/>
        <v>1626.4</v>
      </c>
      <c r="AD49" s="108">
        <f t="shared" si="198"/>
        <v>2248.5</v>
      </c>
      <c r="AE49" s="44">
        <f t="shared" si="177"/>
        <v>725.1</v>
      </c>
      <c r="AF49" s="121">
        <f>RCF!C$13</f>
        <v>16.48</v>
      </c>
      <c r="AG49" s="108">
        <f t="shared" si="193"/>
        <v>1196.4000000000001</v>
      </c>
      <c r="AH49" s="108">
        <f t="shared" si="193"/>
        <v>1522.7</v>
      </c>
      <c r="AI49" s="108">
        <f t="shared" si="193"/>
        <v>2175.3000000000002</v>
      </c>
      <c r="AJ49" s="44">
        <f t="shared" si="179"/>
        <v>758.2</v>
      </c>
      <c r="AK49" s="121">
        <f>RCF!C$25</f>
        <v>17.233333333333334</v>
      </c>
      <c r="AL49" s="44">
        <f t="shared" si="180"/>
        <v>1024.3</v>
      </c>
      <c r="AM49" s="121">
        <f>RCF!C$59</f>
        <v>23.279999999999998</v>
      </c>
      <c r="AN49" s="44">
        <f t="shared" si="181"/>
        <v>814.6</v>
      </c>
      <c r="AO49" s="121">
        <f>RCF!C$33</f>
        <v>18.513999999999999</v>
      </c>
      <c r="AP49" s="108">
        <f t="shared" si="194"/>
        <v>1221.9000000000001</v>
      </c>
      <c r="AQ49" s="44">
        <f t="shared" si="183"/>
        <v>761.4</v>
      </c>
      <c r="AR49" s="121">
        <f>RCF!C$35</f>
        <v>17.306666666666668</v>
      </c>
      <c r="AS49" s="108">
        <f t="shared" si="195"/>
        <v>989.8</v>
      </c>
      <c r="AT49" s="108">
        <f t="shared" si="195"/>
        <v>1104</v>
      </c>
      <c r="AU49" s="44">
        <f t="shared" si="185"/>
        <v>785.8</v>
      </c>
      <c r="AV49" s="121">
        <f>RCF!C$37</f>
        <v>17.86</v>
      </c>
      <c r="AW49" s="122">
        <f t="shared" si="196"/>
        <v>795</v>
      </c>
      <c r="AX49" s="121">
        <f>RCF!C$64</f>
        <v>18.07</v>
      </c>
      <c r="AY49" s="44">
        <f t="shared" si="186"/>
        <v>806.2</v>
      </c>
      <c r="AZ49" s="121">
        <f>RCF!C$39</f>
        <v>18.323333333333334</v>
      </c>
      <c r="BA49" s="44">
        <f t="shared" si="187"/>
        <v>773.4</v>
      </c>
      <c r="BB49" s="121">
        <f>RCF!C$41</f>
        <v>17.579000000000001</v>
      </c>
    </row>
    <row r="50" spans="1:54" x14ac:dyDescent="0.2">
      <c r="A50" s="60">
        <v>1954</v>
      </c>
      <c r="B50" s="47" t="s">
        <v>42</v>
      </c>
      <c r="C50" s="48">
        <v>35</v>
      </c>
      <c r="D50" s="44">
        <f t="shared" si="188"/>
        <v>2385</v>
      </c>
      <c r="E50" s="43">
        <f>RCF!C$43</f>
        <v>68.141894999999991</v>
      </c>
      <c r="F50" s="44">
        <f t="shared" si="189"/>
        <v>615.1</v>
      </c>
      <c r="G50" s="121">
        <f>RCF!C$5</f>
        <v>17.577000000000002</v>
      </c>
      <c r="H50" s="44">
        <f t="shared" si="167"/>
        <v>615.20000000000005</v>
      </c>
      <c r="I50" s="121">
        <f t="shared" si="168"/>
        <v>17.577000000000002</v>
      </c>
      <c r="J50" s="108">
        <f t="shared" si="197"/>
        <v>676.7</v>
      </c>
      <c r="K50" s="108">
        <f t="shared" si="197"/>
        <v>842.8</v>
      </c>
      <c r="L50" s="108">
        <f t="shared" si="197"/>
        <v>904.3</v>
      </c>
      <c r="M50" s="108">
        <f t="shared" si="197"/>
        <v>996.6</v>
      </c>
      <c r="N50" s="108">
        <f t="shared" si="197"/>
        <v>1230.4000000000001</v>
      </c>
      <c r="O50" s="108">
        <f t="shared" si="197"/>
        <v>1322.7</v>
      </c>
      <c r="P50" s="108">
        <f t="shared" si="197"/>
        <v>1845.6</v>
      </c>
      <c r="Q50" s="44">
        <f t="shared" si="170"/>
        <v>618.1</v>
      </c>
      <c r="R50" s="121">
        <f>RCF!C$7</f>
        <v>17.66</v>
      </c>
      <c r="S50" s="108">
        <f t="shared" si="171"/>
        <v>803.5</v>
      </c>
      <c r="T50" s="108">
        <f t="shared" si="171"/>
        <v>927.1</v>
      </c>
      <c r="U50" s="44">
        <f t="shared" si="172"/>
        <v>596.1</v>
      </c>
      <c r="V50" s="121">
        <f>RCF!C$9</f>
        <v>17.033999999999999</v>
      </c>
      <c r="W50" s="44">
        <f t="shared" si="173"/>
        <v>596.1</v>
      </c>
      <c r="X50" s="121">
        <f t="shared" si="174"/>
        <v>17.033999999999999</v>
      </c>
      <c r="Y50" s="108">
        <f t="shared" si="191"/>
        <v>655.7</v>
      </c>
      <c r="Z50" s="108">
        <f t="shared" si="198"/>
        <v>816.8</v>
      </c>
      <c r="AA50" s="108">
        <f t="shared" si="198"/>
        <v>965.8</v>
      </c>
      <c r="AB50" s="108">
        <f t="shared" si="198"/>
        <v>876.4</v>
      </c>
      <c r="AC50" s="108">
        <f t="shared" si="198"/>
        <v>1293.7</v>
      </c>
      <c r="AD50" s="108">
        <f t="shared" si="198"/>
        <v>1788.6</v>
      </c>
      <c r="AE50" s="44">
        <f t="shared" si="177"/>
        <v>576.79999999999995</v>
      </c>
      <c r="AF50" s="121">
        <f>RCF!C$13</f>
        <v>16.48</v>
      </c>
      <c r="AG50" s="108">
        <f t="shared" si="193"/>
        <v>951.7</v>
      </c>
      <c r="AH50" s="108">
        <f t="shared" si="193"/>
        <v>1211.3</v>
      </c>
      <c r="AI50" s="108">
        <f t="shared" si="193"/>
        <v>1730.4</v>
      </c>
      <c r="AJ50" s="44">
        <f t="shared" si="179"/>
        <v>603.1</v>
      </c>
      <c r="AK50" s="121">
        <f>RCF!C$25</f>
        <v>17.233333333333334</v>
      </c>
      <c r="AL50" s="44">
        <f t="shared" si="180"/>
        <v>814.8</v>
      </c>
      <c r="AM50" s="121">
        <f>RCF!C$59</f>
        <v>23.279999999999998</v>
      </c>
      <c r="AN50" s="44">
        <f t="shared" si="181"/>
        <v>647.9</v>
      </c>
      <c r="AO50" s="121">
        <f>RCF!C$33</f>
        <v>18.513999999999999</v>
      </c>
      <c r="AP50" s="108">
        <f t="shared" si="194"/>
        <v>971.8</v>
      </c>
      <c r="AQ50" s="44">
        <f t="shared" si="183"/>
        <v>605.70000000000005</v>
      </c>
      <c r="AR50" s="121">
        <f>RCF!C$35</f>
        <v>17.306666666666668</v>
      </c>
      <c r="AS50" s="108">
        <f t="shared" si="195"/>
        <v>787.4</v>
      </c>
      <c r="AT50" s="108">
        <f t="shared" si="195"/>
        <v>878.2</v>
      </c>
      <c r="AU50" s="44">
        <f t="shared" si="185"/>
        <v>625.1</v>
      </c>
      <c r="AV50" s="121">
        <f>RCF!C$37</f>
        <v>17.86</v>
      </c>
      <c r="AW50" s="122">
        <f t="shared" si="196"/>
        <v>632.4</v>
      </c>
      <c r="AX50" s="121">
        <f>RCF!C$64</f>
        <v>18.07</v>
      </c>
      <c r="AY50" s="44">
        <f t="shared" si="186"/>
        <v>641.29999999999995</v>
      </c>
      <c r="AZ50" s="121">
        <f>RCF!C$39</f>
        <v>18.323333333333334</v>
      </c>
      <c r="BA50" s="44">
        <f t="shared" si="187"/>
        <v>615.20000000000005</v>
      </c>
      <c r="BB50" s="121">
        <f>RCF!C$41</f>
        <v>17.579000000000001</v>
      </c>
    </row>
    <row r="51" spans="1:54" ht="25.5" x14ac:dyDescent="0.2">
      <c r="A51" s="60">
        <v>1955</v>
      </c>
      <c r="B51" s="47" t="s">
        <v>43</v>
      </c>
      <c r="C51" s="48">
        <v>35</v>
      </c>
      <c r="D51" s="44">
        <f t="shared" si="188"/>
        <v>2385</v>
      </c>
      <c r="E51" s="43">
        <f>RCF!C$43</f>
        <v>68.141894999999991</v>
      </c>
      <c r="F51" s="44">
        <f t="shared" si="189"/>
        <v>615.1</v>
      </c>
      <c r="G51" s="121">
        <f>RCF!C$5</f>
        <v>17.577000000000002</v>
      </c>
      <c r="H51" s="44">
        <f t="shared" si="167"/>
        <v>615.20000000000005</v>
      </c>
      <c r="I51" s="121">
        <f t="shared" si="168"/>
        <v>17.577000000000002</v>
      </c>
      <c r="J51" s="108">
        <f t="shared" si="197"/>
        <v>676.7</v>
      </c>
      <c r="K51" s="108">
        <f t="shared" si="197"/>
        <v>842.8</v>
      </c>
      <c r="L51" s="108">
        <f t="shared" si="197"/>
        <v>904.3</v>
      </c>
      <c r="M51" s="108">
        <f t="shared" si="197"/>
        <v>996.6</v>
      </c>
      <c r="N51" s="108">
        <f t="shared" si="197"/>
        <v>1230.4000000000001</v>
      </c>
      <c r="O51" s="108">
        <f t="shared" si="197"/>
        <v>1322.7</v>
      </c>
      <c r="P51" s="108">
        <f t="shared" si="197"/>
        <v>1845.6</v>
      </c>
      <c r="Q51" s="44">
        <f t="shared" si="170"/>
        <v>618.1</v>
      </c>
      <c r="R51" s="121">
        <f>RCF!C$7</f>
        <v>17.66</v>
      </c>
      <c r="S51" s="108">
        <f t="shared" ref="S51:T70" si="199">ROUNDDOWN($Q51*S$6,1)</f>
        <v>803.5</v>
      </c>
      <c r="T51" s="108">
        <f t="shared" si="199"/>
        <v>927.1</v>
      </c>
      <c r="U51" s="44">
        <f t="shared" si="172"/>
        <v>596.1</v>
      </c>
      <c r="V51" s="121">
        <f>RCF!C$9</f>
        <v>17.033999999999999</v>
      </c>
      <c r="W51" s="44">
        <f t="shared" si="173"/>
        <v>596.1</v>
      </c>
      <c r="X51" s="121">
        <f t="shared" si="174"/>
        <v>17.033999999999999</v>
      </c>
      <c r="Y51" s="108">
        <f t="shared" si="191"/>
        <v>655.7</v>
      </c>
      <c r="Z51" s="108">
        <f t="shared" si="198"/>
        <v>816.8</v>
      </c>
      <c r="AA51" s="108">
        <f t="shared" si="198"/>
        <v>965.8</v>
      </c>
      <c r="AB51" s="108">
        <f t="shared" si="198"/>
        <v>876.4</v>
      </c>
      <c r="AC51" s="108">
        <f t="shared" si="198"/>
        <v>1293.7</v>
      </c>
      <c r="AD51" s="108">
        <f t="shared" si="198"/>
        <v>1788.6</v>
      </c>
      <c r="AE51" s="44">
        <f t="shared" si="177"/>
        <v>576.79999999999995</v>
      </c>
      <c r="AF51" s="121">
        <f>RCF!C$13</f>
        <v>16.48</v>
      </c>
      <c r="AG51" s="108">
        <f t="shared" si="193"/>
        <v>951.7</v>
      </c>
      <c r="AH51" s="108">
        <f t="shared" si="193"/>
        <v>1211.3</v>
      </c>
      <c r="AI51" s="108">
        <f t="shared" si="193"/>
        <v>1730.4</v>
      </c>
      <c r="AJ51" s="44">
        <f t="shared" si="179"/>
        <v>603.1</v>
      </c>
      <c r="AK51" s="121">
        <f>RCF!C$25</f>
        <v>17.233333333333334</v>
      </c>
      <c r="AL51" s="44">
        <f t="shared" si="180"/>
        <v>814.8</v>
      </c>
      <c r="AM51" s="121">
        <f>RCF!C$59</f>
        <v>23.279999999999998</v>
      </c>
      <c r="AN51" s="44">
        <f t="shared" si="181"/>
        <v>647.9</v>
      </c>
      <c r="AO51" s="121">
        <f>RCF!C$33</f>
        <v>18.513999999999999</v>
      </c>
      <c r="AP51" s="108">
        <f t="shared" si="194"/>
        <v>971.8</v>
      </c>
      <c r="AQ51" s="44">
        <f t="shared" si="183"/>
        <v>605.70000000000005</v>
      </c>
      <c r="AR51" s="121">
        <f>RCF!C$35</f>
        <v>17.306666666666668</v>
      </c>
      <c r="AS51" s="108">
        <f t="shared" si="195"/>
        <v>787.4</v>
      </c>
      <c r="AT51" s="108">
        <f t="shared" si="195"/>
        <v>878.2</v>
      </c>
      <c r="AU51" s="44">
        <f t="shared" si="185"/>
        <v>625.1</v>
      </c>
      <c r="AV51" s="121">
        <f>RCF!C$37</f>
        <v>17.86</v>
      </c>
      <c r="AW51" s="122">
        <f t="shared" si="196"/>
        <v>632.4</v>
      </c>
      <c r="AX51" s="121">
        <f>RCF!C$64</f>
        <v>18.07</v>
      </c>
      <c r="AY51" s="44">
        <f t="shared" si="186"/>
        <v>641.29999999999995</v>
      </c>
      <c r="AZ51" s="121">
        <f>RCF!C$39</f>
        <v>18.323333333333334</v>
      </c>
      <c r="BA51" s="44">
        <f t="shared" si="187"/>
        <v>615.20000000000005</v>
      </c>
      <c r="BB51" s="121">
        <f>RCF!C$41</f>
        <v>17.579000000000001</v>
      </c>
    </row>
    <row r="52" spans="1:54" x14ac:dyDescent="0.2">
      <c r="A52" s="60">
        <v>1957</v>
      </c>
      <c r="B52" s="61" t="s">
        <v>44</v>
      </c>
      <c r="C52" s="62">
        <v>25</v>
      </c>
      <c r="D52" s="44">
        <f t="shared" si="188"/>
        <v>1703.5</v>
      </c>
      <c r="E52" s="43">
        <f>RCF!C$43</f>
        <v>68.141894999999991</v>
      </c>
      <c r="F52" s="44">
        <f t="shared" si="189"/>
        <v>439.4</v>
      </c>
      <c r="G52" s="121">
        <f>RCF!C$5</f>
        <v>17.577000000000002</v>
      </c>
      <c r="H52" s="44">
        <f t="shared" si="167"/>
        <v>439.4</v>
      </c>
      <c r="I52" s="121">
        <f t="shared" si="168"/>
        <v>17.577000000000002</v>
      </c>
      <c r="J52" s="108">
        <f t="shared" ref="J52:P61" si="200">ROUND($C52*$I52*J$6,1)</f>
        <v>483.4</v>
      </c>
      <c r="K52" s="108">
        <f t="shared" si="200"/>
        <v>602</v>
      </c>
      <c r="L52" s="108">
        <f t="shared" si="200"/>
        <v>646</v>
      </c>
      <c r="M52" s="108">
        <f t="shared" si="200"/>
        <v>711.9</v>
      </c>
      <c r="N52" s="108">
        <f t="shared" si="200"/>
        <v>878.9</v>
      </c>
      <c r="O52" s="108">
        <f t="shared" si="200"/>
        <v>944.8</v>
      </c>
      <c r="P52" s="108">
        <f t="shared" si="200"/>
        <v>1318.3</v>
      </c>
      <c r="Q52" s="44">
        <f t="shared" si="170"/>
        <v>441.5</v>
      </c>
      <c r="R52" s="121">
        <f>RCF!C$7</f>
        <v>17.66</v>
      </c>
      <c r="S52" s="108">
        <f t="shared" si="199"/>
        <v>573.9</v>
      </c>
      <c r="T52" s="108">
        <f t="shared" si="199"/>
        <v>662.2</v>
      </c>
      <c r="U52" s="44">
        <f t="shared" si="172"/>
        <v>425.8</v>
      </c>
      <c r="V52" s="121">
        <f>RCF!C$9</f>
        <v>17.033999999999999</v>
      </c>
      <c r="W52" s="44">
        <f t="shared" si="173"/>
        <v>425.8</v>
      </c>
      <c r="X52" s="121">
        <f t="shared" si="174"/>
        <v>17.033999999999999</v>
      </c>
      <c r="Y52" s="108">
        <f t="shared" si="191"/>
        <v>468.3</v>
      </c>
      <c r="Z52" s="108">
        <f t="shared" ref="Z52:AD61" si="201">ROUND($C52*$X52*Z$6,1)</f>
        <v>583.4</v>
      </c>
      <c r="AA52" s="108">
        <f t="shared" si="201"/>
        <v>689.9</v>
      </c>
      <c r="AB52" s="108">
        <f t="shared" si="201"/>
        <v>626</v>
      </c>
      <c r="AC52" s="108">
        <f t="shared" si="201"/>
        <v>924.1</v>
      </c>
      <c r="AD52" s="108">
        <f t="shared" si="201"/>
        <v>1277.5999999999999</v>
      </c>
      <c r="AE52" s="44">
        <f t="shared" si="177"/>
        <v>412</v>
      </c>
      <c r="AF52" s="121">
        <f>RCF!C$13</f>
        <v>16.48</v>
      </c>
      <c r="AG52" s="108">
        <f t="shared" ref="AG52:AI71" si="202">ROUND($AE52*AG$6,1)</f>
        <v>679.8</v>
      </c>
      <c r="AH52" s="108">
        <f t="shared" si="202"/>
        <v>865.2</v>
      </c>
      <c r="AI52" s="108">
        <f t="shared" si="202"/>
        <v>1236</v>
      </c>
      <c r="AJ52" s="44">
        <f t="shared" si="179"/>
        <v>430.8</v>
      </c>
      <c r="AK52" s="121">
        <f>RCF!C$25</f>
        <v>17.233333333333334</v>
      </c>
      <c r="AL52" s="44">
        <f t="shared" si="180"/>
        <v>582</v>
      </c>
      <c r="AM52" s="121">
        <f>RCF!C$59</f>
        <v>23.279999999999998</v>
      </c>
      <c r="AN52" s="44">
        <f t="shared" si="181"/>
        <v>462.8</v>
      </c>
      <c r="AO52" s="121">
        <f>RCF!C$33</f>
        <v>18.513999999999999</v>
      </c>
      <c r="AP52" s="108">
        <f t="shared" si="194"/>
        <v>694.2</v>
      </c>
      <c r="AQ52" s="44">
        <f t="shared" si="183"/>
        <v>432.6</v>
      </c>
      <c r="AR52" s="121">
        <f>RCF!C$35</f>
        <v>17.306666666666668</v>
      </c>
      <c r="AS52" s="108">
        <f t="shared" ref="AS52:AT71" si="203">ROUNDDOWN($AQ52*AS$6,1)</f>
        <v>562.29999999999995</v>
      </c>
      <c r="AT52" s="108">
        <f t="shared" si="203"/>
        <v>627.20000000000005</v>
      </c>
      <c r="AU52" s="44">
        <f t="shared" si="185"/>
        <v>446.5</v>
      </c>
      <c r="AV52" s="121">
        <f>RCF!C$37</f>
        <v>17.86</v>
      </c>
      <c r="AW52" s="122">
        <f t="shared" si="196"/>
        <v>451.7</v>
      </c>
      <c r="AX52" s="121">
        <f>RCF!C$64</f>
        <v>18.07</v>
      </c>
      <c r="AY52" s="44">
        <f t="shared" si="186"/>
        <v>458</v>
      </c>
      <c r="AZ52" s="121">
        <f>RCF!C$39</f>
        <v>18.323333333333334</v>
      </c>
      <c r="BA52" s="44">
        <f t="shared" si="187"/>
        <v>439.4</v>
      </c>
      <c r="BB52" s="121">
        <f>RCF!C$41</f>
        <v>17.579000000000001</v>
      </c>
    </row>
    <row r="53" spans="1:54" x14ac:dyDescent="0.2">
      <c r="A53" s="60">
        <v>1959</v>
      </c>
      <c r="B53" s="47" t="s">
        <v>45</v>
      </c>
      <c r="C53" s="48">
        <v>20</v>
      </c>
      <c r="D53" s="44">
        <f t="shared" si="188"/>
        <v>1362.8</v>
      </c>
      <c r="E53" s="43">
        <f>RCF!C$43</f>
        <v>68.141894999999991</v>
      </c>
      <c r="F53" s="44">
        <f t="shared" si="189"/>
        <v>351.5</v>
      </c>
      <c r="G53" s="121">
        <f>RCF!C$5</f>
        <v>17.577000000000002</v>
      </c>
      <c r="H53" s="44">
        <f t="shared" si="167"/>
        <v>351.5</v>
      </c>
      <c r="I53" s="121">
        <f t="shared" si="168"/>
        <v>17.577000000000002</v>
      </c>
      <c r="J53" s="108">
        <f t="shared" si="200"/>
        <v>386.7</v>
      </c>
      <c r="K53" s="108">
        <f t="shared" si="200"/>
        <v>481.6</v>
      </c>
      <c r="L53" s="108">
        <f t="shared" si="200"/>
        <v>516.79999999999995</v>
      </c>
      <c r="M53" s="108">
        <f t="shared" si="200"/>
        <v>569.5</v>
      </c>
      <c r="N53" s="108">
        <f t="shared" si="200"/>
        <v>703.1</v>
      </c>
      <c r="O53" s="108">
        <f t="shared" si="200"/>
        <v>755.8</v>
      </c>
      <c r="P53" s="108">
        <f t="shared" si="200"/>
        <v>1054.5999999999999</v>
      </c>
      <c r="Q53" s="44">
        <f t="shared" si="170"/>
        <v>353.2</v>
      </c>
      <c r="R53" s="121">
        <f>RCF!C$7</f>
        <v>17.66</v>
      </c>
      <c r="S53" s="108">
        <f t="shared" si="199"/>
        <v>459.1</v>
      </c>
      <c r="T53" s="108">
        <f t="shared" si="199"/>
        <v>529.79999999999995</v>
      </c>
      <c r="U53" s="44">
        <f t="shared" si="172"/>
        <v>340.6</v>
      </c>
      <c r="V53" s="121">
        <f>RCF!C$9</f>
        <v>17.033999999999999</v>
      </c>
      <c r="W53" s="44">
        <f t="shared" si="173"/>
        <v>340.6</v>
      </c>
      <c r="X53" s="121">
        <f t="shared" si="174"/>
        <v>17.033999999999999</v>
      </c>
      <c r="Y53" s="108">
        <f t="shared" si="191"/>
        <v>374.6</v>
      </c>
      <c r="Z53" s="108">
        <f t="shared" si="201"/>
        <v>466.7</v>
      </c>
      <c r="AA53" s="108">
        <f t="shared" si="201"/>
        <v>551.9</v>
      </c>
      <c r="AB53" s="108">
        <f t="shared" si="201"/>
        <v>500.8</v>
      </c>
      <c r="AC53" s="108">
        <f t="shared" si="201"/>
        <v>739.3</v>
      </c>
      <c r="AD53" s="108">
        <f t="shared" si="201"/>
        <v>1022</v>
      </c>
      <c r="AE53" s="44">
        <f t="shared" si="177"/>
        <v>329.6</v>
      </c>
      <c r="AF53" s="121">
        <f>RCF!C$13</f>
        <v>16.48</v>
      </c>
      <c r="AG53" s="108">
        <f t="shared" si="202"/>
        <v>543.79999999999995</v>
      </c>
      <c r="AH53" s="108">
        <f t="shared" si="202"/>
        <v>692.2</v>
      </c>
      <c r="AI53" s="108">
        <f t="shared" si="202"/>
        <v>988.8</v>
      </c>
      <c r="AJ53" s="44">
        <f t="shared" si="179"/>
        <v>344.6</v>
      </c>
      <c r="AK53" s="121">
        <f>RCF!C$25</f>
        <v>17.233333333333334</v>
      </c>
      <c r="AL53" s="44">
        <f t="shared" si="180"/>
        <v>465.6</v>
      </c>
      <c r="AM53" s="121">
        <f>RCF!C$59</f>
        <v>23.279999999999998</v>
      </c>
      <c r="AN53" s="44">
        <f t="shared" si="181"/>
        <v>370.2</v>
      </c>
      <c r="AO53" s="121">
        <f>RCF!C$33</f>
        <v>18.513999999999999</v>
      </c>
      <c r="AP53" s="108">
        <f t="shared" si="194"/>
        <v>555.29999999999995</v>
      </c>
      <c r="AQ53" s="44">
        <f t="shared" si="183"/>
        <v>346.1</v>
      </c>
      <c r="AR53" s="121">
        <f>RCF!C$35</f>
        <v>17.306666666666668</v>
      </c>
      <c r="AS53" s="108">
        <f t="shared" si="203"/>
        <v>449.9</v>
      </c>
      <c r="AT53" s="108">
        <f t="shared" si="203"/>
        <v>501.8</v>
      </c>
      <c r="AU53" s="44">
        <f t="shared" si="185"/>
        <v>357.2</v>
      </c>
      <c r="AV53" s="121">
        <f>RCF!C$37</f>
        <v>17.86</v>
      </c>
      <c r="AW53" s="122">
        <f t="shared" si="196"/>
        <v>361.4</v>
      </c>
      <c r="AX53" s="121">
        <f>RCF!C$64</f>
        <v>18.07</v>
      </c>
      <c r="AY53" s="44">
        <f t="shared" si="186"/>
        <v>366.4</v>
      </c>
      <c r="AZ53" s="121">
        <f>RCF!C$39</f>
        <v>18.323333333333334</v>
      </c>
      <c r="BA53" s="44">
        <f t="shared" si="187"/>
        <v>351.5</v>
      </c>
      <c r="BB53" s="121">
        <f>RCF!C$41</f>
        <v>17.579000000000001</v>
      </c>
    </row>
    <row r="54" spans="1:54" x14ac:dyDescent="0.2">
      <c r="A54" s="60">
        <v>1961</v>
      </c>
      <c r="B54" s="61" t="s">
        <v>46</v>
      </c>
      <c r="C54" s="62">
        <v>20</v>
      </c>
      <c r="D54" s="44">
        <f t="shared" si="188"/>
        <v>1362.8</v>
      </c>
      <c r="E54" s="43">
        <f>RCF!C$43</f>
        <v>68.141894999999991</v>
      </c>
      <c r="F54" s="44">
        <f t="shared" si="189"/>
        <v>351.5</v>
      </c>
      <c r="G54" s="121">
        <f>RCF!C$5</f>
        <v>17.577000000000002</v>
      </c>
      <c r="H54" s="44">
        <f t="shared" si="167"/>
        <v>351.5</v>
      </c>
      <c r="I54" s="121">
        <f t="shared" si="168"/>
        <v>17.577000000000002</v>
      </c>
      <c r="J54" s="108">
        <f t="shared" si="200"/>
        <v>386.7</v>
      </c>
      <c r="K54" s="108">
        <f t="shared" si="200"/>
        <v>481.6</v>
      </c>
      <c r="L54" s="108">
        <f t="shared" si="200"/>
        <v>516.79999999999995</v>
      </c>
      <c r="M54" s="108">
        <f t="shared" si="200"/>
        <v>569.5</v>
      </c>
      <c r="N54" s="108">
        <f t="shared" si="200"/>
        <v>703.1</v>
      </c>
      <c r="O54" s="108">
        <f t="shared" si="200"/>
        <v>755.8</v>
      </c>
      <c r="P54" s="108">
        <f t="shared" si="200"/>
        <v>1054.5999999999999</v>
      </c>
      <c r="Q54" s="44">
        <f t="shared" si="170"/>
        <v>353.2</v>
      </c>
      <c r="R54" s="121">
        <f>RCF!C$7</f>
        <v>17.66</v>
      </c>
      <c r="S54" s="108">
        <f t="shared" si="199"/>
        <v>459.1</v>
      </c>
      <c r="T54" s="108">
        <f t="shared" si="199"/>
        <v>529.79999999999995</v>
      </c>
      <c r="U54" s="44">
        <f t="shared" si="172"/>
        <v>340.6</v>
      </c>
      <c r="V54" s="121">
        <f>RCF!C$9</f>
        <v>17.033999999999999</v>
      </c>
      <c r="W54" s="44">
        <f t="shared" si="173"/>
        <v>340.6</v>
      </c>
      <c r="X54" s="121">
        <f t="shared" si="174"/>
        <v>17.033999999999999</v>
      </c>
      <c r="Y54" s="108">
        <f t="shared" si="191"/>
        <v>374.6</v>
      </c>
      <c r="Z54" s="108">
        <f t="shared" si="201"/>
        <v>466.7</v>
      </c>
      <c r="AA54" s="108">
        <f t="shared" si="201"/>
        <v>551.9</v>
      </c>
      <c r="AB54" s="108">
        <f t="shared" si="201"/>
        <v>500.8</v>
      </c>
      <c r="AC54" s="108">
        <f t="shared" si="201"/>
        <v>739.3</v>
      </c>
      <c r="AD54" s="108">
        <f t="shared" si="201"/>
        <v>1022</v>
      </c>
      <c r="AE54" s="44">
        <f t="shared" si="177"/>
        <v>329.6</v>
      </c>
      <c r="AF54" s="121">
        <f>RCF!C$13</f>
        <v>16.48</v>
      </c>
      <c r="AG54" s="108">
        <f t="shared" si="202"/>
        <v>543.79999999999995</v>
      </c>
      <c r="AH54" s="108">
        <f t="shared" si="202"/>
        <v>692.2</v>
      </c>
      <c r="AI54" s="108">
        <f t="shared" si="202"/>
        <v>988.8</v>
      </c>
      <c r="AJ54" s="44">
        <f t="shared" si="179"/>
        <v>344.6</v>
      </c>
      <c r="AK54" s="121">
        <f>RCF!C$25</f>
        <v>17.233333333333334</v>
      </c>
      <c r="AL54" s="44">
        <f t="shared" si="180"/>
        <v>465.6</v>
      </c>
      <c r="AM54" s="121">
        <f>RCF!C$59</f>
        <v>23.279999999999998</v>
      </c>
      <c r="AN54" s="44">
        <f t="shared" si="181"/>
        <v>370.2</v>
      </c>
      <c r="AO54" s="121">
        <f>RCF!C$33</f>
        <v>18.513999999999999</v>
      </c>
      <c r="AP54" s="108">
        <f t="shared" si="194"/>
        <v>555.29999999999995</v>
      </c>
      <c r="AQ54" s="44">
        <f t="shared" si="183"/>
        <v>346.1</v>
      </c>
      <c r="AR54" s="121">
        <f>RCF!C$35</f>
        <v>17.306666666666668</v>
      </c>
      <c r="AS54" s="108">
        <f t="shared" si="203"/>
        <v>449.9</v>
      </c>
      <c r="AT54" s="108">
        <f t="shared" si="203"/>
        <v>501.8</v>
      </c>
      <c r="AU54" s="44">
        <f t="shared" si="185"/>
        <v>357.2</v>
      </c>
      <c r="AV54" s="121">
        <f>RCF!C$37</f>
        <v>17.86</v>
      </c>
      <c r="AW54" s="122">
        <f t="shared" si="196"/>
        <v>361.4</v>
      </c>
      <c r="AX54" s="121">
        <f>RCF!C$64</f>
        <v>18.07</v>
      </c>
      <c r="AY54" s="44">
        <f t="shared" si="186"/>
        <v>366.4</v>
      </c>
      <c r="AZ54" s="121">
        <f>RCF!C$39</f>
        <v>18.323333333333334</v>
      </c>
      <c r="BA54" s="44">
        <f t="shared" si="187"/>
        <v>351.5</v>
      </c>
      <c r="BB54" s="121">
        <f>RCF!C$41</f>
        <v>17.579000000000001</v>
      </c>
    </row>
    <row r="55" spans="1:54" x14ac:dyDescent="0.2">
      <c r="A55" s="60">
        <v>1963</v>
      </c>
      <c r="B55" s="47" t="s">
        <v>188</v>
      </c>
      <c r="C55" s="48">
        <v>15</v>
      </c>
      <c r="D55" s="44">
        <f t="shared" si="188"/>
        <v>1022.1</v>
      </c>
      <c r="E55" s="43">
        <f>RCF!C$43</f>
        <v>68.141894999999991</v>
      </c>
      <c r="F55" s="44">
        <f t="shared" si="189"/>
        <v>251.2</v>
      </c>
      <c r="G55" s="121">
        <f>RCF!F$5</f>
        <v>16.753</v>
      </c>
      <c r="H55" s="44">
        <f t="shared" si="167"/>
        <v>251.3</v>
      </c>
      <c r="I55" s="121">
        <f t="shared" si="168"/>
        <v>16.753</v>
      </c>
      <c r="J55" s="108">
        <f t="shared" si="200"/>
        <v>276.39999999999998</v>
      </c>
      <c r="K55" s="108">
        <f t="shared" si="200"/>
        <v>344.3</v>
      </c>
      <c r="L55" s="108">
        <f t="shared" si="200"/>
        <v>369.4</v>
      </c>
      <c r="M55" s="108">
        <f t="shared" si="200"/>
        <v>407.1</v>
      </c>
      <c r="N55" s="108">
        <f t="shared" si="200"/>
        <v>502.6</v>
      </c>
      <c r="O55" s="108">
        <f t="shared" si="200"/>
        <v>540.29999999999995</v>
      </c>
      <c r="P55" s="108">
        <f t="shared" si="200"/>
        <v>753.9</v>
      </c>
      <c r="Q55" s="44">
        <f t="shared" si="170"/>
        <v>252.5</v>
      </c>
      <c r="R55" s="121">
        <f>RCF!F$7</f>
        <v>16.835999999999999</v>
      </c>
      <c r="S55" s="108">
        <f t="shared" si="199"/>
        <v>328.2</v>
      </c>
      <c r="T55" s="108">
        <f t="shared" si="199"/>
        <v>378.7</v>
      </c>
      <c r="U55" s="44">
        <f t="shared" si="172"/>
        <v>243.5</v>
      </c>
      <c r="V55" s="121">
        <f>RCF!F$9</f>
        <v>16.238</v>
      </c>
      <c r="W55" s="44">
        <f t="shared" si="173"/>
        <v>243.5</v>
      </c>
      <c r="X55" s="121">
        <f t="shared" si="174"/>
        <v>16.238</v>
      </c>
      <c r="Y55" s="108">
        <f t="shared" si="191"/>
        <v>267.8</v>
      </c>
      <c r="Z55" s="108">
        <f t="shared" si="201"/>
        <v>333.7</v>
      </c>
      <c r="AA55" s="108">
        <f t="shared" si="201"/>
        <v>394.6</v>
      </c>
      <c r="AB55" s="108">
        <f t="shared" si="201"/>
        <v>358</v>
      </c>
      <c r="AC55" s="108">
        <f t="shared" si="201"/>
        <v>528.5</v>
      </c>
      <c r="AD55" s="108">
        <f t="shared" si="201"/>
        <v>730.7</v>
      </c>
      <c r="AE55" s="44">
        <f t="shared" si="177"/>
        <v>235.9</v>
      </c>
      <c r="AF55" s="121">
        <f>RCF!F$13</f>
        <v>15.73</v>
      </c>
      <c r="AG55" s="108">
        <f t="shared" si="202"/>
        <v>389.2</v>
      </c>
      <c r="AH55" s="108">
        <f t="shared" si="202"/>
        <v>495.4</v>
      </c>
      <c r="AI55" s="108">
        <f t="shared" si="202"/>
        <v>707.7</v>
      </c>
      <c r="AJ55" s="44">
        <f t="shared" si="179"/>
        <v>0</v>
      </c>
      <c r="AK55" s="121">
        <f>RCF!F$31</f>
        <v>0</v>
      </c>
      <c r="AL55" s="44">
        <f t="shared" si="180"/>
        <v>332.7</v>
      </c>
      <c r="AM55" s="121">
        <f>RCF!F$59</f>
        <v>22.186</v>
      </c>
      <c r="AN55" s="44">
        <f t="shared" si="181"/>
        <v>264.7</v>
      </c>
      <c r="AO55" s="121">
        <f>RCF!F$33</f>
        <v>17.648</v>
      </c>
      <c r="AP55" s="108">
        <f t="shared" si="194"/>
        <v>397</v>
      </c>
      <c r="AQ55" s="44">
        <f t="shared" si="183"/>
        <v>247.3</v>
      </c>
      <c r="AR55" s="121">
        <f>RCF!F$35</f>
        <v>16.492000000000001</v>
      </c>
      <c r="AS55" s="108">
        <f t="shared" si="203"/>
        <v>321.39999999999998</v>
      </c>
      <c r="AT55" s="108">
        <f t="shared" si="203"/>
        <v>358.5</v>
      </c>
      <c r="AU55" s="44">
        <f t="shared" si="185"/>
        <v>255.4</v>
      </c>
      <c r="AV55" s="121">
        <f>RCF!F$37</f>
        <v>17.032</v>
      </c>
      <c r="AW55" s="122">
        <f t="shared" si="196"/>
        <v>258.3</v>
      </c>
      <c r="AX55" s="121">
        <f>RCF!F$64</f>
        <v>17.22</v>
      </c>
      <c r="AY55" s="44">
        <f t="shared" si="186"/>
        <v>260.39999999999998</v>
      </c>
      <c r="AZ55" s="121">
        <f>RCF!F$39</f>
        <v>17.36</v>
      </c>
      <c r="BA55" s="44">
        <f t="shared" si="187"/>
        <v>251.3</v>
      </c>
      <c r="BB55" s="121">
        <f>RCF!F$41</f>
        <v>16.757000000000001</v>
      </c>
    </row>
    <row r="56" spans="1:54" x14ac:dyDescent="0.2">
      <c r="A56" s="60">
        <v>1964</v>
      </c>
      <c r="B56" s="47" t="s">
        <v>189</v>
      </c>
      <c r="C56" s="48">
        <v>15</v>
      </c>
      <c r="D56" s="44">
        <f t="shared" si="188"/>
        <v>1022.1</v>
      </c>
      <c r="E56" s="43">
        <f>RCF!C$43</f>
        <v>68.141894999999991</v>
      </c>
      <c r="F56" s="44">
        <f t="shared" si="189"/>
        <v>251.2</v>
      </c>
      <c r="G56" s="121">
        <f>RCF!F$5</f>
        <v>16.753</v>
      </c>
      <c r="H56" s="44">
        <f t="shared" si="167"/>
        <v>251.3</v>
      </c>
      <c r="I56" s="121">
        <f t="shared" si="168"/>
        <v>16.753</v>
      </c>
      <c r="J56" s="108">
        <f t="shared" si="200"/>
        <v>276.39999999999998</v>
      </c>
      <c r="K56" s="108">
        <f t="shared" si="200"/>
        <v>344.3</v>
      </c>
      <c r="L56" s="108">
        <f t="shared" si="200"/>
        <v>369.4</v>
      </c>
      <c r="M56" s="108">
        <f t="shared" si="200"/>
        <v>407.1</v>
      </c>
      <c r="N56" s="108">
        <f t="shared" si="200"/>
        <v>502.6</v>
      </c>
      <c r="O56" s="108">
        <f t="shared" si="200"/>
        <v>540.29999999999995</v>
      </c>
      <c r="P56" s="108">
        <f t="shared" si="200"/>
        <v>753.9</v>
      </c>
      <c r="Q56" s="44">
        <f t="shared" si="170"/>
        <v>252.5</v>
      </c>
      <c r="R56" s="121">
        <f>RCF!F$7</f>
        <v>16.835999999999999</v>
      </c>
      <c r="S56" s="108">
        <f t="shared" si="199"/>
        <v>328.2</v>
      </c>
      <c r="T56" s="108">
        <f t="shared" si="199"/>
        <v>378.7</v>
      </c>
      <c r="U56" s="44">
        <f t="shared" si="172"/>
        <v>243.5</v>
      </c>
      <c r="V56" s="121">
        <f>RCF!F$9</f>
        <v>16.238</v>
      </c>
      <c r="W56" s="44">
        <f t="shared" si="173"/>
        <v>243.5</v>
      </c>
      <c r="X56" s="121">
        <f t="shared" si="174"/>
        <v>16.238</v>
      </c>
      <c r="Y56" s="108">
        <f t="shared" si="191"/>
        <v>267.8</v>
      </c>
      <c r="Z56" s="108">
        <f t="shared" si="201"/>
        <v>333.7</v>
      </c>
      <c r="AA56" s="108">
        <f t="shared" si="201"/>
        <v>394.6</v>
      </c>
      <c r="AB56" s="108">
        <f t="shared" si="201"/>
        <v>358</v>
      </c>
      <c r="AC56" s="108">
        <f t="shared" si="201"/>
        <v>528.5</v>
      </c>
      <c r="AD56" s="108">
        <f t="shared" si="201"/>
        <v>730.7</v>
      </c>
      <c r="AE56" s="44">
        <f t="shared" si="177"/>
        <v>235.9</v>
      </c>
      <c r="AF56" s="121">
        <f>RCF!F$13</f>
        <v>15.73</v>
      </c>
      <c r="AG56" s="108">
        <f t="shared" si="202"/>
        <v>389.2</v>
      </c>
      <c r="AH56" s="108">
        <f t="shared" si="202"/>
        <v>495.4</v>
      </c>
      <c r="AI56" s="108">
        <f t="shared" si="202"/>
        <v>707.7</v>
      </c>
      <c r="AJ56" s="44">
        <f t="shared" si="179"/>
        <v>0</v>
      </c>
      <c r="AK56" s="121">
        <f>RCF!F$31</f>
        <v>0</v>
      </c>
      <c r="AL56" s="44">
        <f t="shared" si="180"/>
        <v>332.7</v>
      </c>
      <c r="AM56" s="121">
        <f>RCF!F$59</f>
        <v>22.186</v>
      </c>
      <c r="AN56" s="44">
        <f t="shared" si="181"/>
        <v>264.7</v>
      </c>
      <c r="AO56" s="121">
        <f>RCF!F$33</f>
        <v>17.648</v>
      </c>
      <c r="AP56" s="108">
        <f t="shared" si="194"/>
        <v>397</v>
      </c>
      <c r="AQ56" s="44">
        <f t="shared" si="183"/>
        <v>247.3</v>
      </c>
      <c r="AR56" s="121">
        <f>RCF!F$35</f>
        <v>16.492000000000001</v>
      </c>
      <c r="AS56" s="108">
        <f t="shared" si="203"/>
        <v>321.39999999999998</v>
      </c>
      <c r="AT56" s="108">
        <f t="shared" si="203"/>
        <v>358.5</v>
      </c>
      <c r="AU56" s="44">
        <f t="shared" si="185"/>
        <v>255.4</v>
      </c>
      <c r="AV56" s="121">
        <f>RCF!F$37</f>
        <v>17.032</v>
      </c>
      <c r="AW56" s="122">
        <f t="shared" si="196"/>
        <v>258.3</v>
      </c>
      <c r="AX56" s="121">
        <f>RCF!F$64</f>
        <v>17.22</v>
      </c>
      <c r="AY56" s="44">
        <f t="shared" si="186"/>
        <v>260.39999999999998</v>
      </c>
      <c r="AZ56" s="121">
        <f>RCF!F$39</f>
        <v>17.36</v>
      </c>
      <c r="BA56" s="44">
        <f t="shared" si="187"/>
        <v>251.3</v>
      </c>
      <c r="BB56" s="121">
        <f>RCF!F$41</f>
        <v>16.757000000000001</v>
      </c>
    </row>
    <row r="57" spans="1:54" x14ac:dyDescent="0.2">
      <c r="A57" s="60">
        <v>1969</v>
      </c>
      <c r="B57" s="47" t="s">
        <v>47</v>
      </c>
      <c r="C57" s="48">
        <v>15</v>
      </c>
      <c r="D57" s="44">
        <f t="shared" si="188"/>
        <v>1022.1</v>
      </c>
      <c r="E57" s="43">
        <f>RCF!C$43</f>
        <v>68.141894999999991</v>
      </c>
      <c r="F57" s="44">
        <f t="shared" si="189"/>
        <v>263.60000000000002</v>
      </c>
      <c r="G57" s="121">
        <f>RCF!C$5</f>
        <v>17.577000000000002</v>
      </c>
      <c r="H57" s="44">
        <f t="shared" si="167"/>
        <v>263.7</v>
      </c>
      <c r="I57" s="121">
        <f t="shared" si="168"/>
        <v>17.577000000000002</v>
      </c>
      <c r="J57" s="108">
        <f t="shared" si="200"/>
        <v>290</v>
      </c>
      <c r="K57" s="108">
        <f t="shared" si="200"/>
        <v>361.2</v>
      </c>
      <c r="L57" s="108">
        <f t="shared" si="200"/>
        <v>387.6</v>
      </c>
      <c r="M57" s="108">
        <f t="shared" si="200"/>
        <v>427.1</v>
      </c>
      <c r="N57" s="108">
        <f t="shared" si="200"/>
        <v>527.29999999999995</v>
      </c>
      <c r="O57" s="108">
        <f t="shared" si="200"/>
        <v>566.9</v>
      </c>
      <c r="P57" s="108">
        <f t="shared" si="200"/>
        <v>791</v>
      </c>
      <c r="Q57" s="44">
        <f t="shared" si="170"/>
        <v>264.89999999999998</v>
      </c>
      <c r="R57" s="121">
        <f>RCF!C$7</f>
        <v>17.66</v>
      </c>
      <c r="S57" s="108">
        <f t="shared" si="199"/>
        <v>344.3</v>
      </c>
      <c r="T57" s="108">
        <f t="shared" si="199"/>
        <v>397.3</v>
      </c>
      <c r="U57" s="44">
        <f t="shared" si="172"/>
        <v>255.5</v>
      </c>
      <c r="V57" s="121">
        <f>RCF!C$9</f>
        <v>17.033999999999999</v>
      </c>
      <c r="W57" s="44">
        <f t="shared" si="173"/>
        <v>255.5</v>
      </c>
      <c r="X57" s="121">
        <f t="shared" si="174"/>
        <v>17.033999999999999</v>
      </c>
      <c r="Y57" s="108">
        <f t="shared" si="191"/>
        <v>281</v>
      </c>
      <c r="Z57" s="108">
        <f t="shared" si="201"/>
        <v>350</v>
      </c>
      <c r="AA57" s="108">
        <f t="shared" si="201"/>
        <v>413.9</v>
      </c>
      <c r="AB57" s="108">
        <f t="shared" si="201"/>
        <v>375.6</v>
      </c>
      <c r="AC57" s="108">
        <f t="shared" si="201"/>
        <v>554.5</v>
      </c>
      <c r="AD57" s="108">
        <f t="shared" si="201"/>
        <v>766.5</v>
      </c>
      <c r="AE57" s="44">
        <f t="shared" si="177"/>
        <v>247.2</v>
      </c>
      <c r="AF57" s="121">
        <f>RCF!C$13</f>
        <v>16.48</v>
      </c>
      <c r="AG57" s="108">
        <f t="shared" si="202"/>
        <v>407.9</v>
      </c>
      <c r="AH57" s="108">
        <f t="shared" si="202"/>
        <v>519.1</v>
      </c>
      <c r="AI57" s="108">
        <f t="shared" si="202"/>
        <v>741.6</v>
      </c>
      <c r="AJ57" s="44">
        <f t="shared" si="179"/>
        <v>258.5</v>
      </c>
      <c r="AK57" s="121">
        <f>RCF!C$25</f>
        <v>17.233333333333334</v>
      </c>
      <c r="AL57" s="44">
        <f t="shared" si="180"/>
        <v>349.2</v>
      </c>
      <c r="AM57" s="121">
        <f>RCF!C$59</f>
        <v>23.279999999999998</v>
      </c>
      <c r="AN57" s="44">
        <f t="shared" si="181"/>
        <v>277.7</v>
      </c>
      <c r="AO57" s="121">
        <f>RCF!C$33</f>
        <v>18.513999999999999</v>
      </c>
      <c r="AP57" s="108">
        <f t="shared" si="194"/>
        <v>416.5</v>
      </c>
      <c r="AQ57" s="44">
        <f t="shared" si="183"/>
        <v>259.60000000000002</v>
      </c>
      <c r="AR57" s="121">
        <f>RCF!C$35</f>
        <v>17.306666666666668</v>
      </c>
      <c r="AS57" s="108">
        <f t="shared" si="203"/>
        <v>337.4</v>
      </c>
      <c r="AT57" s="108">
        <f t="shared" si="203"/>
        <v>376.4</v>
      </c>
      <c r="AU57" s="44">
        <f t="shared" si="185"/>
        <v>267.89999999999998</v>
      </c>
      <c r="AV57" s="121">
        <f>RCF!C$37</f>
        <v>17.86</v>
      </c>
      <c r="AW57" s="122">
        <f t="shared" si="196"/>
        <v>271</v>
      </c>
      <c r="AX57" s="121">
        <f>RCF!C$64</f>
        <v>18.07</v>
      </c>
      <c r="AY57" s="44">
        <f t="shared" si="186"/>
        <v>274.8</v>
      </c>
      <c r="AZ57" s="121">
        <f>RCF!C$39</f>
        <v>18.323333333333334</v>
      </c>
      <c r="BA57" s="44">
        <f t="shared" si="187"/>
        <v>263.60000000000002</v>
      </c>
      <c r="BB57" s="121">
        <f>RCF!C$41</f>
        <v>17.579000000000001</v>
      </c>
    </row>
    <row r="58" spans="1:54" x14ac:dyDescent="0.2">
      <c r="A58" s="60">
        <v>1975</v>
      </c>
      <c r="B58" s="47" t="s">
        <v>190</v>
      </c>
      <c r="C58" s="48">
        <v>60</v>
      </c>
      <c r="D58" s="44">
        <f t="shared" si="188"/>
        <v>4088.5</v>
      </c>
      <c r="E58" s="43">
        <f>RCF!C$43</f>
        <v>68.141894999999991</v>
      </c>
      <c r="F58" s="44">
        <f t="shared" si="189"/>
        <v>1005.1</v>
      </c>
      <c r="G58" s="121">
        <f>RCF!F$5</f>
        <v>16.753</v>
      </c>
      <c r="H58" s="44">
        <f t="shared" si="167"/>
        <v>1005.2</v>
      </c>
      <c r="I58" s="121">
        <f t="shared" si="168"/>
        <v>16.753</v>
      </c>
      <c r="J58" s="108">
        <f t="shared" si="200"/>
        <v>1105.7</v>
      </c>
      <c r="K58" s="108">
        <f t="shared" si="200"/>
        <v>1377.1</v>
      </c>
      <c r="L58" s="108">
        <f t="shared" si="200"/>
        <v>1477.6</v>
      </c>
      <c r="M58" s="108">
        <f t="shared" si="200"/>
        <v>1628.4</v>
      </c>
      <c r="N58" s="108">
        <f t="shared" si="200"/>
        <v>2010.4</v>
      </c>
      <c r="O58" s="108">
        <f t="shared" si="200"/>
        <v>2161.1</v>
      </c>
      <c r="P58" s="108">
        <f t="shared" si="200"/>
        <v>3015.5</v>
      </c>
      <c r="Q58" s="44">
        <f t="shared" si="170"/>
        <v>1010.1</v>
      </c>
      <c r="R58" s="121">
        <f>RCF!F$7</f>
        <v>16.835999999999999</v>
      </c>
      <c r="S58" s="108">
        <f t="shared" si="199"/>
        <v>1313.1</v>
      </c>
      <c r="T58" s="108">
        <f t="shared" si="199"/>
        <v>1515.1</v>
      </c>
      <c r="U58" s="44">
        <f t="shared" si="172"/>
        <v>974.2</v>
      </c>
      <c r="V58" s="121">
        <f>RCF!F$9</f>
        <v>16.238</v>
      </c>
      <c r="W58" s="44">
        <f t="shared" si="173"/>
        <v>974.2</v>
      </c>
      <c r="X58" s="121">
        <f t="shared" si="174"/>
        <v>16.238</v>
      </c>
      <c r="Y58" s="108">
        <f t="shared" si="191"/>
        <v>1071.5999999999999</v>
      </c>
      <c r="Z58" s="108">
        <f t="shared" si="201"/>
        <v>1334.8</v>
      </c>
      <c r="AA58" s="108">
        <f t="shared" si="201"/>
        <v>1578.3</v>
      </c>
      <c r="AB58" s="108">
        <f t="shared" si="201"/>
        <v>1432.2</v>
      </c>
      <c r="AC58" s="108">
        <f t="shared" si="201"/>
        <v>2114.1999999999998</v>
      </c>
      <c r="AD58" s="108">
        <f t="shared" si="201"/>
        <v>2922.8</v>
      </c>
      <c r="AE58" s="44">
        <f t="shared" si="177"/>
        <v>943.8</v>
      </c>
      <c r="AF58" s="121">
        <f>RCF!F$13</f>
        <v>15.73</v>
      </c>
      <c r="AG58" s="108">
        <f t="shared" si="202"/>
        <v>1557.3</v>
      </c>
      <c r="AH58" s="108">
        <f t="shared" si="202"/>
        <v>1982</v>
      </c>
      <c r="AI58" s="108">
        <f t="shared" si="202"/>
        <v>2831.4</v>
      </c>
      <c r="AJ58" s="44">
        <f t="shared" si="179"/>
        <v>0</v>
      </c>
      <c r="AK58" s="121">
        <f>RCF!F$31</f>
        <v>0</v>
      </c>
      <c r="AL58" s="44">
        <f t="shared" si="180"/>
        <v>1331.1</v>
      </c>
      <c r="AM58" s="121">
        <f>RCF!F$59</f>
        <v>22.186</v>
      </c>
      <c r="AN58" s="44">
        <f t="shared" si="181"/>
        <v>1058.8</v>
      </c>
      <c r="AO58" s="121">
        <f>RCF!F$33</f>
        <v>17.648</v>
      </c>
      <c r="AP58" s="108">
        <f t="shared" si="194"/>
        <v>1588.2</v>
      </c>
      <c r="AQ58" s="44">
        <f t="shared" si="183"/>
        <v>989.5</v>
      </c>
      <c r="AR58" s="121">
        <f>RCF!F$35</f>
        <v>16.492000000000001</v>
      </c>
      <c r="AS58" s="108">
        <f t="shared" si="203"/>
        <v>1286.3</v>
      </c>
      <c r="AT58" s="108">
        <f t="shared" si="203"/>
        <v>1434.7</v>
      </c>
      <c r="AU58" s="44">
        <f t="shared" si="185"/>
        <v>1021.9</v>
      </c>
      <c r="AV58" s="121">
        <f>RCF!F$37</f>
        <v>17.032</v>
      </c>
      <c r="AW58" s="122">
        <f t="shared" si="196"/>
        <v>1033.2</v>
      </c>
      <c r="AX58" s="121">
        <f>RCF!F$64</f>
        <v>17.22</v>
      </c>
      <c r="AY58" s="44">
        <f t="shared" si="186"/>
        <v>1041.5999999999999</v>
      </c>
      <c r="AZ58" s="121">
        <f>RCF!F$39</f>
        <v>17.36</v>
      </c>
      <c r="BA58" s="44">
        <f t="shared" si="187"/>
        <v>1005.4</v>
      </c>
      <c r="BB58" s="121">
        <f>RCF!F$41</f>
        <v>16.757000000000001</v>
      </c>
    </row>
    <row r="59" spans="1:54" x14ac:dyDescent="0.2">
      <c r="A59" s="60">
        <v>1976</v>
      </c>
      <c r="B59" s="61" t="s">
        <v>48</v>
      </c>
      <c r="C59" s="62">
        <v>80</v>
      </c>
      <c r="D59" s="44">
        <f t="shared" si="188"/>
        <v>5451.4</v>
      </c>
      <c r="E59" s="43">
        <f>RCF!C$43</f>
        <v>68.141894999999991</v>
      </c>
      <c r="F59" s="44">
        <f t="shared" si="189"/>
        <v>1406.1</v>
      </c>
      <c r="G59" s="121">
        <f>RCF!C$5</f>
        <v>17.577000000000002</v>
      </c>
      <c r="H59" s="44">
        <f t="shared" si="167"/>
        <v>1406.2</v>
      </c>
      <c r="I59" s="121">
        <f t="shared" si="168"/>
        <v>17.577000000000002</v>
      </c>
      <c r="J59" s="108">
        <f t="shared" si="200"/>
        <v>1546.8</v>
      </c>
      <c r="K59" s="108">
        <f t="shared" si="200"/>
        <v>1926.4</v>
      </c>
      <c r="L59" s="108">
        <f t="shared" si="200"/>
        <v>2067.1</v>
      </c>
      <c r="M59" s="108">
        <f t="shared" si="200"/>
        <v>2278</v>
      </c>
      <c r="N59" s="108">
        <f t="shared" si="200"/>
        <v>2812.3</v>
      </c>
      <c r="O59" s="108">
        <f t="shared" si="200"/>
        <v>3023.2</v>
      </c>
      <c r="P59" s="108">
        <f t="shared" si="200"/>
        <v>4218.5</v>
      </c>
      <c r="Q59" s="44">
        <f t="shared" si="170"/>
        <v>1412.8</v>
      </c>
      <c r="R59" s="121">
        <f>RCF!C$7</f>
        <v>17.66</v>
      </c>
      <c r="S59" s="108">
        <f t="shared" si="199"/>
        <v>1836.6</v>
      </c>
      <c r="T59" s="108">
        <f t="shared" si="199"/>
        <v>2119.1999999999998</v>
      </c>
      <c r="U59" s="44">
        <f t="shared" si="172"/>
        <v>1362.7</v>
      </c>
      <c r="V59" s="121">
        <f>RCF!C$9</f>
        <v>17.033999999999999</v>
      </c>
      <c r="W59" s="44">
        <f t="shared" si="173"/>
        <v>1362.7</v>
      </c>
      <c r="X59" s="121">
        <f t="shared" si="174"/>
        <v>17.033999999999999</v>
      </c>
      <c r="Y59" s="108">
        <f t="shared" si="191"/>
        <v>1498.9</v>
      </c>
      <c r="Z59" s="108">
        <f t="shared" si="201"/>
        <v>1866.9</v>
      </c>
      <c r="AA59" s="108">
        <f t="shared" si="201"/>
        <v>2207.6</v>
      </c>
      <c r="AB59" s="108">
        <f t="shared" si="201"/>
        <v>2003.2</v>
      </c>
      <c r="AC59" s="108">
        <f t="shared" si="201"/>
        <v>2957.1</v>
      </c>
      <c r="AD59" s="108">
        <f t="shared" si="201"/>
        <v>4088.2</v>
      </c>
      <c r="AE59" s="44">
        <f t="shared" si="177"/>
        <v>1318.4</v>
      </c>
      <c r="AF59" s="121">
        <f>RCF!C$13</f>
        <v>16.48</v>
      </c>
      <c r="AG59" s="108">
        <f t="shared" si="202"/>
        <v>2175.4</v>
      </c>
      <c r="AH59" s="108">
        <f t="shared" si="202"/>
        <v>2768.6</v>
      </c>
      <c r="AI59" s="108">
        <f t="shared" si="202"/>
        <v>3955.2</v>
      </c>
      <c r="AJ59" s="44">
        <f t="shared" si="179"/>
        <v>1378.6</v>
      </c>
      <c r="AK59" s="121">
        <f>RCF!C$25</f>
        <v>17.233333333333334</v>
      </c>
      <c r="AL59" s="44">
        <f t="shared" si="180"/>
        <v>1862.4</v>
      </c>
      <c r="AM59" s="121">
        <f>RCF!C$59</f>
        <v>23.279999999999998</v>
      </c>
      <c r="AN59" s="44">
        <f t="shared" si="181"/>
        <v>1481.1</v>
      </c>
      <c r="AO59" s="121">
        <f>RCF!C$33</f>
        <v>18.513999999999999</v>
      </c>
      <c r="AP59" s="108">
        <f t="shared" si="194"/>
        <v>2221.6</v>
      </c>
      <c r="AQ59" s="44">
        <f t="shared" si="183"/>
        <v>1384.5</v>
      </c>
      <c r="AR59" s="121">
        <f>RCF!C$35</f>
        <v>17.306666666666668</v>
      </c>
      <c r="AS59" s="108">
        <f t="shared" si="203"/>
        <v>1799.8</v>
      </c>
      <c r="AT59" s="108">
        <f t="shared" si="203"/>
        <v>2007.5</v>
      </c>
      <c r="AU59" s="44">
        <f t="shared" si="185"/>
        <v>1428.8</v>
      </c>
      <c r="AV59" s="121">
        <f>RCF!C$37</f>
        <v>17.86</v>
      </c>
      <c r="AW59" s="122">
        <f t="shared" si="196"/>
        <v>1445.6</v>
      </c>
      <c r="AX59" s="121">
        <f>RCF!C$64</f>
        <v>18.07</v>
      </c>
      <c r="AY59" s="44">
        <f t="shared" si="186"/>
        <v>1465.8</v>
      </c>
      <c r="AZ59" s="121">
        <f>RCF!C$39</f>
        <v>18.323333333333334</v>
      </c>
      <c r="BA59" s="44">
        <f t="shared" si="187"/>
        <v>1406.3</v>
      </c>
      <c r="BB59" s="121">
        <f>RCF!C$41</f>
        <v>17.579000000000001</v>
      </c>
    </row>
    <row r="60" spans="1:54" x14ac:dyDescent="0.2">
      <c r="A60" s="60">
        <v>1979</v>
      </c>
      <c r="B60" s="47" t="s">
        <v>49</v>
      </c>
      <c r="C60" s="48">
        <v>50</v>
      </c>
      <c r="D60" s="44">
        <f t="shared" si="188"/>
        <v>3407.1</v>
      </c>
      <c r="E60" s="43">
        <f>RCF!C$43</f>
        <v>68.141894999999991</v>
      </c>
      <c r="F60" s="44">
        <f t="shared" si="189"/>
        <v>878.8</v>
      </c>
      <c r="G60" s="121">
        <f>RCF!C$5</f>
        <v>17.577000000000002</v>
      </c>
      <c r="H60" s="44">
        <f t="shared" si="167"/>
        <v>878.9</v>
      </c>
      <c r="I60" s="121">
        <f t="shared" si="168"/>
        <v>17.577000000000002</v>
      </c>
      <c r="J60" s="108">
        <f t="shared" si="200"/>
        <v>966.7</v>
      </c>
      <c r="K60" s="108">
        <f t="shared" si="200"/>
        <v>1204</v>
      </c>
      <c r="L60" s="108">
        <f t="shared" si="200"/>
        <v>1291.9000000000001</v>
      </c>
      <c r="M60" s="108">
        <f t="shared" si="200"/>
        <v>1423.7</v>
      </c>
      <c r="N60" s="108">
        <f t="shared" si="200"/>
        <v>1757.7</v>
      </c>
      <c r="O60" s="108">
        <f t="shared" si="200"/>
        <v>1889.5</v>
      </c>
      <c r="P60" s="108">
        <f t="shared" si="200"/>
        <v>2636.6</v>
      </c>
      <c r="Q60" s="44">
        <f t="shared" si="170"/>
        <v>883</v>
      </c>
      <c r="R60" s="121">
        <f>RCF!C$7</f>
        <v>17.66</v>
      </c>
      <c r="S60" s="108">
        <f t="shared" si="199"/>
        <v>1147.9000000000001</v>
      </c>
      <c r="T60" s="108">
        <f t="shared" si="199"/>
        <v>1324.5</v>
      </c>
      <c r="U60" s="44">
        <f t="shared" si="172"/>
        <v>851.7</v>
      </c>
      <c r="V60" s="121">
        <f>RCF!C$9</f>
        <v>17.033999999999999</v>
      </c>
      <c r="W60" s="44">
        <f t="shared" si="173"/>
        <v>851.7</v>
      </c>
      <c r="X60" s="121">
        <f t="shared" si="174"/>
        <v>17.033999999999999</v>
      </c>
      <c r="Y60" s="108">
        <f t="shared" si="191"/>
        <v>936.8</v>
      </c>
      <c r="Z60" s="108">
        <f t="shared" si="201"/>
        <v>1166.8</v>
      </c>
      <c r="AA60" s="108">
        <f t="shared" si="201"/>
        <v>1379.8</v>
      </c>
      <c r="AB60" s="108">
        <f t="shared" si="201"/>
        <v>1252</v>
      </c>
      <c r="AC60" s="108">
        <f t="shared" si="201"/>
        <v>1848.2</v>
      </c>
      <c r="AD60" s="108">
        <f t="shared" si="201"/>
        <v>2555.1</v>
      </c>
      <c r="AE60" s="44">
        <f t="shared" si="177"/>
        <v>824</v>
      </c>
      <c r="AF60" s="121">
        <f>RCF!C$13</f>
        <v>16.48</v>
      </c>
      <c r="AG60" s="108">
        <f t="shared" si="202"/>
        <v>1359.6</v>
      </c>
      <c r="AH60" s="108">
        <f t="shared" si="202"/>
        <v>1730.4</v>
      </c>
      <c r="AI60" s="108">
        <f t="shared" si="202"/>
        <v>2472</v>
      </c>
      <c r="AJ60" s="44">
        <f t="shared" si="179"/>
        <v>861.6</v>
      </c>
      <c r="AK60" s="121">
        <f>RCF!C$25</f>
        <v>17.233333333333334</v>
      </c>
      <c r="AL60" s="44">
        <f t="shared" si="180"/>
        <v>1164</v>
      </c>
      <c r="AM60" s="121">
        <f>RCF!C$59</f>
        <v>23.279999999999998</v>
      </c>
      <c r="AN60" s="44">
        <f t="shared" si="181"/>
        <v>925.7</v>
      </c>
      <c r="AO60" s="121">
        <f>RCF!C$33</f>
        <v>18.513999999999999</v>
      </c>
      <c r="AP60" s="108">
        <f t="shared" si="194"/>
        <v>1388.5</v>
      </c>
      <c r="AQ60" s="44">
        <f t="shared" si="183"/>
        <v>865.3</v>
      </c>
      <c r="AR60" s="121">
        <f>RCF!C$35</f>
        <v>17.306666666666668</v>
      </c>
      <c r="AS60" s="108">
        <f t="shared" si="203"/>
        <v>1124.8</v>
      </c>
      <c r="AT60" s="108">
        <f t="shared" si="203"/>
        <v>1254.5999999999999</v>
      </c>
      <c r="AU60" s="44">
        <f t="shared" si="185"/>
        <v>893</v>
      </c>
      <c r="AV60" s="121">
        <f>RCF!C$37</f>
        <v>17.86</v>
      </c>
      <c r="AW60" s="122">
        <f t="shared" si="196"/>
        <v>903.5</v>
      </c>
      <c r="AX60" s="121">
        <f>RCF!C$64</f>
        <v>18.07</v>
      </c>
      <c r="AY60" s="44">
        <f t="shared" si="186"/>
        <v>916.1</v>
      </c>
      <c r="AZ60" s="121">
        <f>RCF!C$39</f>
        <v>18.323333333333334</v>
      </c>
      <c r="BA60" s="44">
        <f t="shared" si="187"/>
        <v>878.9</v>
      </c>
      <c r="BB60" s="121">
        <f>RCF!C$41</f>
        <v>17.579000000000001</v>
      </c>
    </row>
    <row r="61" spans="1:54" x14ac:dyDescent="0.2">
      <c r="A61" s="60">
        <v>1981</v>
      </c>
      <c r="B61" s="61" t="s">
        <v>50</v>
      </c>
      <c r="C61" s="62">
        <v>76.2</v>
      </c>
      <c r="D61" s="44">
        <f t="shared" si="188"/>
        <v>5192.3999999999996</v>
      </c>
      <c r="E61" s="43">
        <f>RCF!C$43</f>
        <v>68.141894999999991</v>
      </c>
      <c r="F61" s="44">
        <f t="shared" si="189"/>
        <v>1339.3</v>
      </c>
      <c r="G61" s="121">
        <f>RCF!C$5</f>
        <v>17.577000000000002</v>
      </c>
      <c r="H61" s="44">
        <f t="shared" si="167"/>
        <v>1339.4</v>
      </c>
      <c r="I61" s="121">
        <f t="shared" si="168"/>
        <v>17.577000000000002</v>
      </c>
      <c r="J61" s="108">
        <f t="shared" si="200"/>
        <v>1473.3</v>
      </c>
      <c r="K61" s="108">
        <f t="shared" si="200"/>
        <v>1834.9</v>
      </c>
      <c r="L61" s="108">
        <f t="shared" si="200"/>
        <v>1968.9</v>
      </c>
      <c r="M61" s="108">
        <f t="shared" si="200"/>
        <v>2169.8000000000002</v>
      </c>
      <c r="N61" s="108">
        <f t="shared" si="200"/>
        <v>2678.7</v>
      </c>
      <c r="O61" s="108">
        <f t="shared" si="200"/>
        <v>2879.6</v>
      </c>
      <c r="P61" s="108">
        <f t="shared" si="200"/>
        <v>4018.1</v>
      </c>
      <c r="Q61" s="44">
        <f t="shared" si="170"/>
        <v>1345.6</v>
      </c>
      <c r="R61" s="121">
        <f>RCF!C$7</f>
        <v>17.66</v>
      </c>
      <c r="S61" s="108">
        <f t="shared" si="199"/>
        <v>1749.2</v>
      </c>
      <c r="T61" s="108">
        <f t="shared" si="199"/>
        <v>2018.4</v>
      </c>
      <c r="U61" s="44">
        <f t="shared" si="172"/>
        <v>1297.9000000000001</v>
      </c>
      <c r="V61" s="121">
        <f>RCF!C$9</f>
        <v>17.033999999999999</v>
      </c>
      <c r="W61" s="44">
        <f t="shared" si="173"/>
        <v>1297.9000000000001</v>
      </c>
      <c r="X61" s="121">
        <f t="shared" si="174"/>
        <v>17.033999999999999</v>
      </c>
      <c r="Y61" s="108">
        <f t="shared" si="191"/>
        <v>1427.6</v>
      </c>
      <c r="Z61" s="108">
        <f t="shared" si="201"/>
        <v>1778.2</v>
      </c>
      <c r="AA61" s="108">
        <f t="shared" si="201"/>
        <v>2102.6999999999998</v>
      </c>
      <c r="AB61" s="108">
        <f t="shared" si="201"/>
        <v>1908</v>
      </c>
      <c r="AC61" s="108">
        <f t="shared" si="201"/>
        <v>2816.6</v>
      </c>
      <c r="AD61" s="108">
        <f t="shared" si="201"/>
        <v>3894</v>
      </c>
      <c r="AE61" s="44">
        <f t="shared" si="177"/>
        <v>1255.7</v>
      </c>
      <c r="AF61" s="121">
        <f>RCF!C$13</f>
        <v>16.48</v>
      </c>
      <c r="AG61" s="108">
        <f t="shared" si="202"/>
        <v>2071.9</v>
      </c>
      <c r="AH61" s="108">
        <f t="shared" si="202"/>
        <v>2637</v>
      </c>
      <c r="AI61" s="108">
        <f t="shared" si="202"/>
        <v>3767.1</v>
      </c>
      <c r="AJ61" s="44">
        <f t="shared" si="179"/>
        <v>1313.1</v>
      </c>
      <c r="AK61" s="121">
        <f>RCF!C$25</f>
        <v>17.233333333333334</v>
      </c>
      <c r="AL61" s="44">
        <f t="shared" si="180"/>
        <v>1773.9</v>
      </c>
      <c r="AM61" s="121">
        <f>RCF!C$59</f>
        <v>23.279999999999998</v>
      </c>
      <c r="AN61" s="44">
        <f t="shared" si="181"/>
        <v>1410.7</v>
      </c>
      <c r="AO61" s="121">
        <f>RCF!C$33</f>
        <v>18.513999999999999</v>
      </c>
      <c r="AP61" s="108">
        <f t="shared" si="194"/>
        <v>2116</v>
      </c>
      <c r="AQ61" s="44">
        <f t="shared" si="183"/>
        <v>1318.7</v>
      </c>
      <c r="AR61" s="121">
        <f>RCF!C$35</f>
        <v>17.306666666666668</v>
      </c>
      <c r="AS61" s="108">
        <f t="shared" si="203"/>
        <v>1714.3</v>
      </c>
      <c r="AT61" s="108">
        <f t="shared" si="203"/>
        <v>1912.1</v>
      </c>
      <c r="AU61" s="44">
        <f t="shared" si="185"/>
        <v>1360.9</v>
      </c>
      <c r="AV61" s="121">
        <f>RCF!C$37</f>
        <v>17.86</v>
      </c>
      <c r="AW61" s="122">
        <f t="shared" si="196"/>
        <v>1376.9</v>
      </c>
      <c r="AX61" s="121">
        <f>RCF!C$64</f>
        <v>18.07</v>
      </c>
      <c r="AY61" s="44">
        <f t="shared" si="186"/>
        <v>1396.2</v>
      </c>
      <c r="AZ61" s="121">
        <f>RCF!C$39</f>
        <v>18.323333333333334</v>
      </c>
      <c r="BA61" s="44">
        <f t="shared" si="187"/>
        <v>1339.5</v>
      </c>
      <c r="BB61" s="121">
        <f>RCF!C$41</f>
        <v>17.579000000000001</v>
      </c>
    </row>
    <row r="62" spans="1:54" x14ac:dyDescent="0.2">
      <c r="A62" s="60">
        <v>1983</v>
      </c>
      <c r="B62" s="61" t="s">
        <v>51</v>
      </c>
      <c r="C62" s="62">
        <v>100</v>
      </c>
      <c r="D62" s="44">
        <f t="shared" si="188"/>
        <v>6814.2</v>
      </c>
      <c r="E62" s="43">
        <f>RCF!C$43</f>
        <v>68.141894999999991</v>
      </c>
      <c r="F62" s="44">
        <f t="shared" si="189"/>
        <v>1757.7</v>
      </c>
      <c r="G62" s="121">
        <f>RCF!C$5</f>
        <v>17.577000000000002</v>
      </c>
      <c r="H62" s="44">
        <f t="shared" si="167"/>
        <v>1757.7</v>
      </c>
      <c r="I62" s="121">
        <f t="shared" si="168"/>
        <v>17.577000000000002</v>
      </c>
      <c r="J62" s="108">
        <f t="shared" ref="J62:P71" si="204">ROUND($C62*$I62*J$6,1)</f>
        <v>1933.5</v>
      </c>
      <c r="K62" s="108">
        <f t="shared" si="204"/>
        <v>2408</v>
      </c>
      <c r="L62" s="108">
        <f t="shared" si="204"/>
        <v>2583.8000000000002</v>
      </c>
      <c r="M62" s="108">
        <f t="shared" si="204"/>
        <v>2847.5</v>
      </c>
      <c r="N62" s="108">
        <f t="shared" si="204"/>
        <v>3515.4</v>
      </c>
      <c r="O62" s="108">
        <f t="shared" si="204"/>
        <v>3779.1</v>
      </c>
      <c r="P62" s="108">
        <f t="shared" si="204"/>
        <v>5273.1</v>
      </c>
      <c r="Q62" s="44">
        <f t="shared" si="170"/>
        <v>1766</v>
      </c>
      <c r="R62" s="121">
        <f>RCF!C$7</f>
        <v>17.66</v>
      </c>
      <c r="S62" s="108">
        <f t="shared" si="199"/>
        <v>2295.8000000000002</v>
      </c>
      <c r="T62" s="108">
        <f t="shared" si="199"/>
        <v>2649</v>
      </c>
      <c r="U62" s="44">
        <f t="shared" si="172"/>
        <v>1703.4</v>
      </c>
      <c r="V62" s="121">
        <f>RCF!C$9</f>
        <v>17.033999999999999</v>
      </c>
      <c r="W62" s="44">
        <f t="shared" si="173"/>
        <v>1703.4</v>
      </c>
      <c r="X62" s="121">
        <f t="shared" si="174"/>
        <v>17.033999999999999</v>
      </c>
      <c r="Y62" s="108">
        <f t="shared" si="191"/>
        <v>1873.7</v>
      </c>
      <c r="Z62" s="108">
        <f t="shared" ref="Z62:AD71" si="205">ROUND($C62*$X62*Z$6,1)</f>
        <v>2333.6999999999998</v>
      </c>
      <c r="AA62" s="108">
        <f t="shared" si="205"/>
        <v>2759.5</v>
      </c>
      <c r="AB62" s="108">
        <f t="shared" si="205"/>
        <v>2504</v>
      </c>
      <c r="AC62" s="108">
        <f t="shared" si="205"/>
        <v>3696.4</v>
      </c>
      <c r="AD62" s="108">
        <f t="shared" si="205"/>
        <v>5110.2</v>
      </c>
      <c r="AE62" s="44">
        <f t="shared" si="177"/>
        <v>1648</v>
      </c>
      <c r="AF62" s="121">
        <f>RCF!C$13</f>
        <v>16.48</v>
      </c>
      <c r="AG62" s="108">
        <f t="shared" si="202"/>
        <v>2719.2</v>
      </c>
      <c r="AH62" s="108">
        <f t="shared" si="202"/>
        <v>3460.8</v>
      </c>
      <c r="AI62" s="108">
        <f t="shared" si="202"/>
        <v>4944</v>
      </c>
      <c r="AJ62" s="44">
        <f t="shared" si="179"/>
        <v>1723.3</v>
      </c>
      <c r="AK62" s="121">
        <f>RCF!C$25</f>
        <v>17.233333333333334</v>
      </c>
      <c r="AL62" s="44">
        <f t="shared" si="180"/>
        <v>2328</v>
      </c>
      <c r="AM62" s="121">
        <f>RCF!C$59</f>
        <v>23.279999999999998</v>
      </c>
      <c r="AN62" s="44">
        <f t="shared" si="181"/>
        <v>1851.4</v>
      </c>
      <c r="AO62" s="121">
        <f>RCF!C$33</f>
        <v>18.513999999999999</v>
      </c>
      <c r="AP62" s="108">
        <f t="shared" si="194"/>
        <v>2777.1</v>
      </c>
      <c r="AQ62" s="44">
        <f t="shared" si="183"/>
        <v>1730.6</v>
      </c>
      <c r="AR62" s="121">
        <f>RCF!C$35</f>
        <v>17.306666666666668</v>
      </c>
      <c r="AS62" s="108">
        <f t="shared" si="203"/>
        <v>2249.6999999999998</v>
      </c>
      <c r="AT62" s="108">
        <f t="shared" si="203"/>
        <v>2509.3000000000002</v>
      </c>
      <c r="AU62" s="44">
        <f t="shared" si="185"/>
        <v>1786</v>
      </c>
      <c r="AV62" s="121">
        <f>RCF!C$37</f>
        <v>17.86</v>
      </c>
      <c r="AW62" s="122">
        <f t="shared" si="196"/>
        <v>1807</v>
      </c>
      <c r="AX62" s="121">
        <f>RCF!C$64</f>
        <v>18.07</v>
      </c>
      <c r="AY62" s="44">
        <f t="shared" si="186"/>
        <v>1832.3</v>
      </c>
      <c r="AZ62" s="121">
        <f>RCF!C$39</f>
        <v>18.323333333333334</v>
      </c>
      <c r="BA62" s="44">
        <f t="shared" si="187"/>
        <v>1757.9</v>
      </c>
      <c r="BB62" s="121">
        <f>RCF!C$41</f>
        <v>17.579000000000001</v>
      </c>
    </row>
    <row r="63" spans="1:54" x14ac:dyDescent="0.2">
      <c r="A63" s="60">
        <v>1984</v>
      </c>
      <c r="B63" s="61" t="s">
        <v>52</v>
      </c>
      <c r="C63" s="62">
        <v>115</v>
      </c>
      <c r="D63" s="44">
        <f t="shared" si="188"/>
        <v>7836.3</v>
      </c>
      <c r="E63" s="43">
        <f>RCF!C$43</f>
        <v>68.141894999999991</v>
      </c>
      <c r="F63" s="44">
        <f t="shared" ref="F63:F94" si="206">ROUNDDOWN($C63*G63,1)</f>
        <v>2021.3</v>
      </c>
      <c r="G63" s="121">
        <f>RCF!C$5</f>
        <v>17.577000000000002</v>
      </c>
      <c r="H63" s="44">
        <f t="shared" ref="H63:H94" si="207">ROUND(I63*C63,1)</f>
        <v>2021.4</v>
      </c>
      <c r="I63" s="121">
        <f t="shared" ref="I63:I94" si="208">G63</f>
        <v>17.577000000000002</v>
      </c>
      <c r="J63" s="108">
        <f t="shared" si="204"/>
        <v>2223.5</v>
      </c>
      <c r="K63" s="108">
        <f t="shared" si="204"/>
        <v>2769.3</v>
      </c>
      <c r="L63" s="108">
        <f t="shared" si="204"/>
        <v>2971.4</v>
      </c>
      <c r="M63" s="108">
        <f t="shared" si="204"/>
        <v>3274.6</v>
      </c>
      <c r="N63" s="108">
        <f t="shared" si="204"/>
        <v>4042.7</v>
      </c>
      <c r="O63" s="108">
        <f t="shared" si="204"/>
        <v>4345.8999999999996</v>
      </c>
      <c r="P63" s="108">
        <f t="shared" si="204"/>
        <v>6064.1</v>
      </c>
      <c r="Q63" s="44">
        <f t="shared" ref="Q63:Q94" si="209">ROUNDDOWN($C63*R63,1)</f>
        <v>2030.9</v>
      </c>
      <c r="R63" s="121">
        <f>RCF!C$7</f>
        <v>17.66</v>
      </c>
      <c r="S63" s="108">
        <f t="shared" si="199"/>
        <v>2640.1</v>
      </c>
      <c r="T63" s="108">
        <f t="shared" si="199"/>
        <v>3046.3</v>
      </c>
      <c r="U63" s="44">
        <f t="shared" ref="U63:U94" si="210">ROUNDDOWN($C63*V63,1)</f>
        <v>1958.9</v>
      </c>
      <c r="V63" s="121">
        <f>RCF!C$9</f>
        <v>17.033999999999999</v>
      </c>
      <c r="W63" s="44">
        <f t="shared" ref="W63:W94" si="211">ROUNDDOWN($C63*X63,1)</f>
        <v>1958.9</v>
      </c>
      <c r="X63" s="121">
        <f t="shared" ref="X63:X94" si="212">V63</f>
        <v>17.033999999999999</v>
      </c>
      <c r="Y63" s="108">
        <f t="shared" si="191"/>
        <v>2154.6999999999998</v>
      </c>
      <c r="Z63" s="108">
        <f t="shared" si="205"/>
        <v>2683.7</v>
      </c>
      <c r="AA63" s="108">
        <f t="shared" si="205"/>
        <v>3173.4</v>
      </c>
      <c r="AB63" s="108">
        <f t="shared" si="205"/>
        <v>2879.6</v>
      </c>
      <c r="AC63" s="108">
        <f t="shared" si="205"/>
        <v>4250.8</v>
      </c>
      <c r="AD63" s="108">
        <f t="shared" si="205"/>
        <v>5876.7</v>
      </c>
      <c r="AE63" s="44">
        <f t="shared" ref="AE63:AE94" si="213">ROUNDDOWN($C63*AF63,1)</f>
        <v>1895.2</v>
      </c>
      <c r="AF63" s="121">
        <f>RCF!C$13</f>
        <v>16.48</v>
      </c>
      <c r="AG63" s="108">
        <f t="shared" si="202"/>
        <v>3127.1</v>
      </c>
      <c r="AH63" s="108">
        <f t="shared" si="202"/>
        <v>3979.9</v>
      </c>
      <c r="AI63" s="108">
        <f t="shared" si="202"/>
        <v>5685.6</v>
      </c>
      <c r="AJ63" s="44">
        <f t="shared" ref="AJ63:AJ94" si="214">ROUNDDOWN($C63*AK63,1)</f>
        <v>1981.8</v>
      </c>
      <c r="AK63" s="121">
        <f>RCF!C$25</f>
        <v>17.233333333333334</v>
      </c>
      <c r="AL63" s="44">
        <f t="shared" ref="AL63:AL94" si="215">ROUNDDOWN($C63*AM63,1)</f>
        <v>2677.2</v>
      </c>
      <c r="AM63" s="121">
        <f>RCF!C$59</f>
        <v>23.279999999999998</v>
      </c>
      <c r="AN63" s="44">
        <f t="shared" ref="AN63:AN94" si="216">ROUNDDOWN($C63*AO63,1)</f>
        <v>2129.1</v>
      </c>
      <c r="AO63" s="121">
        <f>RCF!C$33</f>
        <v>18.513999999999999</v>
      </c>
      <c r="AP63" s="108">
        <f t="shared" si="194"/>
        <v>3193.6</v>
      </c>
      <c r="AQ63" s="44">
        <f t="shared" ref="AQ63:AQ94" si="217">ROUNDDOWN($C63*AR63,1)</f>
        <v>1990.2</v>
      </c>
      <c r="AR63" s="121">
        <f>RCF!C$35</f>
        <v>17.306666666666668</v>
      </c>
      <c r="AS63" s="108">
        <f t="shared" si="203"/>
        <v>2587.1999999999998</v>
      </c>
      <c r="AT63" s="108">
        <f t="shared" si="203"/>
        <v>2885.7</v>
      </c>
      <c r="AU63" s="44">
        <f t="shared" ref="AU63:AU94" si="218">ROUNDDOWN($C63*AV63,1)</f>
        <v>2053.9</v>
      </c>
      <c r="AV63" s="121">
        <f>RCF!C$37</f>
        <v>17.86</v>
      </c>
      <c r="AW63" s="122">
        <f t="shared" si="196"/>
        <v>2078</v>
      </c>
      <c r="AX63" s="121">
        <f>RCF!C$64</f>
        <v>18.07</v>
      </c>
      <c r="AY63" s="44">
        <f t="shared" ref="AY63:AY94" si="219">ROUNDDOWN($C63*AZ63,1)</f>
        <v>2107.1</v>
      </c>
      <c r="AZ63" s="121">
        <f>RCF!C$39</f>
        <v>18.323333333333334</v>
      </c>
      <c r="BA63" s="44">
        <f t="shared" ref="BA63:BA94" si="220">ROUNDDOWN($C63*BB63,1)</f>
        <v>2021.5</v>
      </c>
      <c r="BB63" s="121">
        <f>RCF!C$41</f>
        <v>17.579000000000001</v>
      </c>
    </row>
    <row r="64" spans="1:54" x14ac:dyDescent="0.2">
      <c r="A64" s="60">
        <v>1986</v>
      </c>
      <c r="B64" s="61" t="s">
        <v>53</v>
      </c>
      <c r="C64" s="62">
        <v>125</v>
      </c>
      <c r="D64" s="44">
        <f t="shared" ref="D64:D95" si="221">ROUND(E64*C64,1)</f>
        <v>8517.7000000000007</v>
      </c>
      <c r="E64" s="43">
        <f>RCF!C$43</f>
        <v>68.141894999999991</v>
      </c>
      <c r="F64" s="44">
        <f t="shared" si="206"/>
        <v>2197.1</v>
      </c>
      <c r="G64" s="121">
        <f>RCF!C$5</f>
        <v>17.577000000000002</v>
      </c>
      <c r="H64" s="44">
        <f t="shared" si="207"/>
        <v>2197.1</v>
      </c>
      <c r="I64" s="121">
        <f t="shared" si="208"/>
        <v>17.577000000000002</v>
      </c>
      <c r="J64" s="108">
        <f t="shared" si="204"/>
        <v>2416.8000000000002</v>
      </c>
      <c r="K64" s="108">
        <f t="shared" si="204"/>
        <v>3010.1</v>
      </c>
      <c r="L64" s="108">
        <f t="shared" si="204"/>
        <v>3229.8</v>
      </c>
      <c r="M64" s="108">
        <f t="shared" si="204"/>
        <v>3559.3</v>
      </c>
      <c r="N64" s="108">
        <f t="shared" si="204"/>
        <v>4394.3</v>
      </c>
      <c r="O64" s="108">
        <f t="shared" si="204"/>
        <v>4723.8</v>
      </c>
      <c r="P64" s="108">
        <f t="shared" si="204"/>
        <v>6591.4</v>
      </c>
      <c r="Q64" s="44">
        <f t="shared" si="209"/>
        <v>2207.5</v>
      </c>
      <c r="R64" s="121">
        <f>RCF!C$7</f>
        <v>17.66</v>
      </c>
      <c r="S64" s="108">
        <f t="shared" si="199"/>
        <v>2869.7</v>
      </c>
      <c r="T64" s="108">
        <f t="shared" si="199"/>
        <v>3311.2</v>
      </c>
      <c r="U64" s="44">
        <f t="shared" si="210"/>
        <v>2129.1999999999998</v>
      </c>
      <c r="V64" s="121">
        <f>RCF!C$9</f>
        <v>17.033999999999999</v>
      </c>
      <c r="W64" s="44">
        <f t="shared" si="211"/>
        <v>2129.1999999999998</v>
      </c>
      <c r="X64" s="121">
        <f t="shared" si="212"/>
        <v>17.033999999999999</v>
      </c>
      <c r="Y64" s="108">
        <f t="shared" ref="Y64:Y95" si="222">ROUNDDOWN($W64*Y$6,1)</f>
        <v>2342.1</v>
      </c>
      <c r="Z64" s="108">
        <f t="shared" si="205"/>
        <v>2917.1</v>
      </c>
      <c r="AA64" s="108">
        <f t="shared" si="205"/>
        <v>3449.4</v>
      </c>
      <c r="AB64" s="108">
        <f t="shared" si="205"/>
        <v>3130</v>
      </c>
      <c r="AC64" s="108">
        <f t="shared" si="205"/>
        <v>4620.5</v>
      </c>
      <c r="AD64" s="108">
        <f t="shared" si="205"/>
        <v>6387.8</v>
      </c>
      <c r="AE64" s="44">
        <f t="shared" si="213"/>
        <v>2060</v>
      </c>
      <c r="AF64" s="121">
        <f>RCF!C$13</f>
        <v>16.48</v>
      </c>
      <c r="AG64" s="108">
        <f t="shared" si="202"/>
        <v>3399</v>
      </c>
      <c r="AH64" s="108">
        <f t="shared" si="202"/>
        <v>4326</v>
      </c>
      <c r="AI64" s="108">
        <f t="shared" si="202"/>
        <v>6180</v>
      </c>
      <c r="AJ64" s="44">
        <f t="shared" si="214"/>
        <v>2154.1</v>
      </c>
      <c r="AK64" s="121">
        <f>RCF!C$25</f>
        <v>17.233333333333334</v>
      </c>
      <c r="AL64" s="44">
        <f t="shared" si="215"/>
        <v>2910</v>
      </c>
      <c r="AM64" s="121">
        <f>RCF!C$59</f>
        <v>23.279999999999998</v>
      </c>
      <c r="AN64" s="44">
        <f t="shared" si="216"/>
        <v>2314.1999999999998</v>
      </c>
      <c r="AO64" s="121">
        <f>RCF!C$33</f>
        <v>18.513999999999999</v>
      </c>
      <c r="AP64" s="108">
        <f t="shared" ref="AP64:AP95" si="223">ROUNDDOWN($AN64*AP$6,1)</f>
        <v>3471.3</v>
      </c>
      <c r="AQ64" s="44">
        <f t="shared" si="217"/>
        <v>2163.3000000000002</v>
      </c>
      <c r="AR64" s="121">
        <f>RCF!C$35</f>
        <v>17.306666666666668</v>
      </c>
      <c r="AS64" s="108">
        <f t="shared" si="203"/>
        <v>2812.2</v>
      </c>
      <c r="AT64" s="108">
        <f t="shared" si="203"/>
        <v>3136.7</v>
      </c>
      <c r="AU64" s="44">
        <f t="shared" si="218"/>
        <v>2232.5</v>
      </c>
      <c r="AV64" s="121">
        <f>RCF!C$37</f>
        <v>17.86</v>
      </c>
      <c r="AW64" s="122">
        <f t="shared" si="196"/>
        <v>2258.6999999999998</v>
      </c>
      <c r="AX64" s="121">
        <f>RCF!C$64</f>
        <v>18.07</v>
      </c>
      <c r="AY64" s="44">
        <f t="shared" si="219"/>
        <v>2290.4</v>
      </c>
      <c r="AZ64" s="121">
        <f>RCF!C$39</f>
        <v>18.323333333333334</v>
      </c>
      <c r="BA64" s="44">
        <f t="shared" si="220"/>
        <v>2197.3000000000002</v>
      </c>
      <c r="BB64" s="121">
        <f>RCF!C$41</f>
        <v>17.579000000000001</v>
      </c>
    </row>
    <row r="65" spans="1:54" x14ac:dyDescent="0.2">
      <c r="A65" s="60">
        <v>1987</v>
      </c>
      <c r="B65" s="47" t="s">
        <v>191</v>
      </c>
      <c r="C65" s="48">
        <v>80</v>
      </c>
      <c r="D65" s="44">
        <f t="shared" si="221"/>
        <v>5451.4</v>
      </c>
      <c r="E65" s="43">
        <f>RCF!C$43</f>
        <v>68.141894999999991</v>
      </c>
      <c r="F65" s="44">
        <f t="shared" si="206"/>
        <v>1340.2</v>
      </c>
      <c r="G65" s="121">
        <f>RCF!F$5</f>
        <v>16.753</v>
      </c>
      <c r="H65" s="44">
        <f t="shared" si="207"/>
        <v>1340.2</v>
      </c>
      <c r="I65" s="121">
        <f t="shared" si="208"/>
        <v>16.753</v>
      </c>
      <c r="J65" s="108">
        <f t="shared" si="204"/>
        <v>1474.3</v>
      </c>
      <c r="K65" s="108">
        <f t="shared" si="204"/>
        <v>1836.1</v>
      </c>
      <c r="L65" s="108">
        <f t="shared" si="204"/>
        <v>1970.2</v>
      </c>
      <c r="M65" s="108">
        <f t="shared" si="204"/>
        <v>2171.1999999999998</v>
      </c>
      <c r="N65" s="108">
        <f t="shared" si="204"/>
        <v>2680.5</v>
      </c>
      <c r="O65" s="108">
        <f t="shared" si="204"/>
        <v>2881.5</v>
      </c>
      <c r="P65" s="108">
        <f t="shared" si="204"/>
        <v>4020.7</v>
      </c>
      <c r="Q65" s="44">
        <f t="shared" si="209"/>
        <v>1346.8</v>
      </c>
      <c r="R65" s="121">
        <f>RCF!F$7</f>
        <v>16.835999999999999</v>
      </c>
      <c r="S65" s="108">
        <f t="shared" si="199"/>
        <v>1750.8</v>
      </c>
      <c r="T65" s="108">
        <f t="shared" si="199"/>
        <v>2020.2</v>
      </c>
      <c r="U65" s="44">
        <f t="shared" si="210"/>
        <v>1299</v>
      </c>
      <c r="V65" s="121">
        <f>RCF!F$9</f>
        <v>16.238</v>
      </c>
      <c r="W65" s="44">
        <f t="shared" si="211"/>
        <v>1299</v>
      </c>
      <c r="X65" s="121">
        <f t="shared" si="212"/>
        <v>16.238</v>
      </c>
      <c r="Y65" s="108">
        <f t="shared" si="222"/>
        <v>1428.9</v>
      </c>
      <c r="Z65" s="108">
        <f t="shared" si="205"/>
        <v>1779.7</v>
      </c>
      <c r="AA65" s="108">
        <f t="shared" si="205"/>
        <v>2104.4</v>
      </c>
      <c r="AB65" s="108">
        <f t="shared" si="205"/>
        <v>1909.6</v>
      </c>
      <c r="AC65" s="108">
        <f t="shared" si="205"/>
        <v>2818.9</v>
      </c>
      <c r="AD65" s="108">
        <f t="shared" si="205"/>
        <v>3897.1</v>
      </c>
      <c r="AE65" s="44">
        <f t="shared" si="213"/>
        <v>1258.4000000000001</v>
      </c>
      <c r="AF65" s="121">
        <f>RCF!F$13</f>
        <v>15.73</v>
      </c>
      <c r="AG65" s="108">
        <f t="shared" si="202"/>
        <v>2076.4</v>
      </c>
      <c r="AH65" s="108">
        <f t="shared" si="202"/>
        <v>2642.6</v>
      </c>
      <c r="AI65" s="108">
        <f t="shared" si="202"/>
        <v>3775.2</v>
      </c>
      <c r="AJ65" s="44">
        <f t="shared" si="214"/>
        <v>0</v>
      </c>
      <c r="AK65" s="121">
        <f>RCF!F$31</f>
        <v>0</v>
      </c>
      <c r="AL65" s="44">
        <f t="shared" si="215"/>
        <v>1774.8</v>
      </c>
      <c r="AM65" s="121">
        <f>RCF!F$59</f>
        <v>22.186</v>
      </c>
      <c r="AN65" s="44">
        <f t="shared" si="216"/>
        <v>1411.8</v>
      </c>
      <c r="AO65" s="121">
        <f>RCF!F$33</f>
        <v>17.648</v>
      </c>
      <c r="AP65" s="108">
        <f t="shared" si="223"/>
        <v>2117.6999999999998</v>
      </c>
      <c r="AQ65" s="44">
        <f t="shared" si="217"/>
        <v>1319.3</v>
      </c>
      <c r="AR65" s="121">
        <f>RCF!F$35</f>
        <v>16.492000000000001</v>
      </c>
      <c r="AS65" s="108">
        <f t="shared" si="203"/>
        <v>1715</v>
      </c>
      <c r="AT65" s="108">
        <f t="shared" si="203"/>
        <v>1912.9</v>
      </c>
      <c r="AU65" s="44">
        <f t="shared" si="218"/>
        <v>1362.5</v>
      </c>
      <c r="AV65" s="121">
        <f>RCF!F$37</f>
        <v>17.032</v>
      </c>
      <c r="AW65" s="122">
        <f t="shared" si="196"/>
        <v>1377.6</v>
      </c>
      <c r="AX65" s="121">
        <f>RCF!F$64</f>
        <v>17.22</v>
      </c>
      <c r="AY65" s="44">
        <f t="shared" si="219"/>
        <v>1388.8</v>
      </c>
      <c r="AZ65" s="121">
        <f>RCF!F$39</f>
        <v>17.36</v>
      </c>
      <c r="BA65" s="44">
        <f t="shared" si="220"/>
        <v>1340.5</v>
      </c>
      <c r="BB65" s="121">
        <f>RCF!F$41</f>
        <v>16.757000000000001</v>
      </c>
    </row>
    <row r="66" spans="1:54" x14ac:dyDescent="0.2">
      <c r="A66" s="60">
        <v>1989</v>
      </c>
      <c r="B66" s="47" t="s">
        <v>54</v>
      </c>
      <c r="C66" s="48">
        <v>25</v>
      </c>
      <c r="D66" s="44">
        <f t="shared" si="221"/>
        <v>1703.5</v>
      </c>
      <c r="E66" s="43">
        <f>RCF!C$43</f>
        <v>68.141894999999991</v>
      </c>
      <c r="F66" s="44">
        <f t="shared" si="206"/>
        <v>439.4</v>
      </c>
      <c r="G66" s="121">
        <f>RCF!C$5</f>
        <v>17.577000000000002</v>
      </c>
      <c r="H66" s="44">
        <f t="shared" si="207"/>
        <v>439.4</v>
      </c>
      <c r="I66" s="121">
        <f t="shared" si="208"/>
        <v>17.577000000000002</v>
      </c>
      <c r="J66" s="108">
        <f t="shared" si="204"/>
        <v>483.4</v>
      </c>
      <c r="K66" s="108">
        <f t="shared" si="204"/>
        <v>602</v>
      </c>
      <c r="L66" s="108">
        <f t="shared" si="204"/>
        <v>646</v>
      </c>
      <c r="M66" s="108">
        <f t="shared" si="204"/>
        <v>711.9</v>
      </c>
      <c r="N66" s="108">
        <f t="shared" si="204"/>
        <v>878.9</v>
      </c>
      <c r="O66" s="108">
        <f t="shared" si="204"/>
        <v>944.8</v>
      </c>
      <c r="P66" s="108">
        <f t="shared" si="204"/>
        <v>1318.3</v>
      </c>
      <c r="Q66" s="44">
        <f t="shared" si="209"/>
        <v>441.5</v>
      </c>
      <c r="R66" s="121">
        <f>RCF!C$7</f>
        <v>17.66</v>
      </c>
      <c r="S66" s="108">
        <f t="shared" si="199"/>
        <v>573.9</v>
      </c>
      <c r="T66" s="108">
        <f t="shared" si="199"/>
        <v>662.2</v>
      </c>
      <c r="U66" s="44">
        <f t="shared" si="210"/>
        <v>425.8</v>
      </c>
      <c r="V66" s="121">
        <f>RCF!C$9</f>
        <v>17.033999999999999</v>
      </c>
      <c r="W66" s="44">
        <f t="shared" si="211"/>
        <v>425.8</v>
      </c>
      <c r="X66" s="121">
        <f t="shared" si="212"/>
        <v>17.033999999999999</v>
      </c>
      <c r="Y66" s="108">
        <f t="shared" si="222"/>
        <v>468.3</v>
      </c>
      <c r="Z66" s="108">
        <f t="shared" si="205"/>
        <v>583.4</v>
      </c>
      <c r="AA66" s="108">
        <f t="shared" si="205"/>
        <v>689.9</v>
      </c>
      <c r="AB66" s="108">
        <f t="shared" si="205"/>
        <v>626</v>
      </c>
      <c r="AC66" s="108">
        <f t="shared" si="205"/>
        <v>924.1</v>
      </c>
      <c r="AD66" s="108">
        <f t="shared" si="205"/>
        <v>1277.5999999999999</v>
      </c>
      <c r="AE66" s="44">
        <f t="shared" si="213"/>
        <v>412</v>
      </c>
      <c r="AF66" s="121">
        <f>RCF!C$13</f>
        <v>16.48</v>
      </c>
      <c r="AG66" s="108">
        <f t="shared" si="202"/>
        <v>679.8</v>
      </c>
      <c r="AH66" s="108">
        <f t="shared" si="202"/>
        <v>865.2</v>
      </c>
      <c r="AI66" s="108">
        <f t="shared" si="202"/>
        <v>1236</v>
      </c>
      <c r="AJ66" s="44">
        <f t="shared" si="214"/>
        <v>430.8</v>
      </c>
      <c r="AK66" s="121">
        <f>RCF!C$25</f>
        <v>17.233333333333334</v>
      </c>
      <c r="AL66" s="44">
        <f t="shared" si="215"/>
        <v>582</v>
      </c>
      <c r="AM66" s="121">
        <f>RCF!C$59</f>
        <v>23.279999999999998</v>
      </c>
      <c r="AN66" s="44">
        <f t="shared" si="216"/>
        <v>462.8</v>
      </c>
      <c r="AO66" s="121">
        <f>RCF!C$33</f>
        <v>18.513999999999999</v>
      </c>
      <c r="AP66" s="108">
        <f t="shared" si="223"/>
        <v>694.2</v>
      </c>
      <c r="AQ66" s="44">
        <f t="shared" si="217"/>
        <v>432.6</v>
      </c>
      <c r="AR66" s="121">
        <f>RCF!C$35</f>
        <v>17.306666666666668</v>
      </c>
      <c r="AS66" s="108">
        <f t="shared" si="203"/>
        <v>562.29999999999995</v>
      </c>
      <c r="AT66" s="108">
        <f t="shared" si="203"/>
        <v>627.20000000000005</v>
      </c>
      <c r="AU66" s="44">
        <f t="shared" si="218"/>
        <v>446.5</v>
      </c>
      <c r="AV66" s="121">
        <f>RCF!C$37</f>
        <v>17.86</v>
      </c>
      <c r="AW66" s="122">
        <f t="shared" si="196"/>
        <v>451.7</v>
      </c>
      <c r="AX66" s="121">
        <f>RCF!C$64</f>
        <v>18.07</v>
      </c>
      <c r="AY66" s="44">
        <f t="shared" si="219"/>
        <v>458</v>
      </c>
      <c r="AZ66" s="121">
        <f>RCF!C$39</f>
        <v>18.323333333333334</v>
      </c>
      <c r="BA66" s="44">
        <f t="shared" si="220"/>
        <v>439.4</v>
      </c>
      <c r="BB66" s="121">
        <f>RCF!C$41</f>
        <v>17.579000000000001</v>
      </c>
    </row>
    <row r="67" spans="1:54" x14ac:dyDescent="0.2">
      <c r="A67" s="60">
        <v>1992</v>
      </c>
      <c r="B67" s="61" t="s">
        <v>55</v>
      </c>
      <c r="C67" s="62">
        <v>25</v>
      </c>
      <c r="D67" s="44">
        <f t="shared" si="221"/>
        <v>1703.5</v>
      </c>
      <c r="E67" s="43">
        <f>RCF!C$43</f>
        <v>68.141894999999991</v>
      </c>
      <c r="F67" s="44">
        <f t="shared" si="206"/>
        <v>439.4</v>
      </c>
      <c r="G67" s="121">
        <f>RCF!C$5</f>
        <v>17.577000000000002</v>
      </c>
      <c r="H67" s="44">
        <f t="shared" si="207"/>
        <v>439.4</v>
      </c>
      <c r="I67" s="121">
        <f t="shared" si="208"/>
        <v>17.577000000000002</v>
      </c>
      <c r="J67" s="108">
        <f t="shared" si="204"/>
        <v>483.4</v>
      </c>
      <c r="K67" s="108">
        <f t="shared" si="204"/>
        <v>602</v>
      </c>
      <c r="L67" s="108">
        <f t="shared" si="204"/>
        <v>646</v>
      </c>
      <c r="M67" s="108">
        <f t="shared" si="204"/>
        <v>711.9</v>
      </c>
      <c r="N67" s="108">
        <f t="shared" si="204"/>
        <v>878.9</v>
      </c>
      <c r="O67" s="108">
        <f t="shared" si="204"/>
        <v>944.8</v>
      </c>
      <c r="P67" s="108">
        <f t="shared" si="204"/>
        <v>1318.3</v>
      </c>
      <c r="Q67" s="44">
        <f t="shared" si="209"/>
        <v>441.5</v>
      </c>
      <c r="R67" s="121">
        <f>RCF!C$7</f>
        <v>17.66</v>
      </c>
      <c r="S67" s="108">
        <f t="shared" si="199"/>
        <v>573.9</v>
      </c>
      <c r="T67" s="108">
        <f t="shared" si="199"/>
        <v>662.2</v>
      </c>
      <c r="U67" s="44">
        <f t="shared" si="210"/>
        <v>425.8</v>
      </c>
      <c r="V67" s="121">
        <f>RCF!C$9</f>
        <v>17.033999999999999</v>
      </c>
      <c r="W67" s="44">
        <f t="shared" si="211"/>
        <v>425.8</v>
      </c>
      <c r="X67" s="121">
        <f t="shared" si="212"/>
        <v>17.033999999999999</v>
      </c>
      <c r="Y67" s="108">
        <f t="shared" si="222"/>
        <v>468.3</v>
      </c>
      <c r="Z67" s="108">
        <f t="shared" si="205"/>
        <v>583.4</v>
      </c>
      <c r="AA67" s="108">
        <f t="shared" si="205"/>
        <v>689.9</v>
      </c>
      <c r="AB67" s="108">
        <f t="shared" si="205"/>
        <v>626</v>
      </c>
      <c r="AC67" s="108">
        <f t="shared" si="205"/>
        <v>924.1</v>
      </c>
      <c r="AD67" s="108">
        <f t="shared" si="205"/>
        <v>1277.5999999999999</v>
      </c>
      <c r="AE67" s="44">
        <f t="shared" si="213"/>
        <v>412</v>
      </c>
      <c r="AF67" s="121">
        <f>RCF!C$13</f>
        <v>16.48</v>
      </c>
      <c r="AG67" s="108">
        <f t="shared" si="202"/>
        <v>679.8</v>
      </c>
      <c r="AH67" s="108">
        <f t="shared" si="202"/>
        <v>865.2</v>
      </c>
      <c r="AI67" s="108">
        <f t="shared" si="202"/>
        <v>1236</v>
      </c>
      <c r="AJ67" s="44">
        <f t="shared" si="214"/>
        <v>430.8</v>
      </c>
      <c r="AK67" s="121">
        <f>RCF!C$25</f>
        <v>17.233333333333334</v>
      </c>
      <c r="AL67" s="44">
        <f t="shared" si="215"/>
        <v>582</v>
      </c>
      <c r="AM67" s="121">
        <f>RCF!C$59</f>
        <v>23.279999999999998</v>
      </c>
      <c r="AN67" s="44">
        <f t="shared" si="216"/>
        <v>462.8</v>
      </c>
      <c r="AO67" s="121">
        <f>RCF!C$33</f>
        <v>18.513999999999999</v>
      </c>
      <c r="AP67" s="108">
        <f t="shared" si="223"/>
        <v>694.2</v>
      </c>
      <c r="AQ67" s="44">
        <f t="shared" si="217"/>
        <v>432.6</v>
      </c>
      <c r="AR67" s="121">
        <f>RCF!C$35</f>
        <v>17.306666666666668</v>
      </c>
      <c r="AS67" s="108">
        <f t="shared" si="203"/>
        <v>562.29999999999995</v>
      </c>
      <c r="AT67" s="108">
        <f t="shared" si="203"/>
        <v>627.20000000000005</v>
      </c>
      <c r="AU67" s="44">
        <f t="shared" si="218"/>
        <v>446.5</v>
      </c>
      <c r="AV67" s="121">
        <f>RCF!C$37</f>
        <v>17.86</v>
      </c>
      <c r="AW67" s="122">
        <f t="shared" si="196"/>
        <v>451.7</v>
      </c>
      <c r="AX67" s="121">
        <f>RCF!C$64</f>
        <v>18.07</v>
      </c>
      <c r="AY67" s="44">
        <f t="shared" si="219"/>
        <v>458</v>
      </c>
      <c r="AZ67" s="121">
        <f>RCF!C$39</f>
        <v>18.323333333333334</v>
      </c>
      <c r="BA67" s="44">
        <f t="shared" si="220"/>
        <v>439.4</v>
      </c>
      <c r="BB67" s="121">
        <f>RCF!C$41</f>
        <v>17.579000000000001</v>
      </c>
    </row>
    <row r="68" spans="1:54" x14ac:dyDescent="0.2">
      <c r="A68" s="60">
        <v>2003</v>
      </c>
      <c r="B68" s="47" t="s">
        <v>192</v>
      </c>
      <c r="C68" s="48">
        <v>554.70000000000005</v>
      </c>
      <c r="D68" s="44">
        <f t="shared" si="221"/>
        <v>37798.300000000003</v>
      </c>
      <c r="E68" s="43">
        <f>RCF!C$43</f>
        <v>68.141894999999991</v>
      </c>
      <c r="F68" s="44">
        <f t="shared" si="206"/>
        <v>9292.7999999999993</v>
      </c>
      <c r="G68" s="121">
        <f>RCF!F$5</f>
        <v>16.753</v>
      </c>
      <c r="H68" s="44">
        <f t="shared" si="207"/>
        <v>9292.9</v>
      </c>
      <c r="I68" s="121">
        <f t="shared" si="208"/>
        <v>16.753</v>
      </c>
      <c r="J68" s="108">
        <f t="shared" si="204"/>
        <v>10222.200000000001</v>
      </c>
      <c r="K68" s="108">
        <f t="shared" si="204"/>
        <v>12731.3</v>
      </c>
      <c r="L68" s="108">
        <f t="shared" si="204"/>
        <v>13660.5</v>
      </c>
      <c r="M68" s="108">
        <f t="shared" si="204"/>
        <v>15054.5</v>
      </c>
      <c r="N68" s="108">
        <f t="shared" si="204"/>
        <v>18585.8</v>
      </c>
      <c r="O68" s="108">
        <f t="shared" si="204"/>
        <v>19979.7</v>
      </c>
      <c r="P68" s="108">
        <f t="shared" si="204"/>
        <v>27878.7</v>
      </c>
      <c r="Q68" s="44">
        <f t="shared" si="209"/>
        <v>9338.9</v>
      </c>
      <c r="R68" s="121">
        <f>RCF!F$7</f>
        <v>16.835999999999999</v>
      </c>
      <c r="S68" s="108">
        <f t="shared" si="199"/>
        <v>12140.5</v>
      </c>
      <c r="T68" s="108">
        <f t="shared" si="199"/>
        <v>14008.3</v>
      </c>
      <c r="U68" s="44">
        <f t="shared" si="210"/>
        <v>9007.2000000000007</v>
      </c>
      <c r="V68" s="121">
        <f>RCF!F$9</f>
        <v>16.238</v>
      </c>
      <c r="W68" s="44">
        <f t="shared" si="211"/>
        <v>9007.2000000000007</v>
      </c>
      <c r="X68" s="121">
        <f t="shared" si="212"/>
        <v>16.238</v>
      </c>
      <c r="Y68" s="108">
        <f t="shared" si="222"/>
        <v>9907.9</v>
      </c>
      <c r="Z68" s="108">
        <f t="shared" si="205"/>
        <v>12339.9</v>
      </c>
      <c r="AA68" s="108">
        <f t="shared" si="205"/>
        <v>14591.7</v>
      </c>
      <c r="AB68" s="108">
        <f t="shared" si="205"/>
        <v>13240.6</v>
      </c>
      <c r="AC68" s="108">
        <f t="shared" si="205"/>
        <v>19545.7</v>
      </c>
      <c r="AD68" s="108">
        <f t="shared" si="205"/>
        <v>27021.7</v>
      </c>
      <c r="AE68" s="44">
        <f t="shared" si="213"/>
        <v>8725.4</v>
      </c>
      <c r="AF68" s="121">
        <f>RCF!F$13</f>
        <v>15.73</v>
      </c>
      <c r="AG68" s="108">
        <f t="shared" si="202"/>
        <v>14396.9</v>
      </c>
      <c r="AH68" s="108">
        <f t="shared" si="202"/>
        <v>18323.3</v>
      </c>
      <c r="AI68" s="108">
        <f t="shared" si="202"/>
        <v>26176.2</v>
      </c>
      <c r="AJ68" s="44">
        <f t="shared" si="214"/>
        <v>0</v>
      </c>
      <c r="AK68" s="121">
        <f>RCF!F$31</f>
        <v>0</v>
      </c>
      <c r="AL68" s="44">
        <f t="shared" si="215"/>
        <v>12306.5</v>
      </c>
      <c r="AM68" s="121">
        <f>RCF!F$59</f>
        <v>22.186</v>
      </c>
      <c r="AN68" s="44">
        <f t="shared" si="216"/>
        <v>9789.2999999999993</v>
      </c>
      <c r="AO68" s="121">
        <f>RCF!F$33</f>
        <v>17.648</v>
      </c>
      <c r="AP68" s="108">
        <f t="shared" si="223"/>
        <v>14683.9</v>
      </c>
      <c r="AQ68" s="44">
        <f t="shared" si="217"/>
        <v>9148.1</v>
      </c>
      <c r="AR68" s="121">
        <f>RCF!F$35</f>
        <v>16.492000000000001</v>
      </c>
      <c r="AS68" s="108">
        <f t="shared" si="203"/>
        <v>11892.5</v>
      </c>
      <c r="AT68" s="108">
        <f t="shared" si="203"/>
        <v>13264.7</v>
      </c>
      <c r="AU68" s="44">
        <f t="shared" si="218"/>
        <v>9447.6</v>
      </c>
      <c r="AV68" s="121">
        <f>RCF!F$37</f>
        <v>17.032</v>
      </c>
      <c r="AW68" s="122">
        <f t="shared" si="196"/>
        <v>9551.9</v>
      </c>
      <c r="AX68" s="121">
        <f>RCF!F$64</f>
        <v>17.22</v>
      </c>
      <c r="AY68" s="44">
        <f t="shared" si="219"/>
        <v>9629.5</v>
      </c>
      <c r="AZ68" s="121">
        <f>RCF!F$39</f>
        <v>17.36</v>
      </c>
      <c r="BA68" s="44">
        <f t="shared" si="220"/>
        <v>9295.1</v>
      </c>
      <c r="BB68" s="121">
        <f>RCF!F$41</f>
        <v>16.757000000000001</v>
      </c>
    </row>
    <row r="69" spans="1:54" ht="25.5" x14ac:dyDescent="0.2">
      <c r="A69" s="60">
        <v>2009</v>
      </c>
      <c r="B69" s="47" t="s">
        <v>193</v>
      </c>
      <c r="C69" s="48">
        <v>462</v>
      </c>
      <c r="D69" s="44">
        <f t="shared" si="221"/>
        <v>31481.599999999999</v>
      </c>
      <c r="E69" s="43">
        <f>RCF!C$43</f>
        <v>68.141894999999991</v>
      </c>
      <c r="F69" s="44">
        <f t="shared" si="206"/>
        <v>7739.8</v>
      </c>
      <c r="G69" s="121">
        <f>RCF!F$5</f>
        <v>16.753</v>
      </c>
      <c r="H69" s="44">
        <f t="shared" si="207"/>
        <v>7739.9</v>
      </c>
      <c r="I69" s="121">
        <f t="shared" si="208"/>
        <v>16.753</v>
      </c>
      <c r="J69" s="108">
        <f t="shared" si="204"/>
        <v>8513.9</v>
      </c>
      <c r="K69" s="108">
        <f t="shared" si="204"/>
        <v>10603.6</v>
      </c>
      <c r="L69" s="108">
        <f t="shared" si="204"/>
        <v>11377.6</v>
      </c>
      <c r="M69" s="108">
        <f t="shared" si="204"/>
        <v>12538.6</v>
      </c>
      <c r="N69" s="108">
        <f t="shared" si="204"/>
        <v>15479.8</v>
      </c>
      <c r="O69" s="108">
        <f t="shared" si="204"/>
        <v>16640.8</v>
      </c>
      <c r="P69" s="108">
        <f t="shared" si="204"/>
        <v>23219.7</v>
      </c>
      <c r="Q69" s="44">
        <f t="shared" si="209"/>
        <v>7778.2</v>
      </c>
      <c r="R69" s="121">
        <f>RCF!F$7</f>
        <v>16.835999999999999</v>
      </c>
      <c r="S69" s="108">
        <f t="shared" si="199"/>
        <v>10111.6</v>
      </c>
      <c r="T69" s="108">
        <f t="shared" si="199"/>
        <v>11667.3</v>
      </c>
      <c r="U69" s="44">
        <f t="shared" si="210"/>
        <v>7501.9</v>
      </c>
      <c r="V69" s="121">
        <f>RCF!F$9</f>
        <v>16.238</v>
      </c>
      <c r="W69" s="44">
        <f t="shared" si="211"/>
        <v>7501.9</v>
      </c>
      <c r="X69" s="121">
        <f t="shared" si="212"/>
        <v>16.238</v>
      </c>
      <c r="Y69" s="108">
        <f t="shared" si="222"/>
        <v>8252</v>
      </c>
      <c r="Z69" s="108">
        <f t="shared" si="205"/>
        <v>10277.700000000001</v>
      </c>
      <c r="AA69" s="108">
        <f t="shared" si="205"/>
        <v>12153.2</v>
      </c>
      <c r="AB69" s="108">
        <f t="shared" si="205"/>
        <v>11027.9</v>
      </c>
      <c r="AC69" s="108">
        <f t="shared" si="205"/>
        <v>16279.2</v>
      </c>
      <c r="AD69" s="108">
        <f t="shared" si="205"/>
        <v>22505.9</v>
      </c>
      <c r="AE69" s="44">
        <f t="shared" si="213"/>
        <v>7267.2</v>
      </c>
      <c r="AF69" s="121">
        <f>RCF!F$13</f>
        <v>15.73</v>
      </c>
      <c r="AG69" s="108">
        <f t="shared" si="202"/>
        <v>11990.9</v>
      </c>
      <c r="AH69" s="108">
        <f t="shared" si="202"/>
        <v>15261.1</v>
      </c>
      <c r="AI69" s="108">
        <f t="shared" si="202"/>
        <v>21801.599999999999</v>
      </c>
      <c r="AJ69" s="44">
        <f t="shared" si="214"/>
        <v>0</v>
      </c>
      <c r="AK69" s="121">
        <f>RCF!F$31</f>
        <v>0</v>
      </c>
      <c r="AL69" s="44">
        <f t="shared" si="215"/>
        <v>10249.9</v>
      </c>
      <c r="AM69" s="121">
        <f>RCF!F$59</f>
        <v>22.186</v>
      </c>
      <c r="AN69" s="44">
        <f t="shared" si="216"/>
        <v>8153.3</v>
      </c>
      <c r="AO69" s="121">
        <f>RCF!F$33</f>
        <v>17.648</v>
      </c>
      <c r="AP69" s="108">
        <f t="shared" si="223"/>
        <v>12229.9</v>
      </c>
      <c r="AQ69" s="44">
        <f t="shared" si="217"/>
        <v>7619.3</v>
      </c>
      <c r="AR69" s="121">
        <f>RCF!F$35</f>
        <v>16.492000000000001</v>
      </c>
      <c r="AS69" s="108">
        <f t="shared" si="203"/>
        <v>9905</v>
      </c>
      <c r="AT69" s="108">
        <f t="shared" si="203"/>
        <v>11047.9</v>
      </c>
      <c r="AU69" s="44">
        <f t="shared" si="218"/>
        <v>7868.7</v>
      </c>
      <c r="AV69" s="121">
        <f>RCF!F$37</f>
        <v>17.032</v>
      </c>
      <c r="AW69" s="122">
        <f t="shared" si="196"/>
        <v>7955.6</v>
      </c>
      <c r="AX69" s="121">
        <f>RCF!F$64</f>
        <v>17.22</v>
      </c>
      <c r="AY69" s="44">
        <f t="shared" si="219"/>
        <v>8020.3</v>
      </c>
      <c r="AZ69" s="121">
        <f>RCF!F$39</f>
        <v>17.36</v>
      </c>
      <c r="BA69" s="44">
        <f t="shared" si="220"/>
        <v>7741.7</v>
      </c>
      <c r="BB69" s="121">
        <f>RCF!F$41</f>
        <v>16.757000000000001</v>
      </c>
    </row>
    <row r="70" spans="1:54" x14ac:dyDescent="0.2">
      <c r="A70" s="60">
        <v>2015</v>
      </c>
      <c r="B70" s="47" t="s">
        <v>194</v>
      </c>
      <c r="C70" s="48">
        <v>67</v>
      </c>
      <c r="D70" s="44">
        <f t="shared" si="221"/>
        <v>4565.5</v>
      </c>
      <c r="E70" s="43">
        <f>RCF!C$43</f>
        <v>68.141894999999991</v>
      </c>
      <c r="F70" s="44">
        <f t="shared" si="206"/>
        <v>1122.4000000000001</v>
      </c>
      <c r="G70" s="121">
        <f>RCF!F$5</f>
        <v>16.753</v>
      </c>
      <c r="H70" s="44">
        <f t="shared" si="207"/>
        <v>1122.5</v>
      </c>
      <c r="I70" s="121">
        <f t="shared" si="208"/>
        <v>16.753</v>
      </c>
      <c r="J70" s="108">
        <f t="shared" si="204"/>
        <v>1234.7</v>
      </c>
      <c r="K70" s="108">
        <f t="shared" si="204"/>
        <v>1537.8</v>
      </c>
      <c r="L70" s="108">
        <f t="shared" si="204"/>
        <v>1650</v>
      </c>
      <c r="M70" s="108">
        <f t="shared" si="204"/>
        <v>1818.4</v>
      </c>
      <c r="N70" s="108">
        <f t="shared" si="204"/>
        <v>2244.9</v>
      </c>
      <c r="O70" s="108">
        <f t="shared" si="204"/>
        <v>2413.3000000000002</v>
      </c>
      <c r="P70" s="108">
        <f t="shared" si="204"/>
        <v>3367.4</v>
      </c>
      <c r="Q70" s="44">
        <f t="shared" si="209"/>
        <v>1128</v>
      </c>
      <c r="R70" s="121">
        <f>RCF!F$7</f>
        <v>16.835999999999999</v>
      </c>
      <c r="S70" s="108">
        <f t="shared" si="199"/>
        <v>1466.4</v>
      </c>
      <c r="T70" s="108">
        <f t="shared" si="199"/>
        <v>1692</v>
      </c>
      <c r="U70" s="44">
        <f t="shared" si="210"/>
        <v>1087.9000000000001</v>
      </c>
      <c r="V70" s="121">
        <f>RCF!F$9</f>
        <v>16.238</v>
      </c>
      <c r="W70" s="44">
        <f t="shared" si="211"/>
        <v>1087.9000000000001</v>
      </c>
      <c r="X70" s="121">
        <f t="shared" si="212"/>
        <v>16.238</v>
      </c>
      <c r="Y70" s="108">
        <f t="shared" si="222"/>
        <v>1196.5999999999999</v>
      </c>
      <c r="Z70" s="108">
        <f t="shared" si="205"/>
        <v>1490.5</v>
      </c>
      <c r="AA70" s="108">
        <f t="shared" si="205"/>
        <v>1762.5</v>
      </c>
      <c r="AB70" s="108">
        <f t="shared" si="205"/>
        <v>1599.3</v>
      </c>
      <c r="AC70" s="108">
        <f t="shared" si="205"/>
        <v>2360.8000000000002</v>
      </c>
      <c r="AD70" s="108">
        <f t="shared" si="205"/>
        <v>3263.8</v>
      </c>
      <c r="AE70" s="44">
        <f t="shared" si="213"/>
        <v>1053.9000000000001</v>
      </c>
      <c r="AF70" s="121">
        <f>RCF!F$13</f>
        <v>15.73</v>
      </c>
      <c r="AG70" s="108">
        <f t="shared" si="202"/>
        <v>1738.9</v>
      </c>
      <c r="AH70" s="108">
        <f t="shared" si="202"/>
        <v>2213.1999999999998</v>
      </c>
      <c r="AI70" s="108">
        <f t="shared" si="202"/>
        <v>3161.7</v>
      </c>
      <c r="AJ70" s="44">
        <f t="shared" si="214"/>
        <v>0</v>
      </c>
      <c r="AK70" s="121">
        <f>RCF!F$31</f>
        <v>0</v>
      </c>
      <c r="AL70" s="44">
        <f t="shared" si="215"/>
        <v>1486.4</v>
      </c>
      <c r="AM70" s="121">
        <f>RCF!F$59</f>
        <v>22.186</v>
      </c>
      <c r="AN70" s="44">
        <f t="shared" si="216"/>
        <v>1182.4000000000001</v>
      </c>
      <c r="AO70" s="121">
        <f>RCF!F$33</f>
        <v>17.648</v>
      </c>
      <c r="AP70" s="108">
        <f t="shared" si="223"/>
        <v>1773.6</v>
      </c>
      <c r="AQ70" s="44">
        <f t="shared" si="217"/>
        <v>1104.9000000000001</v>
      </c>
      <c r="AR70" s="121">
        <f>RCF!F$35</f>
        <v>16.492000000000001</v>
      </c>
      <c r="AS70" s="108">
        <f t="shared" si="203"/>
        <v>1436.3</v>
      </c>
      <c r="AT70" s="108">
        <f t="shared" si="203"/>
        <v>1602.1</v>
      </c>
      <c r="AU70" s="44">
        <f t="shared" si="218"/>
        <v>1141.0999999999999</v>
      </c>
      <c r="AV70" s="121">
        <f>RCF!F$37</f>
        <v>17.032</v>
      </c>
      <c r="AW70" s="122">
        <f t="shared" si="196"/>
        <v>1153.7</v>
      </c>
      <c r="AX70" s="121">
        <f>RCF!F$64</f>
        <v>17.22</v>
      </c>
      <c r="AY70" s="44">
        <f t="shared" si="219"/>
        <v>1163.0999999999999</v>
      </c>
      <c r="AZ70" s="121">
        <f>RCF!F$39</f>
        <v>17.36</v>
      </c>
      <c r="BA70" s="44">
        <f t="shared" si="220"/>
        <v>1122.7</v>
      </c>
      <c r="BB70" s="121">
        <f>RCF!F$41</f>
        <v>16.757000000000001</v>
      </c>
    </row>
    <row r="71" spans="1:54" x14ac:dyDescent="0.2">
      <c r="A71" s="60">
        <v>2025</v>
      </c>
      <c r="B71" s="47" t="s">
        <v>56</v>
      </c>
      <c r="C71" s="48">
        <v>229.4</v>
      </c>
      <c r="D71" s="44">
        <f t="shared" si="221"/>
        <v>15631.8</v>
      </c>
      <c r="E71" s="43">
        <f>RCF!C$43</f>
        <v>68.141894999999991</v>
      </c>
      <c r="F71" s="44">
        <f t="shared" si="206"/>
        <v>4032.1</v>
      </c>
      <c r="G71" s="121">
        <f>RCF!C$5</f>
        <v>17.577000000000002</v>
      </c>
      <c r="H71" s="44">
        <f t="shared" si="207"/>
        <v>4032.2</v>
      </c>
      <c r="I71" s="121">
        <f t="shared" si="208"/>
        <v>17.577000000000002</v>
      </c>
      <c r="J71" s="108">
        <f t="shared" si="204"/>
        <v>4435.3999999999996</v>
      </c>
      <c r="K71" s="108">
        <f t="shared" si="204"/>
        <v>5524.1</v>
      </c>
      <c r="L71" s="108">
        <f t="shared" si="204"/>
        <v>5927.3</v>
      </c>
      <c r="M71" s="108">
        <f t="shared" si="204"/>
        <v>6532.1</v>
      </c>
      <c r="N71" s="108">
        <f t="shared" si="204"/>
        <v>8064.3</v>
      </c>
      <c r="O71" s="108">
        <f t="shared" si="204"/>
        <v>8669.2000000000007</v>
      </c>
      <c r="P71" s="108">
        <f t="shared" si="204"/>
        <v>12096.5</v>
      </c>
      <c r="Q71" s="44">
        <f t="shared" si="209"/>
        <v>4051.2</v>
      </c>
      <c r="R71" s="121">
        <f>RCF!C$7</f>
        <v>17.66</v>
      </c>
      <c r="S71" s="108">
        <f t="shared" ref="S71:T90" si="224">ROUNDDOWN($Q71*S$6,1)</f>
        <v>5266.5</v>
      </c>
      <c r="T71" s="108">
        <f t="shared" si="224"/>
        <v>6076.8</v>
      </c>
      <c r="U71" s="44">
        <f t="shared" si="210"/>
        <v>3907.5</v>
      </c>
      <c r="V71" s="121">
        <f>RCF!C$9</f>
        <v>17.033999999999999</v>
      </c>
      <c r="W71" s="44">
        <f t="shared" si="211"/>
        <v>3907.5</v>
      </c>
      <c r="X71" s="121">
        <f t="shared" si="212"/>
        <v>17.033999999999999</v>
      </c>
      <c r="Y71" s="108">
        <f t="shared" si="222"/>
        <v>4298.2</v>
      </c>
      <c r="Z71" s="108">
        <f t="shared" si="205"/>
        <v>5353.4</v>
      </c>
      <c r="AA71" s="108">
        <f t="shared" si="205"/>
        <v>6330.3</v>
      </c>
      <c r="AB71" s="108">
        <f t="shared" si="205"/>
        <v>5744.2</v>
      </c>
      <c r="AC71" s="108">
        <f t="shared" si="205"/>
        <v>8479.5</v>
      </c>
      <c r="AD71" s="108">
        <f t="shared" si="205"/>
        <v>11722.8</v>
      </c>
      <c r="AE71" s="44">
        <f t="shared" si="213"/>
        <v>3780.5</v>
      </c>
      <c r="AF71" s="121">
        <f>RCF!C$13</f>
        <v>16.48</v>
      </c>
      <c r="AG71" s="108">
        <f t="shared" si="202"/>
        <v>6237.8</v>
      </c>
      <c r="AH71" s="108">
        <f t="shared" si="202"/>
        <v>7939.1</v>
      </c>
      <c r="AI71" s="108">
        <f t="shared" si="202"/>
        <v>11341.5</v>
      </c>
      <c r="AJ71" s="44">
        <f t="shared" si="214"/>
        <v>3953.3</v>
      </c>
      <c r="AK71" s="121">
        <f>RCF!C$25</f>
        <v>17.233333333333334</v>
      </c>
      <c r="AL71" s="44">
        <f t="shared" si="215"/>
        <v>5340.4</v>
      </c>
      <c r="AM71" s="121">
        <f>RCF!C$59</f>
        <v>23.279999999999998</v>
      </c>
      <c r="AN71" s="44">
        <f t="shared" si="216"/>
        <v>4247.1000000000004</v>
      </c>
      <c r="AO71" s="121">
        <f>RCF!C$33</f>
        <v>18.513999999999999</v>
      </c>
      <c r="AP71" s="108">
        <f t="shared" si="223"/>
        <v>6370.6</v>
      </c>
      <c r="AQ71" s="44">
        <f t="shared" si="217"/>
        <v>3970.1</v>
      </c>
      <c r="AR71" s="121">
        <f>RCF!C$35</f>
        <v>17.306666666666668</v>
      </c>
      <c r="AS71" s="108">
        <f t="shared" si="203"/>
        <v>5161.1000000000004</v>
      </c>
      <c r="AT71" s="108">
        <f t="shared" si="203"/>
        <v>5756.6</v>
      </c>
      <c r="AU71" s="44">
        <f t="shared" si="218"/>
        <v>4097</v>
      </c>
      <c r="AV71" s="121">
        <f>RCF!C$37</f>
        <v>17.86</v>
      </c>
      <c r="AW71" s="122">
        <f t="shared" si="196"/>
        <v>4145.2</v>
      </c>
      <c r="AX71" s="121">
        <f>RCF!C$64</f>
        <v>18.07</v>
      </c>
      <c r="AY71" s="44">
        <f t="shared" si="219"/>
        <v>4203.3</v>
      </c>
      <c r="AZ71" s="121">
        <f>RCF!C$39</f>
        <v>18.323333333333334</v>
      </c>
      <c r="BA71" s="44">
        <f t="shared" si="220"/>
        <v>4032.6</v>
      </c>
      <c r="BB71" s="121">
        <f>RCF!C$41</f>
        <v>17.579000000000001</v>
      </c>
    </row>
    <row r="72" spans="1:54" x14ac:dyDescent="0.2">
      <c r="A72" s="60">
        <v>2037</v>
      </c>
      <c r="B72" s="47" t="s">
        <v>195</v>
      </c>
      <c r="C72" s="48">
        <v>126</v>
      </c>
      <c r="D72" s="44">
        <f t="shared" si="221"/>
        <v>8585.9</v>
      </c>
      <c r="E72" s="43">
        <f>RCF!C$43</f>
        <v>68.141894999999991</v>
      </c>
      <c r="F72" s="44">
        <f t="shared" si="206"/>
        <v>2110.8000000000002</v>
      </c>
      <c r="G72" s="121">
        <f>RCF!F$5</f>
        <v>16.753</v>
      </c>
      <c r="H72" s="44">
        <f t="shared" si="207"/>
        <v>2110.9</v>
      </c>
      <c r="I72" s="121">
        <f t="shared" si="208"/>
        <v>16.753</v>
      </c>
      <c r="J72" s="108">
        <f t="shared" ref="J72:P81" si="225">ROUND($C72*$I72*J$6,1)</f>
        <v>2322</v>
      </c>
      <c r="K72" s="108">
        <f t="shared" si="225"/>
        <v>2891.9</v>
      </c>
      <c r="L72" s="108">
        <f t="shared" si="225"/>
        <v>3103</v>
      </c>
      <c r="M72" s="108">
        <f t="shared" si="225"/>
        <v>3419.6</v>
      </c>
      <c r="N72" s="108">
        <f t="shared" si="225"/>
        <v>4221.8</v>
      </c>
      <c r="O72" s="108">
        <f t="shared" si="225"/>
        <v>4538.3999999999996</v>
      </c>
      <c r="P72" s="108">
        <f t="shared" si="225"/>
        <v>6332.6</v>
      </c>
      <c r="Q72" s="44">
        <f t="shared" si="209"/>
        <v>2121.3000000000002</v>
      </c>
      <c r="R72" s="121">
        <f>RCF!F$7</f>
        <v>16.835999999999999</v>
      </c>
      <c r="S72" s="108">
        <f t="shared" si="224"/>
        <v>2757.6</v>
      </c>
      <c r="T72" s="108">
        <f t="shared" si="224"/>
        <v>3181.9</v>
      </c>
      <c r="U72" s="44">
        <f t="shared" si="210"/>
        <v>2045.9</v>
      </c>
      <c r="V72" s="121">
        <f>RCF!F$9</f>
        <v>16.238</v>
      </c>
      <c r="W72" s="44">
        <f t="shared" si="211"/>
        <v>2045.9</v>
      </c>
      <c r="X72" s="121">
        <f t="shared" si="212"/>
        <v>16.238</v>
      </c>
      <c r="Y72" s="108">
        <f t="shared" si="222"/>
        <v>2250.4</v>
      </c>
      <c r="Z72" s="108">
        <f t="shared" ref="Z72:AD81" si="226">ROUND($C72*$X72*Z$6,1)</f>
        <v>2803</v>
      </c>
      <c r="AA72" s="108">
        <f t="shared" si="226"/>
        <v>3314.5</v>
      </c>
      <c r="AB72" s="108">
        <f t="shared" si="226"/>
        <v>3007.6</v>
      </c>
      <c r="AC72" s="108">
        <f t="shared" si="226"/>
        <v>4439.8</v>
      </c>
      <c r="AD72" s="108">
        <f t="shared" si="226"/>
        <v>6138</v>
      </c>
      <c r="AE72" s="44">
        <f t="shared" si="213"/>
        <v>1981.9</v>
      </c>
      <c r="AF72" s="121">
        <f>RCF!F$13</f>
        <v>15.73</v>
      </c>
      <c r="AG72" s="108">
        <f t="shared" ref="AG72:AI91" si="227">ROUND($AE72*AG$6,1)</f>
        <v>3270.1</v>
      </c>
      <c r="AH72" s="108">
        <f t="shared" si="227"/>
        <v>4162</v>
      </c>
      <c r="AI72" s="108">
        <f t="shared" si="227"/>
        <v>5945.7</v>
      </c>
      <c r="AJ72" s="44">
        <f t="shared" si="214"/>
        <v>0</v>
      </c>
      <c r="AK72" s="121">
        <f>RCF!F$31</f>
        <v>0</v>
      </c>
      <c r="AL72" s="44">
        <f t="shared" si="215"/>
        <v>2795.4</v>
      </c>
      <c r="AM72" s="121">
        <f>RCF!F$59</f>
        <v>22.186</v>
      </c>
      <c r="AN72" s="44">
        <f t="shared" si="216"/>
        <v>2223.6</v>
      </c>
      <c r="AO72" s="121">
        <f>RCF!F$33</f>
        <v>17.648</v>
      </c>
      <c r="AP72" s="108">
        <f t="shared" si="223"/>
        <v>3335.4</v>
      </c>
      <c r="AQ72" s="44">
        <f t="shared" si="217"/>
        <v>2077.9</v>
      </c>
      <c r="AR72" s="121">
        <f>RCF!F$35</f>
        <v>16.492000000000001</v>
      </c>
      <c r="AS72" s="108">
        <f t="shared" ref="AS72:AT91" si="228">ROUNDDOWN($AQ72*AS$6,1)</f>
        <v>2701.2</v>
      </c>
      <c r="AT72" s="108">
        <f t="shared" si="228"/>
        <v>3012.9</v>
      </c>
      <c r="AU72" s="44">
        <f t="shared" si="218"/>
        <v>2146</v>
      </c>
      <c r="AV72" s="121">
        <f>RCF!F$37</f>
        <v>17.032</v>
      </c>
      <c r="AW72" s="122">
        <f t="shared" si="196"/>
        <v>2169.6999999999998</v>
      </c>
      <c r="AX72" s="121">
        <f>RCF!F$64</f>
        <v>17.22</v>
      </c>
      <c r="AY72" s="44">
        <f t="shared" si="219"/>
        <v>2187.3000000000002</v>
      </c>
      <c r="AZ72" s="121">
        <f>RCF!F$39</f>
        <v>17.36</v>
      </c>
      <c r="BA72" s="44">
        <f t="shared" si="220"/>
        <v>2111.3000000000002</v>
      </c>
      <c r="BB72" s="121">
        <f>RCF!F$41</f>
        <v>16.757000000000001</v>
      </c>
    </row>
    <row r="73" spans="1:54" x14ac:dyDescent="0.2">
      <c r="A73" s="60">
        <v>2043</v>
      </c>
      <c r="B73" s="47" t="s">
        <v>196</v>
      </c>
      <c r="C73" s="48">
        <v>132</v>
      </c>
      <c r="D73" s="44">
        <f t="shared" si="221"/>
        <v>8994.7000000000007</v>
      </c>
      <c r="E73" s="43">
        <f>RCF!C$43</f>
        <v>68.141894999999991</v>
      </c>
      <c r="F73" s="44">
        <f t="shared" si="206"/>
        <v>2211.3000000000002</v>
      </c>
      <c r="G73" s="121">
        <f>RCF!F$5</f>
        <v>16.753</v>
      </c>
      <c r="H73" s="44">
        <f t="shared" si="207"/>
        <v>2211.4</v>
      </c>
      <c r="I73" s="121">
        <f t="shared" si="208"/>
        <v>16.753</v>
      </c>
      <c r="J73" s="108">
        <f t="shared" si="225"/>
        <v>2432.5</v>
      </c>
      <c r="K73" s="108">
        <f t="shared" si="225"/>
        <v>3029.6</v>
      </c>
      <c r="L73" s="108">
        <f t="shared" si="225"/>
        <v>3250.8</v>
      </c>
      <c r="M73" s="108">
        <f t="shared" si="225"/>
        <v>3582.5</v>
      </c>
      <c r="N73" s="108">
        <f t="shared" si="225"/>
        <v>4422.8</v>
      </c>
      <c r="O73" s="108">
        <f t="shared" si="225"/>
        <v>4754.5</v>
      </c>
      <c r="P73" s="108">
        <f t="shared" si="225"/>
        <v>6634.2</v>
      </c>
      <c r="Q73" s="44">
        <f t="shared" si="209"/>
        <v>2222.3000000000002</v>
      </c>
      <c r="R73" s="121">
        <f>RCF!F$7</f>
        <v>16.835999999999999</v>
      </c>
      <c r="S73" s="108">
        <f t="shared" si="224"/>
        <v>2888.9</v>
      </c>
      <c r="T73" s="108">
        <f t="shared" si="224"/>
        <v>3333.4</v>
      </c>
      <c r="U73" s="44">
        <f t="shared" si="210"/>
        <v>2143.4</v>
      </c>
      <c r="V73" s="121">
        <f>RCF!F$9</f>
        <v>16.238</v>
      </c>
      <c r="W73" s="44">
        <f t="shared" si="211"/>
        <v>2143.4</v>
      </c>
      <c r="X73" s="121">
        <f t="shared" si="212"/>
        <v>16.238</v>
      </c>
      <c r="Y73" s="108">
        <f t="shared" si="222"/>
        <v>2357.6999999999998</v>
      </c>
      <c r="Z73" s="108">
        <f t="shared" si="226"/>
        <v>2936.5</v>
      </c>
      <c r="AA73" s="108">
        <f t="shared" si="226"/>
        <v>3472.3</v>
      </c>
      <c r="AB73" s="108">
        <f t="shared" si="226"/>
        <v>3150.8</v>
      </c>
      <c r="AC73" s="108">
        <f t="shared" si="226"/>
        <v>4651.2</v>
      </c>
      <c r="AD73" s="108">
        <f t="shared" si="226"/>
        <v>6430.2</v>
      </c>
      <c r="AE73" s="44">
        <f t="shared" si="213"/>
        <v>2076.3000000000002</v>
      </c>
      <c r="AF73" s="121">
        <f>RCF!F$13</f>
        <v>15.73</v>
      </c>
      <c r="AG73" s="108">
        <f t="shared" si="227"/>
        <v>3425.9</v>
      </c>
      <c r="AH73" s="108">
        <f t="shared" si="227"/>
        <v>4360.2</v>
      </c>
      <c r="AI73" s="108">
        <f t="shared" si="227"/>
        <v>6228.9</v>
      </c>
      <c r="AJ73" s="44">
        <f t="shared" si="214"/>
        <v>0</v>
      </c>
      <c r="AK73" s="121">
        <f>RCF!F$31</f>
        <v>0</v>
      </c>
      <c r="AL73" s="44">
        <f t="shared" si="215"/>
        <v>2928.5</v>
      </c>
      <c r="AM73" s="121">
        <f>RCF!F$59</f>
        <v>22.186</v>
      </c>
      <c r="AN73" s="44">
        <f t="shared" si="216"/>
        <v>2329.5</v>
      </c>
      <c r="AO73" s="121">
        <f>RCF!F$33</f>
        <v>17.648</v>
      </c>
      <c r="AP73" s="108">
        <f t="shared" si="223"/>
        <v>3494.2</v>
      </c>
      <c r="AQ73" s="44">
        <f t="shared" si="217"/>
        <v>2176.9</v>
      </c>
      <c r="AR73" s="121">
        <f>RCF!F$35</f>
        <v>16.492000000000001</v>
      </c>
      <c r="AS73" s="108">
        <f t="shared" si="228"/>
        <v>2829.9</v>
      </c>
      <c r="AT73" s="108">
        <f t="shared" si="228"/>
        <v>3156.5</v>
      </c>
      <c r="AU73" s="44">
        <f t="shared" si="218"/>
        <v>2248.1999999999998</v>
      </c>
      <c r="AV73" s="121">
        <f>RCF!F$37</f>
        <v>17.032</v>
      </c>
      <c r="AW73" s="122">
        <f t="shared" si="196"/>
        <v>2273</v>
      </c>
      <c r="AX73" s="121">
        <f>RCF!F$64</f>
        <v>17.22</v>
      </c>
      <c r="AY73" s="44">
        <f t="shared" si="219"/>
        <v>2291.5</v>
      </c>
      <c r="AZ73" s="121">
        <f>RCF!F$39</f>
        <v>17.36</v>
      </c>
      <c r="BA73" s="44">
        <f t="shared" si="220"/>
        <v>2211.9</v>
      </c>
      <c r="BB73" s="121">
        <f>RCF!F$41</f>
        <v>16.757000000000001</v>
      </c>
    </row>
    <row r="74" spans="1:54" x14ac:dyDescent="0.2">
      <c r="A74" s="60">
        <v>2049</v>
      </c>
      <c r="B74" s="61" t="s">
        <v>57</v>
      </c>
      <c r="C74" s="62">
        <v>132.1</v>
      </c>
      <c r="D74" s="44">
        <f t="shared" si="221"/>
        <v>9001.5</v>
      </c>
      <c r="E74" s="43">
        <f>RCF!C$43</f>
        <v>68.141894999999991</v>
      </c>
      <c r="F74" s="44">
        <f t="shared" si="206"/>
        <v>2321.9</v>
      </c>
      <c r="G74" s="121">
        <f>RCF!C$5</f>
        <v>17.577000000000002</v>
      </c>
      <c r="H74" s="44">
        <f t="shared" si="207"/>
        <v>2321.9</v>
      </c>
      <c r="I74" s="121">
        <f t="shared" si="208"/>
        <v>17.577000000000002</v>
      </c>
      <c r="J74" s="108">
        <f t="shared" si="225"/>
        <v>2554.1</v>
      </c>
      <c r="K74" s="108">
        <f t="shared" si="225"/>
        <v>3181</v>
      </c>
      <c r="L74" s="108">
        <f t="shared" si="225"/>
        <v>3413.2</v>
      </c>
      <c r="M74" s="108">
        <f t="shared" si="225"/>
        <v>3761.5</v>
      </c>
      <c r="N74" s="108">
        <f t="shared" si="225"/>
        <v>4643.8</v>
      </c>
      <c r="O74" s="108">
        <f t="shared" si="225"/>
        <v>4992.1000000000004</v>
      </c>
      <c r="P74" s="108">
        <f t="shared" si="225"/>
        <v>6965.8</v>
      </c>
      <c r="Q74" s="44">
        <f t="shared" si="209"/>
        <v>2332.8000000000002</v>
      </c>
      <c r="R74" s="121">
        <f>RCF!C$7</f>
        <v>17.66</v>
      </c>
      <c r="S74" s="108">
        <f t="shared" si="224"/>
        <v>3032.6</v>
      </c>
      <c r="T74" s="108">
        <f t="shared" si="224"/>
        <v>3499.2</v>
      </c>
      <c r="U74" s="44">
        <f t="shared" si="210"/>
        <v>2250.1</v>
      </c>
      <c r="V74" s="121">
        <f>RCF!C$9</f>
        <v>17.033999999999999</v>
      </c>
      <c r="W74" s="44">
        <f t="shared" si="211"/>
        <v>2250.1</v>
      </c>
      <c r="X74" s="121">
        <f t="shared" si="212"/>
        <v>17.033999999999999</v>
      </c>
      <c r="Y74" s="108">
        <f t="shared" si="222"/>
        <v>2475.1</v>
      </c>
      <c r="Z74" s="108">
        <f t="shared" si="226"/>
        <v>3082.8</v>
      </c>
      <c r="AA74" s="108">
        <f t="shared" si="226"/>
        <v>3645.3</v>
      </c>
      <c r="AB74" s="108">
        <f t="shared" si="226"/>
        <v>3307.8</v>
      </c>
      <c r="AC74" s="108">
        <f t="shared" si="226"/>
        <v>4882.8999999999996</v>
      </c>
      <c r="AD74" s="108">
        <f t="shared" si="226"/>
        <v>6750.6</v>
      </c>
      <c r="AE74" s="44">
        <f t="shared" si="213"/>
        <v>2177</v>
      </c>
      <c r="AF74" s="121">
        <f>RCF!C$13</f>
        <v>16.48</v>
      </c>
      <c r="AG74" s="108">
        <f t="shared" si="227"/>
        <v>3592.1</v>
      </c>
      <c r="AH74" s="108">
        <f t="shared" si="227"/>
        <v>4571.7</v>
      </c>
      <c r="AI74" s="108">
        <f t="shared" si="227"/>
        <v>6531</v>
      </c>
      <c r="AJ74" s="44">
        <f t="shared" si="214"/>
        <v>2276.5</v>
      </c>
      <c r="AK74" s="121">
        <f>RCF!C$25</f>
        <v>17.233333333333334</v>
      </c>
      <c r="AL74" s="44">
        <f t="shared" si="215"/>
        <v>3075.2</v>
      </c>
      <c r="AM74" s="121">
        <f>RCF!C$59</f>
        <v>23.279999999999998</v>
      </c>
      <c r="AN74" s="44">
        <f t="shared" si="216"/>
        <v>2445.6</v>
      </c>
      <c r="AO74" s="121">
        <f>RCF!C$33</f>
        <v>18.513999999999999</v>
      </c>
      <c r="AP74" s="108">
        <f t="shared" si="223"/>
        <v>3668.4</v>
      </c>
      <c r="AQ74" s="44">
        <f t="shared" si="217"/>
        <v>2286.1999999999998</v>
      </c>
      <c r="AR74" s="121">
        <f>RCF!C$35</f>
        <v>17.306666666666668</v>
      </c>
      <c r="AS74" s="108">
        <f t="shared" si="228"/>
        <v>2972</v>
      </c>
      <c r="AT74" s="108">
        <f t="shared" si="228"/>
        <v>3314.9</v>
      </c>
      <c r="AU74" s="44">
        <f t="shared" si="218"/>
        <v>2359.3000000000002</v>
      </c>
      <c r="AV74" s="121">
        <f>RCF!C$37</f>
        <v>17.86</v>
      </c>
      <c r="AW74" s="122">
        <f t="shared" si="196"/>
        <v>2387</v>
      </c>
      <c r="AX74" s="121">
        <f>RCF!C$64</f>
        <v>18.07</v>
      </c>
      <c r="AY74" s="44">
        <f t="shared" si="219"/>
        <v>2420.5</v>
      </c>
      <c r="AZ74" s="121">
        <f>RCF!C$39</f>
        <v>18.323333333333334</v>
      </c>
      <c r="BA74" s="44">
        <f t="shared" si="220"/>
        <v>2322.1</v>
      </c>
      <c r="BB74" s="121">
        <f>RCF!C$41</f>
        <v>17.579000000000001</v>
      </c>
    </row>
    <row r="75" spans="1:54" x14ac:dyDescent="0.2">
      <c r="A75" s="60">
        <v>2053</v>
      </c>
      <c r="B75" s="47" t="s">
        <v>58</v>
      </c>
      <c r="C75" s="48">
        <v>137</v>
      </c>
      <c r="D75" s="44">
        <f t="shared" si="221"/>
        <v>9335.4</v>
      </c>
      <c r="E75" s="43">
        <f>RCF!C$43</f>
        <v>68.141894999999991</v>
      </c>
      <c r="F75" s="44">
        <f t="shared" si="206"/>
        <v>2408</v>
      </c>
      <c r="G75" s="121">
        <f>RCF!C$5</f>
        <v>17.577000000000002</v>
      </c>
      <c r="H75" s="44">
        <f t="shared" si="207"/>
        <v>2408</v>
      </c>
      <c r="I75" s="121">
        <f t="shared" si="208"/>
        <v>17.577000000000002</v>
      </c>
      <c r="J75" s="108">
        <f t="shared" si="225"/>
        <v>2648.9</v>
      </c>
      <c r="K75" s="108">
        <f t="shared" si="225"/>
        <v>3299</v>
      </c>
      <c r="L75" s="108">
        <f t="shared" si="225"/>
        <v>3539.8</v>
      </c>
      <c r="M75" s="108">
        <f t="shared" si="225"/>
        <v>3901</v>
      </c>
      <c r="N75" s="108">
        <f t="shared" si="225"/>
        <v>4816.1000000000004</v>
      </c>
      <c r="O75" s="108">
        <f t="shared" si="225"/>
        <v>5177.3</v>
      </c>
      <c r="P75" s="108">
        <f t="shared" si="225"/>
        <v>7224.1</v>
      </c>
      <c r="Q75" s="44">
        <f t="shared" si="209"/>
        <v>2419.4</v>
      </c>
      <c r="R75" s="121">
        <f>RCF!C$7</f>
        <v>17.66</v>
      </c>
      <c r="S75" s="108">
        <f t="shared" si="224"/>
        <v>3145.2</v>
      </c>
      <c r="T75" s="108">
        <f t="shared" si="224"/>
        <v>3629.1</v>
      </c>
      <c r="U75" s="44">
        <f t="shared" si="210"/>
        <v>2333.6</v>
      </c>
      <c r="V75" s="121">
        <f>RCF!C$9</f>
        <v>17.033999999999999</v>
      </c>
      <c r="W75" s="44">
        <f t="shared" si="211"/>
        <v>2333.6</v>
      </c>
      <c r="X75" s="121">
        <f t="shared" si="212"/>
        <v>17.033999999999999</v>
      </c>
      <c r="Y75" s="108">
        <f t="shared" si="222"/>
        <v>2566.9</v>
      </c>
      <c r="Z75" s="108">
        <f t="shared" si="226"/>
        <v>3197.1</v>
      </c>
      <c r="AA75" s="108">
        <f t="shared" si="226"/>
        <v>3780.5</v>
      </c>
      <c r="AB75" s="108">
        <f t="shared" si="226"/>
        <v>3430.5</v>
      </c>
      <c r="AC75" s="108">
        <f t="shared" si="226"/>
        <v>5064</v>
      </c>
      <c r="AD75" s="108">
        <f t="shared" si="226"/>
        <v>7001</v>
      </c>
      <c r="AE75" s="44">
        <f t="shared" si="213"/>
        <v>2257.6999999999998</v>
      </c>
      <c r="AF75" s="121">
        <f>RCF!C$13</f>
        <v>16.48</v>
      </c>
      <c r="AG75" s="108">
        <f t="shared" si="227"/>
        <v>3725.2</v>
      </c>
      <c r="AH75" s="108">
        <f t="shared" si="227"/>
        <v>4741.2</v>
      </c>
      <c r="AI75" s="108">
        <f t="shared" si="227"/>
        <v>6773.1</v>
      </c>
      <c r="AJ75" s="44">
        <f t="shared" si="214"/>
        <v>2360.9</v>
      </c>
      <c r="AK75" s="121">
        <f>RCF!C$25</f>
        <v>17.233333333333334</v>
      </c>
      <c r="AL75" s="44">
        <f t="shared" si="215"/>
        <v>3189.3</v>
      </c>
      <c r="AM75" s="121">
        <f>RCF!C$59</f>
        <v>23.279999999999998</v>
      </c>
      <c r="AN75" s="44">
        <f t="shared" si="216"/>
        <v>2536.4</v>
      </c>
      <c r="AO75" s="121">
        <f>RCF!C$33</f>
        <v>18.513999999999999</v>
      </c>
      <c r="AP75" s="108">
        <f t="shared" si="223"/>
        <v>3804.6</v>
      </c>
      <c r="AQ75" s="44">
        <f t="shared" si="217"/>
        <v>2371</v>
      </c>
      <c r="AR75" s="121">
        <f>RCF!C$35</f>
        <v>17.306666666666668</v>
      </c>
      <c r="AS75" s="108">
        <f t="shared" si="228"/>
        <v>3082.3</v>
      </c>
      <c r="AT75" s="108">
        <f t="shared" si="228"/>
        <v>3437.9</v>
      </c>
      <c r="AU75" s="44">
        <f t="shared" si="218"/>
        <v>2446.8000000000002</v>
      </c>
      <c r="AV75" s="121">
        <f>RCF!C$37</f>
        <v>17.86</v>
      </c>
      <c r="AW75" s="122">
        <f t="shared" si="196"/>
        <v>2475.5</v>
      </c>
      <c r="AX75" s="121">
        <f>RCF!C$64</f>
        <v>18.07</v>
      </c>
      <c r="AY75" s="44">
        <f t="shared" si="219"/>
        <v>2510.1999999999998</v>
      </c>
      <c r="AZ75" s="121">
        <f>RCF!C$39</f>
        <v>18.323333333333334</v>
      </c>
      <c r="BA75" s="44">
        <f t="shared" si="220"/>
        <v>2408.3000000000002</v>
      </c>
      <c r="BB75" s="121">
        <f>RCF!C$41</f>
        <v>17.579000000000001</v>
      </c>
    </row>
    <row r="76" spans="1:54" x14ac:dyDescent="0.2">
      <c r="A76" s="60">
        <v>2063</v>
      </c>
      <c r="B76" s="61" t="s">
        <v>59</v>
      </c>
      <c r="C76" s="62">
        <v>20</v>
      </c>
      <c r="D76" s="44">
        <f t="shared" si="221"/>
        <v>1362.8</v>
      </c>
      <c r="E76" s="43">
        <f>RCF!C$43</f>
        <v>68.141894999999991</v>
      </c>
      <c r="F76" s="44">
        <f t="shared" si="206"/>
        <v>351.5</v>
      </c>
      <c r="G76" s="121">
        <f>RCF!C$5</f>
        <v>17.577000000000002</v>
      </c>
      <c r="H76" s="44">
        <f t="shared" si="207"/>
        <v>351.5</v>
      </c>
      <c r="I76" s="121">
        <f t="shared" si="208"/>
        <v>17.577000000000002</v>
      </c>
      <c r="J76" s="108">
        <f t="shared" si="225"/>
        <v>386.7</v>
      </c>
      <c r="K76" s="108">
        <f t="shared" si="225"/>
        <v>481.6</v>
      </c>
      <c r="L76" s="108">
        <f t="shared" si="225"/>
        <v>516.79999999999995</v>
      </c>
      <c r="M76" s="108">
        <f t="shared" si="225"/>
        <v>569.5</v>
      </c>
      <c r="N76" s="108">
        <f t="shared" si="225"/>
        <v>703.1</v>
      </c>
      <c r="O76" s="108">
        <f t="shared" si="225"/>
        <v>755.8</v>
      </c>
      <c r="P76" s="108">
        <f t="shared" si="225"/>
        <v>1054.5999999999999</v>
      </c>
      <c r="Q76" s="44">
        <f t="shared" si="209"/>
        <v>353.2</v>
      </c>
      <c r="R76" s="121">
        <f>RCF!C$7</f>
        <v>17.66</v>
      </c>
      <c r="S76" s="108">
        <f t="shared" si="224"/>
        <v>459.1</v>
      </c>
      <c r="T76" s="108">
        <f t="shared" si="224"/>
        <v>529.79999999999995</v>
      </c>
      <c r="U76" s="44">
        <f t="shared" si="210"/>
        <v>340.6</v>
      </c>
      <c r="V76" s="121">
        <f>RCF!C$9</f>
        <v>17.033999999999999</v>
      </c>
      <c r="W76" s="44">
        <f t="shared" si="211"/>
        <v>340.6</v>
      </c>
      <c r="X76" s="121">
        <f t="shared" si="212"/>
        <v>17.033999999999999</v>
      </c>
      <c r="Y76" s="108">
        <f t="shared" si="222"/>
        <v>374.6</v>
      </c>
      <c r="Z76" s="108">
        <f t="shared" si="226"/>
        <v>466.7</v>
      </c>
      <c r="AA76" s="108">
        <f t="shared" si="226"/>
        <v>551.9</v>
      </c>
      <c r="AB76" s="108">
        <f t="shared" si="226"/>
        <v>500.8</v>
      </c>
      <c r="AC76" s="108">
        <f t="shared" si="226"/>
        <v>739.3</v>
      </c>
      <c r="AD76" s="108">
        <f t="shared" si="226"/>
        <v>1022</v>
      </c>
      <c r="AE76" s="44">
        <f t="shared" si="213"/>
        <v>329.6</v>
      </c>
      <c r="AF76" s="121">
        <f>RCF!C$13</f>
        <v>16.48</v>
      </c>
      <c r="AG76" s="108">
        <f t="shared" si="227"/>
        <v>543.79999999999995</v>
      </c>
      <c r="AH76" s="108">
        <f t="shared" si="227"/>
        <v>692.2</v>
      </c>
      <c r="AI76" s="108">
        <f t="shared" si="227"/>
        <v>988.8</v>
      </c>
      <c r="AJ76" s="44">
        <f t="shared" si="214"/>
        <v>344.6</v>
      </c>
      <c r="AK76" s="121">
        <f>RCF!C$25</f>
        <v>17.233333333333334</v>
      </c>
      <c r="AL76" s="44">
        <f t="shared" si="215"/>
        <v>465.6</v>
      </c>
      <c r="AM76" s="121">
        <f>RCF!C$59</f>
        <v>23.279999999999998</v>
      </c>
      <c r="AN76" s="44">
        <f t="shared" si="216"/>
        <v>370.2</v>
      </c>
      <c r="AO76" s="121">
        <f>RCF!C$33</f>
        <v>18.513999999999999</v>
      </c>
      <c r="AP76" s="108">
        <f t="shared" si="223"/>
        <v>555.29999999999995</v>
      </c>
      <c r="AQ76" s="44">
        <f t="shared" si="217"/>
        <v>346.1</v>
      </c>
      <c r="AR76" s="121">
        <f>RCF!C$35</f>
        <v>17.306666666666668</v>
      </c>
      <c r="AS76" s="108">
        <f t="shared" si="228"/>
        <v>449.9</v>
      </c>
      <c r="AT76" s="108">
        <f t="shared" si="228"/>
        <v>501.8</v>
      </c>
      <c r="AU76" s="44">
        <f t="shared" si="218"/>
        <v>357.2</v>
      </c>
      <c r="AV76" s="121">
        <f>RCF!C$37</f>
        <v>17.86</v>
      </c>
      <c r="AW76" s="122">
        <f t="shared" si="196"/>
        <v>361.4</v>
      </c>
      <c r="AX76" s="121">
        <f>RCF!C$64</f>
        <v>18.07</v>
      </c>
      <c r="AY76" s="44">
        <f t="shared" si="219"/>
        <v>366.4</v>
      </c>
      <c r="AZ76" s="121">
        <f>RCF!C$39</f>
        <v>18.323333333333334</v>
      </c>
      <c r="BA76" s="44">
        <f t="shared" si="220"/>
        <v>351.5</v>
      </c>
      <c r="BB76" s="121">
        <f>RCF!C$41</f>
        <v>17.579000000000001</v>
      </c>
    </row>
    <row r="77" spans="1:54" x14ac:dyDescent="0.2">
      <c r="A77" s="60">
        <v>2081</v>
      </c>
      <c r="B77" s="47" t="s">
        <v>197</v>
      </c>
      <c r="C77" s="48">
        <v>261.60000000000002</v>
      </c>
      <c r="D77" s="44">
        <f t="shared" si="221"/>
        <v>17825.900000000001</v>
      </c>
      <c r="E77" s="43">
        <f>RCF!C$43</f>
        <v>68.141894999999991</v>
      </c>
      <c r="F77" s="44">
        <f t="shared" si="206"/>
        <v>4382.5</v>
      </c>
      <c r="G77" s="121">
        <f>RCF!F$5</f>
        <v>16.753</v>
      </c>
      <c r="H77" s="44">
        <f t="shared" si="207"/>
        <v>4382.6000000000004</v>
      </c>
      <c r="I77" s="121">
        <f t="shared" si="208"/>
        <v>16.753</v>
      </c>
      <c r="J77" s="108">
        <f t="shared" si="225"/>
        <v>4820.8</v>
      </c>
      <c r="K77" s="108">
        <f t="shared" si="225"/>
        <v>6004.1</v>
      </c>
      <c r="L77" s="108">
        <f t="shared" si="225"/>
        <v>6442.4</v>
      </c>
      <c r="M77" s="108">
        <f t="shared" si="225"/>
        <v>7099.8</v>
      </c>
      <c r="N77" s="108">
        <f t="shared" si="225"/>
        <v>8765.2000000000007</v>
      </c>
      <c r="O77" s="108">
        <f t="shared" si="225"/>
        <v>9422.6</v>
      </c>
      <c r="P77" s="108">
        <f t="shared" si="225"/>
        <v>13147.8</v>
      </c>
      <c r="Q77" s="44">
        <f t="shared" si="209"/>
        <v>4404.2</v>
      </c>
      <c r="R77" s="121">
        <f>RCF!F$7</f>
        <v>16.835999999999999</v>
      </c>
      <c r="S77" s="108">
        <f t="shared" si="224"/>
        <v>5725.4</v>
      </c>
      <c r="T77" s="108">
        <f t="shared" si="224"/>
        <v>6606.3</v>
      </c>
      <c r="U77" s="44">
        <f t="shared" si="210"/>
        <v>4247.8</v>
      </c>
      <c r="V77" s="121">
        <f>RCF!F$9</f>
        <v>16.238</v>
      </c>
      <c r="W77" s="44">
        <f t="shared" si="211"/>
        <v>4247.8</v>
      </c>
      <c r="X77" s="121">
        <f t="shared" si="212"/>
        <v>16.238</v>
      </c>
      <c r="Y77" s="108">
        <f t="shared" si="222"/>
        <v>4672.5</v>
      </c>
      <c r="Z77" s="108">
        <f t="shared" si="226"/>
        <v>5819.6</v>
      </c>
      <c r="AA77" s="108">
        <f t="shared" si="226"/>
        <v>6881.5</v>
      </c>
      <c r="AB77" s="108">
        <f t="shared" si="226"/>
        <v>6244.4</v>
      </c>
      <c r="AC77" s="108">
        <f t="shared" si="226"/>
        <v>9217.9</v>
      </c>
      <c r="AD77" s="108">
        <f t="shared" si="226"/>
        <v>12743.6</v>
      </c>
      <c r="AE77" s="44">
        <f t="shared" si="213"/>
        <v>4114.8999999999996</v>
      </c>
      <c r="AF77" s="121">
        <f>RCF!F$13</f>
        <v>15.73</v>
      </c>
      <c r="AG77" s="108">
        <f t="shared" si="227"/>
        <v>6789.6</v>
      </c>
      <c r="AH77" s="108">
        <f t="shared" si="227"/>
        <v>8641.2999999999993</v>
      </c>
      <c r="AI77" s="108">
        <f t="shared" si="227"/>
        <v>12344.7</v>
      </c>
      <c r="AJ77" s="44">
        <f t="shared" si="214"/>
        <v>0</v>
      </c>
      <c r="AK77" s="121">
        <f>RCF!F$31</f>
        <v>0</v>
      </c>
      <c r="AL77" s="44">
        <f t="shared" si="215"/>
        <v>5803.8</v>
      </c>
      <c r="AM77" s="121">
        <f>RCF!F$59</f>
        <v>22.186</v>
      </c>
      <c r="AN77" s="44">
        <f t="shared" si="216"/>
        <v>4616.7</v>
      </c>
      <c r="AO77" s="121">
        <f>RCF!F$33</f>
        <v>17.648</v>
      </c>
      <c r="AP77" s="108">
        <f t="shared" si="223"/>
        <v>6925</v>
      </c>
      <c r="AQ77" s="44">
        <f t="shared" si="217"/>
        <v>4314.3</v>
      </c>
      <c r="AR77" s="121">
        <f>RCF!F$35</f>
        <v>16.492000000000001</v>
      </c>
      <c r="AS77" s="108">
        <f t="shared" si="228"/>
        <v>5608.5</v>
      </c>
      <c r="AT77" s="108">
        <f t="shared" si="228"/>
        <v>6255.7</v>
      </c>
      <c r="AU77" s="44">
        <f t="shared" si="218"/>
        <v>4455.5</v>
      </c>
      <c r="AV77" s="121">
        <f>RCF!F$37</f>
        <v>17.032</v>
      </c>
      <c r="AW77" s="122">
        <f t="shared" si="196"/>
        <v>4504.7</v>
      </c>
      <c r="AX77" s="121">
        <f>RCF!F$64</f>
        <v>17.22</v>
      </c>
      <c r="AY77" s="44">
        <f t="shared" si="219"/>
        <v>4541.3</v>
      </c>
      <c r="AZ77" s="121">
        <f>RCF!F$39</f>
        <v>17.36</v>
      </c>
      <c r="BA77" s="44">
        <f t="shared" si="220"/>
        <v>4383.6000000000004</v>
      </c>
      <c r="BB77" s="121">
        <f>RCF!F$41</f>
        <v>16.757000000000001</v>
      </c>
    </row>
    <row r="78" spans="1:54" ht="25.5" x14ac:dyDescent="0.2">
      <c r="A78" s="60">
        <v>2086</v>
      </c>
      <c r="B78" s="47" t="s">
        <v>198</v>
      </c>
      <c r="C78" s="48">
        <v>294</v>
      </c>
      <c r="D78" s="44">
        <f t="shared" si="221"/>
        <v>20033.7</v>
      </c>
      <c r="E78" s="43">
        <f>RCF!C$43</f>
        <v>68.141894999999991</v>
      </c>
      <c r="F78" s="44">
        <f t="shared" si="206"/>
        <v>4925.3</v>
      </c>
      <c r="G78" s="121">
        <f>RCF!F$5</f>
        <v>16.753</v>
      </c>
      <c r="H78" s="44">
        <f t="shared" si="207"/>
        <v>4925.3999999999996</v>
      </c>
      <c r="I78" s="121">
        <f t="shared" si="208"/>
        <v>16.753</v>
      </c>
      <c r="J78" s="108">
        <f t="shared" si="225"/>
        <v>5417.9</v>
      </c>
      <c r="K78" s="108">
        <f t="shared" si="225"/>
        <v>6747.8</v>
      </c>
      <c r="L78" s="108">
        <f t="shared" si="225"/>
        <v>7240.3</v>
      </c>
      <c r="M78" s="108">
        <f t="shared" si="225"/>
        <v>7979.1</v>
      </c>
      <c r="N78" s="108">
        <f t="shared" si="225"/>
        <v>9850.7999999999993</v>
      </c>
      <c r="O78" s="108">
        <f t="shared" si="225"/>
        <v>10589.6</v>
      </c>
      <c r="P78" s="108">
        <f t="shared" si="225"/>
        <v>14776.1</v>
      </c>
      <c r="Q78" s="44">
        <f t="shared" si="209"/>
        <v>4949.7</v>
      </c>
      <c r="R78" s="121">
        <f>RCF!F$7</f>
        <v>16.835999999999999</v>
      </c>
      <c r="S78" s="108">
        <f t="shared" si="224"/>
        <v>6434.6</v>
      </c>
      <c r="T78" s="108">
        <f t="shared" si="224"/>
        <v>7424.5</v>
      </c>
      <c r="U78" s="44">
        <f t="shared" si="210"/>
        <v>4773.8999999999996</v>
      </c>
      <c r="V78" s="121">
        <f>RCF!F$9</f>
        <v>16.238</v>
      </c>
      <c r="W78" s="44">
        <f t="shared" si="211"/>
        <v>4773.8999999999996</v>
      </c>
      <c r="X78" s="121">
        <f t="shared" si="212"/>
        <v>16.238</v>
      </c>
      <c r="Y78" s="108">
        <f t="shared" si="222"/>
        <v>5251.2</v>
      </c>
      <c r="Z78" s="108">
        <f t="shared" si="226"/>
        <v>6540.3</v>
      </c>
      <c r="AA78" s="108">
        <f t="shared" si="226"/>
        <v>7733.8</v>
      </c>
      <c r="AB78" s="108">
        <f t="shared" si="226"/>
        <v>7017.7</v>
      </c>
      <c r="AC78" s="108">
        <f t="shared" si="226"/>
        <v>10359.5</v>
      </c>
      <c r="AD78" s="108">
        <f t="shared" si="226"/>
        <v>14321.9</v>
      </c>
      <c r="AE78" s="44">
        <f t="shared" si="213"/>
        <v>4624.6000000000004</v>
      </c>
      <c r="AF78" s="121">
        <f>RCF!F$13</f>
        <v>15.73</v>
      </c>
      <c r="AG78" s="108">
        <f t="shared" si="227"/>
        <v>7630.6</v>
      </c>
      <c r="AH78" s="108">
        <f t="shared" si="227"/>
        <v>9711.7000000000007</v>
      </c>
      <c r="AI78" s="108">
        <f t="shared" si="227"/>
        <v>13873.8</v>
      </c>
      <c r="AJ78" s="44">
        <f t="shared" si="214"/>
        <v>0</v>
      </c>
      <c r="AK78" s="121">
        <f>RCF!F$31</f>
        <v>0</v>
      </c>
      <c r="AL78" s="44">
        <f t="shared" si="215"/>
        <v>6522.6</v>
      </c>
      <c r="AM78" s="121">
        <f>RCF!F$59</f>
        <v>22.186</v>
      </c>
      <c r="AN78" s="44">
        <f t="shared" si="216"/>
        <v>5188.5</v>
      </c>
      <c r="AO78" s="121">
        <f>RCF!F$33</f>
        <v>17.648</v>
      </c>
      <c r="AP78" s="108">
        <f t="shared" si="223"/>
        <v>7782.7</v>
      </c>
      <c r="AQ78" s="44">
        <f t="shared" si="217"/>
        <v>4848.6000000000004</v>
      </c>
      <c r="AR78" s="121">
        <f>RCF!F$35</f>
        <v>16.492000000000001</v>
      </c>
      <c r="AS78" s="108">
        <f t="shared" si="228"/>
        <v>6303.1</v>
      </c>
      <c r="AT78" s="108">
        <f t="shared" si="228"/>
        <v>7030.4</v>
      </c>
      <c r="AU78" s="44">
        <f t="shared" si="218"/>
        <v>5007.3999999999996</v>
      </c>
      <c r="AV78" s="121">
        <f>RCF!F$37</f>
        <v>17.032</v>
      </c>
      <c r="AW78" s="122">
        <f t="shared" si="196"/>
        <v>5062.6000000000004</v>
      </c>
      <c r="AX78" s="121">
        <f>RCF!F$64</f>
        <v>17.22</v>
      </c>
      <c r="AY78" s="44">
        <f t="shared" si="219"/>
        <v>5103.8</v>
      </c>
      <c r="AZ78" s="121">
        <f>RCF!F$39</f>
        <v>17.36</v>
      </c>
      <c r="BA78" s="44">
        <f t="shared" si="220"/>
        <v>4926.5</v>
      </c>
      <c r="BB78" s="121">
        <f>RCF!F$41</f>
        <v>16.757000000000001</v>
      </c>
    </row>
    <row r="79" spans="1:54" ht="25.5" x14ac:dyDescent="0.2">
      <c r="A79" s="60">
        <v>2088</v>
      </c>
      <c r="B79" s="47" t="s">
        <v>199</v>
      </c>
      <c r="C79" s="48">
        <v>86</v>
      </c>
      <c r="D79" s="44">
        <f t="shared" si="221"/>
        <v>5860.2</v>
      </c>
      <c r="E79" s="43">
        <f>RCF!C$43</f>
        <v>68.141894999999991</v>
      </c>
      <c r="F79" s="44">
        <f t="shared" si="206"/>
        <v>1440.7</v>
      </c>
      <c r="G79" s="121">
        <f>RCF!F$5</f>
        <v>16.753</v>
      </c>
      <c r="H79" s="44">
        <f t="shared" si="207"/>
        <v>1440.8</v>
      </c>
      <c r="I79" s="121">
        <f t="shared" si="208"/>
        <v>16.753</v>
      </c>
      <c r="J79" s="108">
        <f t="shared" si="225"/>
        <v>1584.8</v>
      </c>
      <c r="K79" s="108">
        <f t="shared" si="225"/>
        <v>1973.8</v>
      </c>
      <c r="L79" s="108">
        <f t="shared" si="225"/>
        <v>2117.9</v>
      </c>
      <c r="M79" s="108">
        <f t="shared" si="225"/>
        <v>2334</v>
      </c>
      <c r="N79" s="108">
        <f t="shared" si="225"/>
        <v>2881.5</v>
      </c>
      <c r="O79" s="108">
        <f t="shared" si="225"/>
        <v>3097.6</v>
      </c>
      <c r="P79" s="108">
        <f t="shared" si="225"/>
        <v>4322.3</v>
      </c>
      <c r="Q79" s="44">
        <f t="shared" si="209"/>
        <v>1447.8</v>
      </c>
      <c r="R79" s="121">
        <f>RCF!F$7</f>
        <v>16.835999999999999</v>
      </c>
      <c r="S79" s="108">
        <f t="shared" si="224"/>
        <v>1882.1</v>
      </c>
      <c r="T79" s="108">
        <f t="shared" si="224"/>
        <v>2171.6999999999998</v>
      </c>
      <c r="U79" s="44">
        <f t="shared" si="210"/>
        <v>1396.4</v>
      </c>
      <c r="V79" s="121">
        <f>RCF!F$9</f>
        <v>16.238</v>
      </c>
      <c r="W79" s="44">
        <f t="shared" si="211"/>
        <v>1396.4</v>
      </c>
      <c r="X79" s="121">
        <f t="shared" si="212"/>
        <v>16.238</v>
      </c>
      <c r="Y79" s="108">
        <f t="shared" si="222"/>
        <v>1536</v>
      </c>
      <c r="Z79" s="108">
        <f t="shared" si="226"/>
        <v>1913.2</v>
      </c>
      <c r="AA79" s="108">
        <f t="shared" si="226"/>
        <v>2262.3000000000002</v>
      </c>
      <c r="AB79" s="108">
        <f t="shared" si="226"/>
        <v>2052.8000000000002</v>
      </c>
      <c r="AC79" s="108">
        <f t="shared" si="226"/>
        <v>3030.3</v>
      </c>
      <c r="AD79" s="108">
        <f t="shared" si="226"/>
        <v>4189.3999999999996</v>
      </c>
      <c r="AE79" s="44">
        <f t="shared" si="213"/>
        <v>1352.7</v>
      </c>
      <c r="AF79" s="121">
        <f>RCF!F$13</f>
        <v>15.73</v>
      </c>
      <c r="AG79" s="108">
        <f t="shared" si="227"/>
        <v>2232</v>
      </c>
      <c r="AH79" s="108">
        <f t="shared" si="227"/>
        <v>2840.7</v>
      </c>
      <c r="AI79" s="108">
        <f t="shared" si="227"/>
        <v>4058.1</v>
      </c>
      <c r="AJ79" s="44">
        <f t="shared" si="214"/>
        <v>0</v>
      </c>
      <c r="AK79" s="121">
        <f>RCF!F$31</f>
        <v>0</v>
      </c>
      <c r="AL79" s="44">
        <f t="shared" si="215"/>
        <v>1907.9</v>
      </c>
      <c r="AM79" s="121">
        <f>RCF!F$59</f>
        <v>22.186</v>
      </c>
      <c r="AN79" s="44">
        <f t="shared" si="216"/>
        <v>1517.7</v>
      </c>
      <c r="AO79" s="121">
        <f>RCF!F$33</f>
        <v>17.648</v>
      </c>
      <c r="AP79" s="108">
        <f t="shared" si="223"/>
        <v>2276.5</v>
      </c>
      <c r="AQ79" s="44">
        <f t="shared" si="217"/>
        <v>1418.3</v>
      </c>
      <c r="AR79" s="121">
        <f>RCF!F$35</f>
        <v>16.492000000000001</v>
      </c>
      <c r="AS79" s="108">
        <f t="shared" si="228"/>
        <v>1843.7</v>
      </c>
      <c r="AT79" s="108">
        <f t="shared" si="228"/>
        <v>2056.5</v>
      </c>
      <c r="AU79" s="44">
        <f t="shared" si="218"/>
        <v>1464.7</v>
      </c>
      <c r="AV79" s="121">
        <f>RCF!F$37</f>
        <v>17.032</v>
      </c>
      <c r="AW79" s="122">
        <f t="shared" si="196"/>
        <v>1480.9</v>
      </c>
      <c r="AX79" s="121">
        <f>RCF!F$64</f>
        <v>17.22</v>
      </c>
      <c r="AY79" s="44">
        <f t="shared" si="219"/>
        <v>1492.9</v>
      </c>
      <c r="AZ79" s="121">
        <f>RCF!F$39</f>
        <v>17.36</v>
      </c>
      <c r="BA79" s="44">
        <f t="shared" si="220"/>
        <v>1441.1</v>
      </c>
      <c r="BB79" s="121">
        <f>RCF!F$41</f>
        <v>16.757000000000001</v>
      </c>
    </row>
    <row r="80" spans="1:54" x14ac:dyDescent="0.2">
      <c r="A80" s="60">
        <v>2137</v>
      </c>
      <c r="B80" s="47" t="s">
        <v>60</v>
      </c>
      <c r="C80" s="48">
        <v>60</v>
      </c>
      <c r="D80" s="44">
        <f t="shared" si="221"/>
        <v>4088.5</v>
      </c>
      <c r="E80" s="43">
        <f>RCF!C$43</f>
        <v>68.141894999999991</v>
      </c>
      <c r="F80" s="44">
        <f t="shared" si="206"/>
        <v>1054.5999999999999</v>
      </c>
      <c r="G80" s="121">
        <f>RCF!C$5</f>
        <v>17.577000000000002</v>
      </c>
      <c r="H80" s="44">
        <f t="shared" si="207"/>
        <v>1054.5999999999999</v>
      </c>
      <c r="I80" s="121">
        <f t="shared" si="208"/>
        <v>17.577000000000002</v>
      </c>
      <c r="J80" s="108">
        <f t="shared" si="225"/>
        <v>1160.0999999999999</v>
      </c>
      <c r="K80" s="108">
        <f t="shared" si="225"/>
        <v>1444.8</v>
      </c>
      <c r="L80" s="108">
        <f t="shared" si="225"/>
        <v>1550.3</v>
      </c>
      <c r="M80" s="108">
        <f t="shared" si="225"/>
        <v>1708.5</v>
      </c>
      <c r="N80" s="108">
        <f t="shared" si="225"/>
        <v>2109.1999999999998</v>
      </c>
      <c r="O80" s="108">
        <f t="shared" si="225"/>
        <v>2267.4</v>
      </c>
      <c r="P80" s="108">
        <f t="shared" si="225"/>
        <v>3163.9</v>
      </c>
      <c r="Q80" s="44">
        <f t="shared" si="209"/>
        <v>1059.5999999999999</v>
      </c>
      <c r="R80" s="121">
        <f>RCF!C$7</f>
        <v>17.66</v>
      </c>
      <c r="S80" s="108">
        <f t="shared" si="224"/>
        <v>1377.4</v>
      </c>
      <c r="T80" s="108">
        <f t="shared" si="224"/>
        <v>1589.4</v>
      </c>
      <c r="U80" s="44">
        <f t="shared" si="210"/>
        <v>1022</v>
      </c>
      <c r="V80" s="121">
        <f>RCF!C$9</f>
        <v>17.033999999999999</v>
      </c>
      <c r="W80" s="44">
        <f t="shared" si="211"/>
        <v>1022</v>
      </c>
      <c r="X80" s="121">
        <f t="shared" si="212"/>
        <v>17.033999999999999</v>
      </c>
      <c r="Y80" s="108">
        <f t="shared" si="222"/>
        <v>1124.2</v>
      </c>
      <c r="Z80" s="108">
        <f t="shared" si="226"/>
        <v>1400.2</v>
      </c>
      <c r="AA80" s="108">
        <f t="shared" si="226"/>
        <v>1655.7</v>
      </c>
      <c r="AB80" s="108">
        <f t="shared" si="226"/>
        <v>1502.4</v>
      </c>
      <c r="AC80" s="108">
        <f t="shared" si="226"/>
        <v>2217.8000000000002</v>
      </c>
      <c r="AD80" s="108">
        <f t="shared" si="226"/>
        <v>3066.1</v>
      </c>
      <c r="AE80" s="44">
        <f t="shared" si="213"/>
        <v>988.8</v>
      </c>
      <c r="AF80" s="121">
        <f>RCF!C$13</f>
        <v>16.48</v>
      </c>
      <c r="AG80" s="108">
        <f t="shared" si="227"/>
        <v>1631.5</v>
      </c>
      <c r="AH80" s="108">
        <f t="shared" si="227"/>
        <v>2076.5</v>
      </c>
      <c r="AI80" s="108">
        <f t="shared" si="227"/>
        <v>2966.4</v>
      </c>
      <c r="AJ80" s="44">
        <f t="shared" si="214"/>
        <v>1034</v>
      </c>
      <c r="AK80" s="121">
        <f>RCF!C$25</f>
        <v>17.233333333333334</v>
      </c>
      <c r="AL80" s="44">
        <f t="shared" si="215"/>
        <v>1396.8</v>
      </c>
      <c r="AM80" s="121">
        <f>RCF!C$59</f>
        <v>23.279999999999998</v>
      </c>
      <c r="AN80" s="44">
        <f t="shared" si="216"/>
        <v>1110.8</v>
      </c>
      <c r="AO80" s="121">
        <f>RCF!C$33</f>
        <v>18.513999999999999</v>
      </c>
      <c r="AP80" s="108">
        <f t="shared" si="223"/>
        <v>1666.2</v>
      </c>
      <c r="AQ80" s="44">
        <f t="shared" si="217"/>
        <v>1038.4000000000001</v>
      </c>
      <c r="AR80" s="121">
        <f>RCF!C$35</f>
        <v>17.306666666666668</v>
      </c>
      <c r="AS80" s="108">
        <f t="shared" si="228"/>
        <v>1349.9</v>
      </c>
      <c r="AT80" s="108">
        <f t="shared" si="228"/>
        <v>1505.6</v>
      </c>
      <c r="AU80" s="44">
        <f t="shared" si="218"/>
        <v>1071.5999999999999</v>
      </c>
      <c r="AV80" s="121">
        <f>RCF!C$37</f>
        <v>17.86</v>
      </c>
      <c r="AW80" s="122">
        <f t="shared" si="196"/>
        <v>1084.2</v>
      </c>
      <c r="AX80" s="121">
        <f>RCF!C$64</f>
        <v>18.07</v>
      </c>
      <c r="AY80" s="44">
        <f t="shared" si="219"/>
        <v>1099.4000000000001</v>
      </c>
      <c r="AZ80" s="121">
        <f>RCF!C$39</f>
        <v>18.323333333333334</v>
      </c>
      <c r="BA80" s="44">
        <f t="shared" si="220"/>
        <v>1054.7</v>
      </c>
      <c r="BB80" s="121">
        <f>RCF!C$41</f>
        <v>17.579000000000001</v>
      </c>
    </row>
    <row r="81" spans="1:54" x14ac:dyDescent="0.2">
      <c r="A81" s="60">
        <v>2159</v>
      </c>
      <c r="B81" s="47" t="s">
        <v>61</v>
      </c>
      <c r="C81" s="48">
        <v>300</v>
      </c>
      <c r="D81" s="44">
        <f t="shared" si="221"/>
        <v>20442.599999999999</v>
      </c>
      <c r="E81" s="43">
        <f>RCF!C$43</f>
        <v>68.141894999999991</v>
      </c>
      <c r="F81" s="44">
        <f t="shared" si="206"/>
        <v>5273.1</v>
      </c>
      <c r="G81" s="121">
        <f>RCF!C$5</f>
        <v>17.577000000000002</v>
      </c>
      <c r="H81" s="44">
        <f t="shared" si="207"/>
        <v>5273.1</v>
      </c>
      <c r="I81" s="121">
        <f t="shared" si="208"/>
        <v>17.577000000000002</v>
      </c>
      <c r="J81" s="108">
        <f t="shared" si="225"/>
        <v>5800.4</v>
      </c>
      <c r="K81" s="108">
        <f t="shared" si="225"/>
        <v>7224.1</v>
      </c>
      <c r="L81" s="108">
        <f t="shared" si="225"/>
        <v>7751.5</v>
      </c>
      <c r="M81" s="108">
        <f t="shared" si="225"/>
        <v>8542.4</v>
      </c>
      <c r="N81" s="108">
        <f t="shared" si="225"/>
        <v>10546.2</v>
      </c>
      <c r="O81" s="108">
        <f t="shared" si="225"/>
        <v>11337.2</v>
      </c>
      <c r="P81" s="108">
        <f t="shared" si="225"/>
        <v>15819.3</v>
      </c>
      <c r="Q81" s="44">
        <f t="shared" si="209"/>
        <v>5298</v>
      </c>
      <c r="R81" s="121">
        <f>RCF!C$7</f>
        <v>17.66</v>
      </c>
      <c r="S81" s="108">
        <f t="shared" si="224"/>
        <v>6887.4</v>
      </c>
      <c r="T81" s="108">
        <f t="shared" si="224"/>
        <v>7947</v>
      </c>
      <c r="U81" s="44">
        <f t="shared" si="210"/>
        <v>5110.2</v>
      </c>
      <c r="V81" s="121">
        <f>RCF!C$9</f>
        <v>17.033999999999999</v>
      </c>
      <c r="W81" s="44">
        <f t="shared" si="211"/>
        <v>5110.2</v>
      </c>
      <c r="X81" s="121">
        <f t="shared" si="212"/>
        <v>17.033999999999999</v>
      </c>
      <c r="Y81" s="108">
        <f t="shared" si="222"/>
        <v>5621.2</v>
      </c>
      <c r="Z81" s="108">
        <f t="shared" si="226"/>
        <v>7001</v>
      </c>
      <c r="AA81" s="108">
        <f t="shared" si="226"/>
        <v>8278.5</v>
      </c>
      <c r="AB81" s="108">
        <f t="shared" si="226"/>
        <v>7512</v>
      </c>
      <c r="AC81" s="108">
        <f t="shared" si="226"/>
        <v>11089.1</v>
      </c>
      <c r="AD81" s="108">
        <f t="shared" si="226"/>
        <v>15330.6</v>
      </c>
      <c r="AE81" s="44">
        <f t="shared" si="213"/>
        <v>4944</v>
      </c>
      <c r="AF81" s="121">
        <f>RCF!C$13</f>
        <v>16.48</v>
      </c>
      <c r="AG81" s="108">
        <f t="shared" si="227"/>
        <v>8157.6</v>
      </c>
      <c r="AH81" s="108">
        <f t="shared" si="227"/>
        <v>10382.4</v>
      </c>
      <c r="AI81" s="108">
        <f t="shared" si="227"/>
        <v>14832</v>
      </c>
      <c r="AJ81" s="44">
        <f t="shared" si="214"/>
        <v>5170</v>
      </c>
      <c r="AK81" s="121">
        <f>RCF!C$25</f>
        <v>17.233333333333334</v>
      </c>
      <c r="AL81" s="44">
        <f t="shared" si="215"/>
        <v>6984</v>
      </c>
      <c r="AM81" s="121">
        <f>RCF!C$59</f>
        <v>23.279999999999998</v>
      </c>
      <c r="AN81" s="44">
        <f t="shared" si="216"/>
        <v>5554.2</v>
      </c>
      <c r="AO81" s="121">
        <f>RCF!C$33</f>
        <v>18.513999999999999</v>
      </c>
      <c r="AP81" s="108">
        <f t="shared" si="223"/>
        <v>8331.2999999999993</v>
      </c>
      <c r="AQ81" s="44">
        <f t="shared" si="217"/>
        <v>5192</v>
      </c>
      <c r="AR81" s="121">
        <f>RCF!C$35</f>
        <v>17.306666666666668</v>
      </c>
      <c r="AS81" s="108">
        <f t="shared" si="228"/>
        <v>6749.6</v>
      </c>
      <c r="AT81" s="108">
        <f t="shared" si="228"/>
        <v>7528.4</v>
      </c>
      <c r="AU81" s="44">
        <f t="shared" si="218"/>
        <v>5358</v>
      </c>
      <c r="AV81" s="121">
        <f>RCF!C$37</f>
        <v>17.86</v>
      </c>
      <c r="AW81" s="122">
        <f t="shared" si="196"/>
        <v>5421</v>
      </c>
      <c r="AX81" s="121">
        <f>RCF!C$64</f>
        <v>18.07</v>
      </c>
      <c r="AY81" s="44">
        <f t="shared" si="219"/>
        <v>5497</v>
      </c>
      <c r="AZ81" s="121">
        <f>RCF!C$39</f>
        <v>18.323333333333334</v>
      </c>
      <c r="BA81" s="44">
        <f t="shared" si="220"/>
        <v>5273.7</v>
      </c>
      <c r="BB81" s="121">
        <f>RCF!C$41</f>
        <v>17.579000000000001</v>
      </c>
    </row>
    <row r="82" spans="1:54" x14ac:dyDescent="0.2">
      <c r="A82" s="60">
        <v>2185</v>
      </c>
      <c r="B82" s="47" t="s">
        <v>62</v>
      </c>
      <c r="C82" s="48">
        <v>135</v>
      </c>
      <c r="D82" s="44">
        <f t="shared" si="221"/>
        <v>9199.2000000000007</v>
      </c>
      <c r="E82" s="43">
        <f>RCF!C$43</f>
        <v>68.141894999999991</v>
      </c>
      <c r="F82" s="44">
        <f t="shared" si="206"/>
        <v>2372.8000000000002</v>
      </c>
      <c r="G82" s="121">
        <f>RCF!C$5</f>
        <v>17.577000000000002</v>
      </c>
      <c r="H82" s="44">
        <f t="shared" si="207"/>
        <v>2372.9</v>
      </c>
      <c r="I82" s="121">
        <f t="shared" si="208"/>
        <v>17.577000000000002</v>
      </c>
      <c r="J82" s="108">
        <f t="shared" ref="J82:P91" si="229">ROUND($C82*$I82*J$6,1)</f>
        <v>2610.1999999999998</v>
      </c>
      <c r="K82" s="108">
        <f t="shared" si="229"/>
        <v>3250.9</v>
      </c>
      <c r="L82" s="108">
        <f t="shared" si="229"/>
        <v>3488.2</v>
      </c>
      <c r="M82" s="108">
        <f t="shared" si="229"/>
        <v>3844.1</v>
      </c>
      <c r="N82" s="108">
        <f t="shared" si="229"/>
        <v>4745.8</v>
      </c>
      <c r="O82" s="108">
        <f t="shared" si="229"/>
        <v>5101.7</v>
      </c>
      <c r="P82" s="108">
        <f t="shared" si="229"/>
        <v>7118.7</v>
      </c>
      <c r="Q82" s="44">
        <f t="shared" si="209"/>
        <v>2384.1</v>
      </c>
      <c r="R82" s="121">
        <f>RCF!C$7</f>
        <v>17.66</v>
      </c>
      <c r="S82" s="108">
        <f t="shared" si="224"/>
        <v>3099.3</v>
      </c>
      <c r="T82" s="108">
        <f t="shared" si="224"/>
        <v>3576.1</v>
      </c>
      <c r="U82" s="44">
        <f t="shared" si="210"/>
        <v>2299.5</v>
      </c>
      <c r="V82" s="121">
        <f>RCF!C$9</f>
        <v>17.033999999999999</v>
      </c>
      <c r="W82" s="44">
        <f t="shared" si="211"/>
        <v>2299.5</v>
      </c>
      <c r="X82" s="121">
        <f t="shared" si="212"/>
        <v>17.033999999999999</v>
      </c>
      <c r="Y82" s="108">
        <f t="shared" si="222"/>
        <v>2529.4</v>
      </c>
      <c r="Z82" s="108">
        <f t="shared" ref="Z82:AD91" si="230">ROUND($C82*$X82*Z$6,1)</f>
        <v>3150.4</v>
      </c>
      <c r="AA82" s="108">
        <f t="shared" si="230"/>
        <v>3725.3</v>
      </c>
      <c r="AB82" s="108">
        <f t="shared" si="230"/>
        <v>3380.4</v>
      </c>
      <c r="AC82" s="108">
        <f t="shared" si="230"/>
        <v>4990.1000000000004</v>
      </c>
      <c r="AD82" s="108">
        <f t="shared" si="230"/>
        <v>6898.8</v>
      </c>
      <c r="AE82" s="44">
        <f t="shared" si="213"/>
        <v>2224.8000000000002</v>
      </c>
      <c r="AF82" s="121">
        <f>RCF!C$13</f>
        <v>16.48</v>
      </c>
      <c r="AG82" s="108">
        <f t="shared" si="227"/>
        <v>3670.9</v>
      </c>
      <c r="AH82" s="108">
        <f t="shared" si="227"/>
        <v>4672.1000000000004</v>
      </c>
      <c r="AI82" s="108">
        <f t="shared" si="227"/>
        <v>6674.4</v>
      </c>
      <c r="AJ82" s="44">
        <f t="shared" si="214"/>
        <v>2326.5</v>
      </c>
      <c r="AK82" s="121">
        <f>RCF!C$25</f>
        <v>17.233333333333334</v>
      </c>
      <c r="AL82" s="44">
        <f t="shared" si="215"/>
        <v>3142.8</v>
      </c>
      <c r="AM82" s="121">
        <f>RCF!C$59</f>
        <v>23.279999999999998</v>
      </c>
      <c r="AN82" s="44">
        <f t="shared" si="216"/>
        <v>2499.3000000000002</v>
      </c>
      <c r="AO82" s="121">
        <f>RCF!C$33</f>
        <v>18.513999999999999</v>
      </c>
      <c r="AP82" s="108">
        <f t="shared" si="223"/>
        <v>3748.9</v>
      </c>
      <c r="AQ82" s="44">
        <f t="shared" si="217"/>
        <v>2336.4</v>
      </c>
      <c r="AR82" s="121">
        <f>RCF!C$35</f>
        <v>17.306666666666668</v>
      </c>
      <c r="AS82" s="108">
        <f t="shared" si="228"/>
        <v>3037.3</v>
      </c>
      <c r="AT82" s="108">
        <f t="shared" si="228"/>
        <v>3387.7</v>
      </c>
      <c r="AU82" s="44">
        <f t="shared" si="218"/>
        <v>2411.1</v>
      </c>
      <c r="AV82" s="121">
        <f>RCF!C$37</f>
        <v>17.86</v>
      </c>
      <c r="AW82" s="122">
        <f t="shared" si="196"/>
        <v>2439.4</v>
      </c>
      <c r="AX82" s="121">
        <f>RCF!C$64</f>
        <v>18.07</v>
      </c>
      <c r="AY82" s="44">
        <f t="shared" si="219"/>
        <v>2473.6</v>
      </c>
      <c r="AZ82" s="121">
        <f>RCF!C$39</f>
        <v>18.323333333333334</v>
      </c>
      <c r="BA82" s="44">
        <f t="shared" si="220"/>
        <v>2373.1</v>
      </c>
      <c r="BB82" s="121">
        <f>RCF!C$41</f>
        <v>17.579000000000001</v>
      </c>
    </row>
    <row r="83" spans="1:54" x14ac:dyDescent="0.2">
      <c r="A83" s="60">
        <v>2189</v>
      </c>
      <c r="B83" s="47" t="s">
        <v>200</v>
      </c>
      <c r="C83" s="48">
        <v>119.2</v>
      </c>
      <c r="D83" s="44">
        <f t="shared" si="221"/>
        <v>8122.5</v>
      </c>
      <c r="E83" s="43">
        <f>RCF!C$43</f>
        <v>68.141894999999991</v>
      </c>
      <c r="F83" s="44">
        <f t="shared" si="206"/>
        <v>1996.9</v>
      </c>
      <c r="G83" s="121">
        <f>RCF!F$5</f>
        <v>16.753</v>
      </c>
      <c r="H83" s="44">
        <f t="shared" si="207"/>
        <v>1997</v>
      </c>
      <c r="I83" s="121">
        <f t="shared" si="208"/>
        <v>16.753</v>
      </c>
      <c r="J83" s="108">
        <f t="shared" si="229"/>
        <v>2196.6999999999998</v>
      </c>
      <c r="K83" s="108">
        <f t="shared" si="229"/>
        <v>2735.8</v>
      </c>
      <c r="L83" s="108">
        <f t="shared" si="229"/>
        <v>2935.5</v>
      </c>
      <c r="M83" s="108">
        <f t="shared" si="229"/>
        <v>3235.1</v>
      </c>
      <c r="N83" s="108">
        <f t="shared" si="229"/>
        <v>3993.9</v>
      </c>
      <c r="O83" s="108">
        <f t="shared" si="229"/>
        <v>4293.5</v>
      </c>
      <c r="P83" s="108">
        <f t="shared" si="229"/>
        <v>5990.9</v>
      </c>
      <c r="Q83" s="44">
        <f t="shared" si="209"/>
        <v>2006.8</v>
      </c>
      <c r="R83" s="121">
        <f>RCF!F$7</f>
        <v>16.835999999999999</v>
      </c>
      <c r="S83" s="108">
        <f t="shared" si="224"/>
        <v>2608.8000000000002</v>
      </c>
      <c r="T83" s="108">
        <f t="shared" si="224"/>
        <v>3010.2</v>
      </c>
      <c r="U83" s="44">
        <f t="shared" si="210"/>
        <v>1935.5</v>
      </c>
      <c r="V83" s="121">
        <f>RCF!F$9</f>
        <v>16.238</v>
      </c>
      <c r="W83" s="44">
        <f t="shared" si="211"/>
        <v>1935.5</v>
      </c>
      <c r="X83" s="121">
        <f t="shared" si="212"/>
        <v>16.238</v>
      </c>
      <c r="Y83" s="108">
        <f t="shared" si="222"/>
        <v>2129</v>
      </c>
      <c r="Z83" s="108">
        <f t="shared" si="230"/>
        <v>2651.7</v>
      </c>
      <c r="AA83" s="108">
        <f t="shared" si="230"/>
        <v>3135.6</v>
      </c>
      <c r="AB83" s="108">
        <f t="shared" si="230"/>
        <v>2845.3</v>
      </c>
      <c r="AC83" s="108">
        <f t="shared" si="230"/>
        <v>4200.2</v>
      </c>
      <c r="AD83" s="108">
        <f t="shared" si="230"/>
        <v>5806.7</v>
      </c>
      <c r="AE83" s="44">
        <f t="shared" si="213"/>
        <v>1875</v>
      </c>
      <c r="AF83" s="121">
        <f>RCF!F$13</f>
        <v>15.73</v>
      </c>
      <c r="AG83" s="108">
        <f t="shared" si="227"/>
        <v>3093.8</v>
      </c>
      <c r="AH83" s="108">
        <f t="shared" si="227"/>
        <v>3937.5</v>
      </c>
      <c r="AI83" s="108">
        <f t="shared" si="227"/>
        <v>5625</v>
      </c>
      <c r="AJ83" s="44">
        <f t="shared" si="214"/>
        <v>0</v>
      </c>
      <c r="AK83" s="121">
        <f>RCF!F$31</f>
        <v>0</v>
      </c>
      <c r="AL83" s="44">
        <f t="shared" si="215"/>
        <v>2644.5</v>
      </c>
      <c r="AM83" s="121">
        <f>RCF!F$59</f>
        <v>22.186</v>
      </c>
      <c r="AN83" s="44">
        <f t="shared" si="216"/>
        <v>2103.6</v>
      </c>
      <c r="AO83" s="121">
        <f>RCF!F$33</f>
        <v>17.648</v>
      </c>
      <c r="AP83" s="108">
        <f t="shared" si="223"/>
        <v>3155.4</v>
      </c>
      <c r="AQ83" s="44">
        <f t="shared" si="217"/>
        <v>1965.8</v>
      </c>
      <c r="AR83" s="121">
        <f>RCF!F$35</f>
        <v>16.492000000000001</v>
      </c>
      <c r="AS83" s="108">
        <f t="shared" si="228"/>
        <v>2555.5</v>
      </c>
      <c r="AT83" s="108">
        <f t="shared" si="228"/>
        <v>2850.4</v>
      </c>
      <c r="AU83" s="44">
        <f t="shared" si="218"/>
        <v>2030.2</v>
      </c>
      <c r="AV83" s="121">
        <f>RCF!F$37</f>
        <v>17.032</v>
      </c>
      <c r="AW83" s="122">
        <f t="shared" si="196"/>
        <v>2052.6</v>
      </c>
      <c r="AX83" s="121">
        <f>RCF!F$64</f>
        <v>17.22</v>
      </c>
      <c r="AY83" s="44">
        <f t="shared" si="219"/>
        <v>2069.3000000000002</v>
      </c>
      <c r="AZ83" s="121">
        <f>RCF!F$39</f>
        <v>17.36</v>
      </c>
      <c r="BA83" s="44">
        <f t="shared" si="220"/>
        <v>1997.4</v>
      </c>
      <c r="BB83" s="121">
        <f>RCF!F$41</f>
        <v>16.757000000000001</v>
      </c>
    </row>
    <row r="84" spans="1:54" x14ac:dyDescent="0.2">
      <c r="A84" s="60">
        <v>2195</v>
      </c>
      <c r="B84" s="47" t="s">
        <v>201</v>
      </c>
      <c r="C84" s="48">
        <v>155.30000000000001</v>
      </c>
      <c r="D84" s="44">
        <f t="shared" si="221"/>
        <v>10582.4</v>
      </c>
      <c r="E84" s="43">
        <f>RCF!C$43</f>
        <v>68.141894999999991</v>
      </c>
      <c r="F84" s="44">
        <f t="shared" si="206"/>
        <v>2601.6999999999998</v>
      </c>
      <c r="G84" s="121">
        <f>RCF!F$5</f>
        <v>16.753</v>
      </c>
      <c r="H84" s="44">
        <f t="shared" si="207"/>
        <v>2601.6999999999998</v>
      </c>
      <c r="I84" s="121">
        <f t="shared" si="208"/>
        <v>16.753</v>
      </c>
      <c r="J84" s="108">
        <f t="shared" si="229"/>
        <v>2861.9</v>
      </c>
      <c r="K84" s="108">
        <f t="shared" si="229"/>
        <v>3564.4</v>
      </c>
      <c r="L84" s="108">
        <f t="shared" si="229"/>
        <v>3824.6</v>
      </c>
      <c r="M84" s="108">
        <f t="shared" si="229"/>
        <v>4214.8</v>
      </c>
      <c r="N84" s="108">
        <f t="shared" si="229"/>
        <v>5203.5</v>
      </c>
      <c r="O84" s="108">
        <f t="shared" si="229"/>
        <v>5593.7</v>
      </c>
      <c r="P84" s="108">
        <f t="shared" si="229"/>
        <v>7805.2</v>
      </c>
      <c r="Q84" s="44">
        <f t="shared" si="209"/>
        <v>2614.6</v>
      </c>
      <c r="R84" s="121">
        <f>RCF!F$7</f>
        <v>16.835999999999999</v>
      </c>
      <c r="S84" s="108">
        <f t="shared" si="224"/>
        <v>3398.9</v>
      </c>
      <c r="T84" s="108">
        <f t="shared" si="224"/>
        <v>3921.9</v>
      </c>
      <c r="U84" s="44">
        <f t="shared" si="210"/>
        <v>2521.6999999999998</v>
      </c>
      <c r="V84" s="121">
        <f>RCF!F$9</f>
        <v>16.238</v>
      </c>
      <c r="W84" s="44">
        <f t="shared" si="211"/>
        <v>2521.6999999999998</v>
      </c>
      <c r="X84" s="121">
        <f t="shared" si="212"/>
        <v>16.238</v>
      </c>
      <c r="Y84" s="108">
        <f t="shared" si="222"/>
        <v>2773.8</v>
      </c>
      <c r="Z84" s="108">
        <f t="shared" si="230"/>
        <v>3454.8</v>
      </c>
      <c r="AA84" s="108">
        <f t="shared" si="230"/>
        <v>4085.3</v>
      </c>
      <c r="AB84" s="108">
        <f t="shared" si="230"/>
        <v>3707</v>
      </c>
      <c r="AC84" s="108">
        <f t="shared" si="230"/>
        <v>5472.2</v>
      </c>
      <c r="AD84" s="108">
        <f t="shared" si="230"/>
        <v>7565.3</v>
      </c>
      <c r="AE84" s="44">
        <f t="shared" si="213"/>
        <v>2442.8000000000002</v>
      </c>
      <c r="AF84" s="121">
        <f>RCF!F$13</f>
        <v>15.73</v>
      </c>
      <c r="AG84" s="108">
        <f t="shared" si="227"/>
        <v>4030.6</v>
      </c>
      <c r="AH84" s="108">
        <f t="shared" si="227"/>
        <v>5129.8999999999996</v>
      </c>
      <c r="AI84" s="108">
        <f t="shared" si="227"/>
        <v>7328.4</v>
      </c>
      <c r="AJ84" s="44">
        <f t="shared" si="214"/>
        <v>0</v>
      </c>
      <c r="AK84" s="121">
        <f>RCF!F$31</f>
        <v>0</v>
      </c>
      <c r="AL84" s="44">
        <f t="shared" si="215"/>
        <v>3445.4</v>
      </c>
      <c r="AM84" s="121">
        <f>RCF!F$59</f>
        <v>22.186</v>
      </c>
      <c r="AN84" s="44">
        <f t="shared" si="216"/>
        <v>2740.7</v>
      </c>
      <c r="AO84" s="121">
        <f>RCF!F$33</f>
        <v>17.648</v>
      </c>
      <c r="AP84" s="108">
        <f t="shared" si="223"/>
        <v>4111</v>
      </c>
      <c r="AQ84" s="44">
        <f t="shared" si="217"/>
        <v>2561.1999999999998</v>
      </c>
      <c r="AR84" s="121">
        <f>RCF!F$35</f>
        <v>16.492000000000001</v>
      </c>
      <c r="AS84" s="108">
        <f t="shared" si="228"/>
        <v>3329.5</v>
      </c>
      <c r="AT84" s="108">
        <f t="shared" si="228"/>
        <v>3713.7</v>
      </c>
      <c r="AU84" s="44">
        <f t="shared" si="218"/>
        <v>2645</v>
      </c>
      <c r="AV84" s="121">
        <f>RCF!F$37</f>
        <v>17.032</v>
      </c>
      <c r="AW84" s="122">
        <f t="shared" si="196"/>
        <v>2674.2</v>
      </c>
      <c r="AX84" s="121">
        <f>RCF!F$64</f>
        <v>17.22</v>
      </c>
      <c r="AY84" s="44">
        <f t="shared" si="219"/>
        <v>2696</v>
      </c>
      <c r="AZ84" s="121">
        <f>RCF!F$39</f>
        <v>17.36</v>
      </c>
      <c r="BA84" s="44">
        <f t="shared" si="220"/>
        <v>2602.3000000000002</v>
      </c>
      <c r="BB84" s="121">
        <f>RCF!F$41</f>
        <v>16.757000000000001</v>
      </c>
    </row>
    <row r="85" spans="1:54" x14ac:dyDescent="0.2">
      <c r="A85" s="60">
        <v>2197</v>
      </c>
      <c r="B85" s="61" t="s">
        <v>63</v>
      </c>
      <c r="C85" s="62">
        <v>99.8</v>
      </c>
      <c r="D85" s="44">
        <f t="shared" si="221"/>
        <v>6800.6</v>
      </c>
      <c r="E85" s="43">
        <f>RCF!C$43</f>
        <v>68.141894999999991</v>
      </c>
      <c r="F85" s="44">
        <f t="shared" si="206"/>
        <v>1754.1</v>
      </c>
      <c r="G85" s="121">
        <f>RCF!C$5</f>
        <v>17.577000000000002</v>
      </c>
      <c r="H85" s="44">
        <f t="shared" si="207"/>
        <v>1754.2</v>
      </c>
      <c r="I85" s="121">
        <f t="shared" si="208"/>
        <v>17.577000000000002</v>
      </c>
      <c r="J85" s="108">
        <f t="shared" si="229"/>
        <v>1929.6</v>
      </c>
      <c r="K85" s="108">
        <f t="shared" si="229"/>
        <v>2403.1999999999998</v>
      </c>
      <c r="L85" s="108">
        <f t="shared" si="229"/>
        <v>2578.6999999999998</v>
      </c>
      <c r="M85" s="108">
        <f t="shared" si="229"/>
        <v>2841.8</v>
      </c>
      <c r="N85" s="108">
        <f t="shared" si="229"/>
        <v>3508.4</v>
      </c>
      <c r="O85" s="108">
        <f t="shared" si="229"/>
        <v>3771.5</v>
      </c>
      <c r="P85" s="108">
        <f t="shared" si="229"/>
        <v>5262.6</v>
      </c>
      <c r="Q85" s="44">
        <f t="shared" si="209"/>
        <v>1762.4</v>
      </c>
      <c r="R85" s="121">
        <f>RCF!C$7</f>
        <v>17.66</v>
      </c>
      <c r="S85" s="108">
        <f t="shared" si="224"/>
        <v>2291.1</v>
      </c>
      <c r="T85" s="108">
        <f t="shared" si="224"/>
        <v>2643.6</v>
      </c>
      <c r="U85" s="44">
        <f t="shared" si="210"/>
        <v>1699.9</v>
      </c>
      <c r="V85" s="121">
        <f>RCF!C$9</f>
        <v>17.033999999999999</v>
      </c>
      <c r="W85" s="44">
        <f t="shared" si="211"/>
        <v>1699.9</v>
      </c>
      <c r="X85" s="121">
        <f t="shared" si="212"/>
        <v>17.033999999999999</v>
      </c>
      <c r="Y85" s="108">
        <f t="shared" si="222"/>
        <v>1869.8</v>
      </c>
      <c r="Z85" s="108">
        <f t="shared" si="230"/>
        <v>2329</v>
      </c>
      <c r="AA85" s="108">
        <f t="shared" si="230"/>
        <v>2754</v>
      </c>
      <c r="AB85" s="108">
        <f t="shared" si="230"/>
        <v>2499</v>
      </c>
      <c r="AC85" s="108">
        <f t="shared" si="230"/>
        <v>3689</v>
      </c>
      <c r="AD85" s="108">
        <f t="shared" si="230"/>
        <v>5100</v>
      </c>
      <c r="AE85" s="44">
        <f t="shared" si="213"/>
        <v>1644.7</v>
      </c>
      <c r="AF85" s="121">
        <f>RCF!C$13</f>
        <v>16.48</v>
      </c>
      <c r="AG85" s="108">
        <f t="shared" si="227"/>
        <v>2713.8</v>
      </c>
      <c r="AH85" s="108">
        <f t="shared" si="227"/>
        <v>3453.9</v>
      </c>
      <c r="AI85" s="108">
        <f t="shared" si="227"/>
        <v>4934.1000000000004</v>
      </c>
      <c r="AJ85" s="44">
        <f t="shared" si="214"/>
        <v>1719.8</v>
      </c>
      <c r="AK85" s="121">
        <f>RCF!C$25</f>
        <v>17.233333333333334</v>
      </c>
      <c r="AL85" s="44">
        <f t="shared" si="215"/>
        <v>2323.3000000000002</v>
      </c>
      <c r="AM85" s="121">
        <f>RCF!C$59</f>
        <v>23.279999999999998</v>
      </c>
      <c r="AN85" s="44">
        <f t="shared" si="216"/>
        <v>1847.6</v>
      </c>
      <c r="AO85" s="121">
        <f>RCF!C$33</f>
        <v>18.513999999999999</v>
      </c>
      <c r="AP85" s="108">
        <f t="shared" si="223"/>
        <v>2771.4</v>
      </c>
      <c r="AQ85" s="44">
        <f t="shared" si="217"/>
        <v>1727.2</v>
      </c>
      <c r="AR85" s="121">
        <f>RCF!C$35</f>
        <v>17.306666666666668</v>
      </c>
      <c r="AS85" s="108">
        <f t="shared" si="228"/>
        <v>2245.3000000000002</v>
      </c>
      <c r="AT85" s="108">
        <f t="shared" si="228"/>
        <v>2504.4</v>
      </c>
      <c r="AU85" s="44">
        <f t="shared" si="218"/>
        <v>1782.4</v>
      </c>
      <c r="AV85" s="121">
        <f>RCF!C$37</f>
        <v>17.86</v>
      </c>
      <c r="AW85" s="122">
        <f t="shared" si="196"/>
        <v>1803.3</v>
      </c>
      <c r="AX85" s="121">
        <f>RCF!C$64</f>
        <v>18.07</v>
      </c>
      <c r="AY85" s="44">
        <f t="shared" si="219"/>
        <v>1828.6</v>
      </c>
      <c r="AZ85" s="121">
        <f>RCF!C$39</f>
        <v>18.323333333333334</v>
      </c>
      <c r="BA85" s="44">
        <f t="shared" si="220"/>
        <v>1754.3</v>
      </c>
      <c r="BB85" s="121">
        <f>RCF!C$41</f>
        <v>17.579000000000001</v>
      </c>
    </row>
    <row r="86" spans="1:54" ht="25.5" x14ac:dyDescent="0.2">
      <c r="A86" s="60">
        <v>2207</v>
      </c>
      <c r="B86" s="61" t="s">
        <v>64</v>
      </c>
      <c r="C86" s="62">
        <v>55.9</v>
      </c>
      <c r="D86" s="44">
        <f t="shared" si="221"/>
        <v>3809.1</v>
      </c>
      <c r="E86" s="43">
        <f>RCF!C$43</f>
        <v>68.141894999999991</v>
      </c>
      <c r="F86" s="44">
        <f t="shared" si="206"/>
        <v>982.5</v>
      </c>
      <c r="G86" s="121">
        <f>RCF!C$5</f>
        <v>17.577000000000002</v>
      </c>
      <c r="H86" s="44">
        <f t="shared" si="207"/>
        <v>982.6</v>
      </c>
      <c r="I86" s="121">
        <f t="shared" si="208"/>
        <v>17.577000000000002</v>
      </c>
      <c r="J86" s="108">
        <f t="shared" si="229"/>
        <v>1080.8</v>
      </c>
      <c r="K86" s="108">
        <f t="shared" si="229"/>
        <v>1346.1</v>
      </c>
      <c r="L86" s="108">
        <f t="shared" si="229"/>
        <v>1444.4</v>
      </c>
      <c r="M86" s="108">
        <f t="shared" si="229"/>
        <v>1591.7</v>
      </c>
      <c r="N86" s="108">
        <f t="shared" si="229"/>
        <v>1965.1</v>
      </c>
      <c r="O86" s="108">
        <f t="shared" si="229"/>
        <v>2112.5</v>
      </c>
      <c r="P86" s="108">
        <f t="shared" si="229"/>
        <v>2947.7</v>
      </c>
      <c r="Q86" s="44">
        <f t="shared" si="209"/>
        <v>987.1</v>
      </c>
      <c r="R86" s="121">
        <f>RCF!C$7</f>
        <v>17.66</v>
      </c>
      <c r="S86" s="108">
        <f t="shared" si="224"/>
        <v>1283.2</v>
      </c>
      <c r="T86" s="108">
        <f t="shared" si="224"/>
        <v>1480.6</v>
      </c>
      <c r="U86" s="44">
        <f t="shared" si="210"/>
        <v>952.2</v>
      </c>
      <c r="V86" s="121">
        <f>RCF!C$9</f>
        <v>17.033999999999999</v>
      </c>
      <c r="W86" s="44">
        <f t="shared" si="211"/>
        <v>952.2</v>
      </c>
      <c r="X86" s="121">
        <f t="shared" si="212"/>
        <v>17.033999999999999</v>
      </c>
      <c r="Y86" s="108">
        <f t="shared" si="222"/>
        <v>1047.4000000000001</v>
      </c>
      <c r="Z86" s="108">
        <f t="shared" si="230"/>
        <v>1304.5</v>
      </c>
      <c r="AA86" s="108">
        <f t="shared" si="230"/>
        <v>1542.6</v>
      </c>
      <c r="AB86" s="108">
        <f t="shared" si="230"/>
        <v>1399.7</v>
      </c>
      <c r="AC86" s="108">
        <f t="shared" si="230"/>
        <v>2066.3000000000002</v>
      </c>
      <c r="AD86" s="108">
        <f t="shared" si="230"/>
        <v>2856.6</v>
      </c>
      <c r="AE86" s="44">
        <f t="shared" si="213"/>
        <v>921.2</v>
      </c>
      <c r="AF86" s="121">
        <f>RCF!C$13</f>
        <v>16.48</v>
      </c>
      <c r="AG86" s="108">
        <f t="shared" si="227"/>
        <v>1520</v>
      </c>
      <c r="AH86" s="108">
        <f t="shared" si="227"/>
        <v>1934.5</v>
      </c>
      <c r="AI86" s="108">
        <f t="shared" si="227"/>
        <v>2763.6</v>
      </c>
      <c r="AJ86" s="44">
        <f t="shared" si="214"/>
        <v>963.3</v>
      </c>
      <c r="AK86" s="121">
        <f>RCF!C$25</f>
        <v>17.233333333333334</v>
      </c>
      <c r="AL86" s="44">
        <f t="shared" si="215"/>
        <v>1301.3</v>
      </c>
      <c r="AM86" s="121">
        <f>RCF!C$59</f>
        <v>23.279999999999998</v>
      </c>
      <c r="AN86" s="44">
        <f t="shared" si="216"/>
        <v>1034.9000000000001</v>
      </c>
      <c r="AO86" s="121">
        <f>RCF!C$33</f>
        <v>18.513999999999999</v>
      </c>
      <c r="AP86" s="108">
        <f t="shared" si="223"/>
        <v>1552.3</v>
      </c>
      <c r="AQ86" s="44">
        <f t="shared" si="217"/>
        <v>967.4</v>
      </c>
      <c r="AR86" s="121">
        <f>RCF!C$35</f>
        <v>17.306666666666668</v>
      </c>
      <c r="AS86" s="108">
        <f t="shared" si="228"/>
        <v>1257.5999999999999</v>
      </c>
      <c r="AT86" s="108">
        <f t="shared" si="228"/>
        <v>1402.7</v>
      </c>
      <c r="AU86" s="44">
        <f t="shared" si="218"/>
        <v>998.3</v>
      </c>
      <c r="AV86" s="121">
        <f>RCF!C$37</f>
        <v>17.86</v>
      </c>
      <c r="AW86" s="122">
        <f t="shared" si="196"/>
        <v>1010.1</v>
      </c>
      <c r="AX86" s="121">
        <f>RCF!C$64</f>
        <v>18.07</v>
      </c>
      <c r="AY86" s="44">
        <f t="shared" si="219"/>
        <v>1024.2</v>
      </c>
      <c r="AZ86" s="121">
        <f>RCF!C$39</f>
        <v>18.323333333333334</v>
      </c>
      <c r="BA86" s="44">
        <f t="shared" si="220"/>
        <v>982.6</v>
      </c>
      <c r="BB86" s="121">
        <f>RCF!C$41</f>
        <v>17.579000000000001</v>
      </c>
    </row>
    <row r="87" spans="1:54" x14ac:dyDescent="0.2">
      <c r="A87" s="60">
        <v>2217</v>
      </c>
      <c r="B87" s="47" t="s">
        <v>202</v>
      </c>
      <c r="C87" s="48">
        <v>90.8</v>
      </c>
      <c r="D87" s="44">
        <f t="shared" si="221"/>
        <v>6187.3</v>
      </c>
      <c r="E87" s="43">
        <f>RCF!C$43</f>
        <v>68.141894999999991</v>
      </c>
      <c r="F87" s="44">
        <f t="shared" si="206"/>
        <v>1521.1</v>
      </c>
      <c r="G87" s="121">
        <f>RCF!F$5</f>
        <v>16.753</v>
      </c>
      <c r="H87" s="44">
        <f t="shared" si="207"/>
        <v>1521.2</v>
      </c>
      <c r="I87" s="121">
        <f t="shared" si="208"/>
        <v>16.753</v>
      </c>
      <c r="J87" s="108">
        <f t="shared" si="229"/>
        <v>1673.3</v>
      </c>
      <c r="K87" s="108">
        <f t="shared" si="229"/>
        <v>2084</v>
      </c>
      <c r="L87" s="108">
        <f t="shared" si="229"/>
        <v>2236.1</v>
      </c>
      <c r="M87" s="108">
        <f t="shared" si="229"/>
        <v>2464.3000000000002</v>
      </c>
      <c r="N87" s="108">
        <f t="shared" si="229"/>
        <v>3042.3</v>
      </c>
      <c r="O87" s="108">
        <f t="shared" si="229"/>
        <v>3270.5</v>
      </c>
      <c r="P87" s="108">
        <f t="shared" si="229"/>
        <v>4563.5</v>
      </c>
      <c r="Q87" s="44">
        <f t="shared" si="209"/>
        <v>1528.7</v>
      </c>
      <c r="R87" s="121">
        <f>RCF!F$7</f>
        <v>16.835999999999999</v>
      </c>
      <c r="S87" s="108">
        <f t="shared" si="224"/>
        <v>1987.3</v>
      </c>
      <c r="T87" s="108">
        <f t="shared" si="224"/>
        <v>2293</v>
      </c>
      <c r="U87" s="44">
        <f t="shared" si="210"/>
        <v>1474.4</v>
      </c>
      <c r="V87" s="121">
        <f>RCF!F$9</f>
        <v>16.238</v>
      </c>
      <c r="W87" s="44">
        <f t="shared" si="211"/>
        <v>1474.4</v>
      </c>
      <c r="X87" s="121">
        <f t="shared" si="212"/>
        <v>16.238</v>
      </c>
      <c r="Y87" s="108">
        <f t="shared" si="222"/>
        <v>1621.8</v>
      </c>
      <c r="Z87" s="108">
        <f t="shared" si="230"/>
        <v>2019.9</v>
      </c>
      <c r="AA87" s="108">
        <f t="shared" si="230"/>
        <v>2388.5</v>
      </c>
      <c r="AB87" s="108">
        <f t="shared" si="230"/>
        <v>2167.4</v>
      </c>
      <c r="AC87" s="108">
        <f t="shared" si="230"/>
        <v>3199.5</v>
      </c>
      <c r="AD87" s="108">
        <f t="shared" si="230"/>
        <v>4423.2</v>
      </c>
      <c r="AE87" s="44">
        <f t="shared" si="213"/>
        <v>1428.2</v>
      </c>
      <c r="AF87" s="121">
        <f>RCF!F$13</f>
        <v>15.73</v>
      </c>
      <c r="AG87" s="108">
        <f t="shared" si="227"/>
        <v>2356.5</v>
      </c>
      <c r="AH87" s="108">
        <f t="shared" si="227"/>
        <v>2999.2</v>
      </c>
      <c r="AI87" s="108">
        <f t="shared" si="227"/>
        <v>4284.6000000000004</v>
      </c>
      <c r="AJ87" s="44">
        <f t="shared" si="214"/>
        <v>0</v>
      </c>
      <c r="AK87" s="121">
        <f>RCF!F$31</f>
        <v>0</v>
      </c>
      <c r="AL87" s="44">
        <f t="shared" si="215"/>
        <v>2014.4</v>
      </c>
      <c r="AM87" s="121">
        <f>RCF!F$59</f>
        <v>22.186</v>
      </c>
      <c r="AN87" s="44">
        <f t="shared" si="216"/>
        <v>1602.4</v>
      </c>
      <c r="AO87" s="121">
        <f>RCF!F$33</f>
        <v>17.648</v>
      </c>
      <c r="AP87" s="108">
        <f t="shared" si="223"/>
        <v>2403.6</v>
      </c>
      <c r="AQ87" s="44">
        <f t="shared" si="217"/>
        <v>1497.4</v>
      </c>
      <c r="AR87" s="121">
        <f>RCF!F$35</f>
        <v>16.492000000000001</v>
      </c>
      <c r="AS87" s="108">
        <f t="shared" si="228"/>
        <v>1946.6</v>
      </c>
      <c r="AT87" s="108">
        <f t="shared" si="228"/>
        <v>2171.1999999999998</v>
      </c>
      <c r="AU87" s="44">
        <f t="shared" si="218"/>
        <v>1546.5</v>
      </c>
      <c r="AV87" s="121">
        <f>RCF!F$37</f>
        <v>17.032</v>
      </c>
      <c r="AW87" s="122">
        <f t="shared" si="196"/>
        <v>0</v>
      </c>
      <c r="AX87" s="121"/>
      <c r="AY87" s="44">
        <f t="shared" si="219"/>
        <v>1576.2</v>
      </c>
      <c r="AZ87" s="121">
        <f>RCF!F$39</f>
        <v>17.36</v>
      </c>
      <c r="BA87" s="44">
        <f t="shared" si="220"/>
        <v>1521.5</v>
      </c>
      <c r="BB87" s="121">
        <f>RCF!F$41</f>
        <v>16.757000000000001</v>
      </c>
    </row>
    <row r="88" spans="1:54" x14ac:dyDescent="0.2">
      <c r="A88" s="60">
        <v>2233</v>
      </c>
      <c r="B88" s="47" t="s">
        <v>65</v>
      </c>
      <c r="C88" s="48">
        <v>220</v>
      </c>
      <c r="D88" s="44">
        <f t="shared" si="221"/>
        <v>14991.2</v>
      </c>
      <c r="E88" s="43">
        <f>RCF!C$43</f>
        <v>68.141894999999991</v>
      </c>
      <c r="F88" s="44">
        <f t="shared" si="206"/>
        <v>3866.9</v>
      </c>
      <c r="G88" s="121">
        <f>RCF!C$5</f>
        <v>17.577000000000002</v>
      </c>
      <c r="H88" s="44">
        <f t="shared" si="207"/>
        <v>3866.9</v>
      </c>
      <c r="I88" s="121">
        <f t="shared" si="208"/>
        <v>17.577000000000002</v>
      </c>
      <c r="J88" s="108">
        <f t="shared" si="229"/>
        <v>4253.6000000000004</v>
      </c>
      <c r="K88" s="108">
        <f t="shared" si="229"/>
        <v>5297.7</v>
      </c>
      <c r="L88" s="108">
        <f t="shared" si="229"/>
        <v>5684.4</v>
      </c>
      <c r="M88" s="108">
        <f t="shared" si="229"/>
        <v>6264.4</v>
      </c>
      <c r="N88" s="108">
        <f t="shared" si="229"/>
        <v>7733.9</v>
      </c>
      <c r="O88" s="108">
        <f t="shared" si="229"/>
        <v>8313.9</v>
      </c>
      <c r="P88" s="108">
        <f t="shared" si="229"/>
        <v>11600.8</v>
      </c>
      <c r="Q88" s="44">
        <f t="shared" si="209"/>
        <v>3885.2</v>
      </c>
      <c r="R88" s="121">
        <f>RCF!C$7</f>
        <v>17.66</v>
      </c>
      <c r="S88" s="108">
        <f t="shared" si="224"/>
        <v>5050.7</v>
      </c>
      <c r="T88" s="108">
        <f t="shared" si="224"/>
        <v>5827.8</v>
      </c>
      <c r="U88" s="44">
        <f t="shared" si="210"/>
        <v>3747.4</v>
      </c>
      <c r="V88" s="121">
        <f>RCF!C$9</f>
        <v>17.033999999999999</v>
      </c>
      <c r="W88" s="44">
        <f t="shared" si="211"/>
        <v>3747.4</v>
      </c>
      <c r="X88" s="121">
        <f t="shared" si="212"/>
        <v>17.033999999999999</v>
      </c>
      <c r="Y88" s="108">
        <f t="shared" si="222"/>
        <v>4122.1000000000004</v>
      </c>
      <c r="Z88" s="108">
        <f t="shared" si="230"/>
        <v>5134</v>
      </c>
      <c r="AA88" s="108">
        <f t="shared" si="230"/>
        <v>6070.9</v>
      </c>
      <c r="AB88" s="108">
        <f t="shared" si="230"/>
        <v>5508.8</v>
      </c>
      <c r="AC88" s="108">
        <f t="shared" si="230"/>
        <v>8132</v>
      </c>
      <c r="AD88" s="108">
        <f t="shared" si="230"/>
        <v>11242.4</v>
      </c>
      <c r="AE88" s="44">
        <f t="shared" si="213"/>
        <v>3625.6</v>
      </c>
      <c r="AF88" s="121">
        <f>RCF!C$13</f>
        <v>16.48</v>
      </c>
      <c r="AG88" s="108">
        <f t="shared" si="227"/>
        <v>5982.2</v>
      </c>
      <c r="AH88" s="108">
        <f t="shared" si="227"/>
        <v>7613.8</v>
      </c>
      <c r="AI88" s="108">
        <f t="shared" si="227"/>
        <v>10876.8</v>
      </c>
      <c r="AJ88" s="44">
        <f t="shared" si="214"/>
        <v>3791.3</v>
      </c>
      <c r="AK88" s="121">
        <f>RCF!C$25</f>
        <v>17.233333333333334</v>
      </c>
      <c r="AL88" s="44">
        <f t="shared" si="215"/>
        <v>5121.6000000000004</v>
      </c>
      <c r="AM88" s="121">
        <f>RCF!C$59</f>
        <v>23.279999999999998</v>
      </c>
      <c r="AN88" s="44">
        <f t="shared" si="216"/>
        <v>4073</v>
      </c>
      <c r="AO88" s="121">
        <f>RCF!C$33</f>
        <v>18.513999999999999</v>
      </c>
      <c r="AP88" s="108">
        <f t="shared" si="223"/>
        <v>6109.5</v>
      </c>
      <c r="AQ88" s="44">
        <f t="shared" si="217"/>
        <v>3807.4</v>
      </c>
      <c r="AR88" s="121">
        <f>RCF!C$35</f>
        <v>17.306666666666668</v>
      </c>
      <c r="AS88" s="108">
        <f t="shared" si="228"/>
        <v>4949.6000000000004</v>
      </c>
      <c r="AT88" s="108">
        <f t="shared" si="228"/>
        <v>5520.7</v>
      </c>
      <c r="AU88" s="44">
        <f t="shared" si="218"/>
        <v>3929.2</v>
      </c>
      <c r="AV88" s="121">
        <f>RCF!C$37</f>
        <v>17.86</v>
      </c>
      <c r="AW88" s="122">
        <f t="shared" si="196"/>
        <v>3975.4</v>
      </c>
      <c r="AX88" s="121">
        <f>RCF!C$64</f>
        <v>18.07</v>
      </c>
      <c r="AY88" s="44">
        <f t="shared" si="219"/>
        <v>4031.1</v>
      </c>
      <c r="AZ88" s="121">
        <f>RCF!C$39</f>
        <v>18.323333333333334</v>
      </c>
      <c r="BA88" s="44">
        <f t="shared" si="220"/>
        <v>3867.3</v>
      </c>
      <c r="BB88" s="121">
        <f>RCF!C$41</f>
        <v>17.579000000000001</v>
      </c>
    </row>
    <row r="89" spans="1:54" x14ac:dyDescent="0.2">
      <c r="A89" s="60">
        <v>2235</v>
      </c>
      <c r="B89" s="47" t="s">
        <v>66</v>
      </c>
      <c r="C89" s="48">
        <v>23.3</v>
      </c>
      <c r="D89" s="44">
        <f t="shared" si="221"/>
        <v>1587.7</v>
      </c>
      <c r="E89" s="43">
        <f>RCF!C$43</f>
        <v>68.141894999999991</v>
      </c>
      <c r="F89" s="44">
        <f t="shared" si="206"/>
        <v>409.5</v>
      </c>
      <c r="G89" s="121">
        <f>RCF!C$5</f>
        <v>17.577000000000002</v>
      </c>
      <c r="H89" s="44">
        <f t="shared" si="207"/>
        <v>409.5</v>
      </c>
      <c r="I89" s="121">
        <f t="shared" si="208"/>
        <v>17.577000000000002</v>
      </c>
      <c r="J89" s="108">
        <f t="shared" si="229"/>
        <v>450.5</v>
      </c>
      <c r="K89" s="108">
        <f t="shared" si="229"/>
        <v>561.1</v>
      </c>
      <c r="L89" s="108">
        <f t="shared" si="229"/>
        <v>602</v>
      </c>
      <c r="M89" s="108">
        <f t="shared" si="229"/>
        <v>663.5</v>
      </c>
      <c r="N89" s="108">
        <f t="shared" si="229"/>
        <v>819.1</v>
      </c>
      <c r="O89" s="108">
        <f t="shared" si="229"/>
        <v>880.5</v>
      </c>
      <c r="P89" s="108">
        <f t="shared" si="229"/>
        <v>1228.5999999999999</v>
      </c>
      <c r="Q89" s="44">
        <f t="shared" si="209"/>
        <v>411.4</v>
      </c>
      <c r="R89" s="121">
        <f>RCF!C$7</f>
        <v>17.66</v>
      </c>
      <c r="S89" s="108">
        <f t="shared" si="224"/>
        <v>534.79999999999995</v>
      </c>
      <c r="T89" s="108">
        <f t="shared" si="224"/>
        <v>617.1</v>
      </c>
      <c r="U89" s="44">
        <f t="shared" si="210"/>
        <v>396.8</v>
      </c>
      <c r="V89" s="121">
        <f>RCF!C$9</f>
        <v>17.033999999999999</v>
      </c>
      <c r="W89" s="44">
        <f t="shared" si="211"/>
        <v>396.8</v>
      </c>
      <c r="X89" s="121">
        <f t="shared" si="212"/>
        <v>17.033999999999999</v>
      </c>
      <c r="Y89" s="108">
        <f t="shared" si="222"/>
        <v>436.4</v>
      </c>
      <c r="Z89" s="108">
        <f t="shared" si="230"/>
        <v>543.70000000000005</v>
      </c>
      <c r="AA89" s="108">
        <f t="shared" si="230"/>
        <v>643</v>
      </c>
      <c r="AB89" s="108">
        <f t="shared" si="230"/>
        <v>583.4</v>
      </c>
      <c r="AC89" s="108">
        <f t="shared" si="230"/>
        <v>861.3</v>
      </c>
      <c r="AD89" s="108">
        <f t="shared" si="230"/>
        <v>1190.7</v>
      </c>
      <c r="AE89" s="44">
        <f t="shared" si="213"/>
        <v>383.9</v>
      </c>
      <c r="AF89" s="121">
        <f>RCF!C$13</f>
        <v>16.48</v>
      </c>
      <c r="AG89" s="108">
        <f t="shared" si="227"/>
        <v>633.4</v>
      </c>
      <c r="AH89" s="108">
        <f t="shared" si="227"/>
        <v>806.2</v>
      </c>
      <c r="AI89" s="108">
        <f t="shared" si="227"/>
        <v>1151.7</v>
      </c>
      <c r="AJ89" s="44">
        <f t="shared" si="214"/>
        <v>401.5</v>
      </c>
      <c r="AK89" s="121">
        <f>RCF!C$25</f>
        <v>17.233333333333334</v>
      </c>
      <c r="AL89" s="44">
        <f t="shared" si="215"/>
        <v>542.4</v>
      </c>
      <c r="AM89" s="121">
        <f>RCF!C$59</f>
        <v>23.279999999999998</v>
      </c>
      <c r="AN89" s="44">
        <f t="shared" si="216"/>
        <v>431.3</v>
      </c>
      <c r="AO89" s="121">
        <f>RCF!C$33</f>
        <v>18.513999999999999</v>
      </c>
      <c r="AP89" s="108">
        <f t="shared" si="223"/>
        <v>646.9</v>
      </c>
      <c r="AQ89" s="44">
        <f t="shared" si="217"/>
        <v>403.2</v>
      </c>
      <c r="AR89" s="121">
        <f>RCF!C$35</f>
        <v>17.306666666666668</v>
      </c>
      <c r="AS89" s="108">
        <f t="shared" si="228"/>
        <v>524.1</v>
      </c>
      <c r="AT89" s="108">
        <f t="shared" si="228"/>
        <v>584.6</v>
      </c>
      <c r="AU89" s="44">
        <f t="shared" si="218"/>
        <v>416.1</v>
      </c>
      <c r="AV89" s="121">
        <f>RCF!C$37</f>
        <v>17.86</v>
      </c>
      <c r="AW89" s="122">
        <f t="shared" si="196"/>
        <v>421</v>
      </c>
      <c r="AX89" s="121">
        <f>RCF!C$64</f>
        <v>18.07</v>
      </c>
      <c r="AY89" s="44">
        <f t="shared" si="219"/>
        <v>426.9</v>
      </c>
      <c r="AZ89" s="121">
        <f>RCF!C$39</f>
        <v>18.323333333333334</v>
      </c>
      <c r="BA89" s="44">
        <f t="shared" si="220"/>
        <v>409.5</v>
      </c>
      <c r="BB89" s="121">
        <f>RCF!C$41</f>
        <v>17.579000000000001</v>
      </c>
    </row>
    <row r="90" spans="1:54" x14ac:dyDescent="0.2">
      <c r="A90" s="60">
        <v>2237</v>
      </c>
      <c r="B90" s="47" t="s">
        <v>67</v>
      </c>
      <c r="C90" s="48">
        <v>105</v>
      </c>
      <c r="D90" s="44">
        <f t="shared" si="221"/>
        <v>7154.9</v>
      </c>
      <c r="E90" s="43">
        <f>RCF!C$43</f>
        <v>68.141894999999991</v>
      </c>
      <c r="F90" s="44">
        <f t="shared" si="206"/>
        <v>1845.5</v>
      </c>
      <c r="G90" s="121">
        <f>RCF!C$5</f>
        <v>17.577000000000002</v>
      </c>
      <c r="H90" s="44">
        <f t="shared" si="207"/>
        <v>1845.6</v>
      </c>
      <c r="I90" s="121">
        <f t="shared" si="208"/>
        <v>17.577000000000002</v>
      </c>
      <c r="J90" s="108">
        <f t="shared" si="229"/>
        <v>2030.1</v>
      </c>
      <c r="K90" s="108">
        <f t="shared" si="229"/>
        <v>2528.5</v>
      </c>
      <c r="L90" s="108">
        <f t="shared" si="229"/>
        <v>2713</v>
      </c>
      <c r="M90" s="108">
        <f t="shared" si="229"/>
        <v>2989.8</v>
      </c>
      <c r="N90" s="108">
        <f t="shared" si="229"/>
        <v>3691.2</v>
      </c>
      <c r="O90" s="108">
        <f t="shared" si="229"/>
        <v>3968</v>
      </c>
      <c r="P90" s="108">
        <f t="shared" si="229"/>
        <v>5536.8</v>
      </c>
      <c r="Q90" s="44">
        <f t="shared" si="209"/>
        <v>1854.3</v>
      </c>
      <c r="R90" s="121">
        <f>RCF!C$7</f>
        <v>17.66</v>
      </c>
      <c r="S90" s="108">
        <f t="shared" si="224"/>
        <v>2410.5</v>
      </c>
      <c r="T90" s="108">
        <f t="shared" si="224"/>
        <v>2781.4</v>
      </c>
      <c r="U90" s="44">
        <f t="shared" si="210"/>
        <v>1788.5</v>
      </c>
      <c r="V90" s="121">
        <f>RCF!C$9</f>
        <v>17.033999999999999</v>
      </c>
      <c r="W90" s="44">
        <f t="shared" si="211"/>
        <v>1788.5</v>
      </c>
      <c r="X90" s="121">
        <f t="shared" si="212"/>
        <v>17.033999999999999</v>
      </c>
      <c r="Y90" s="108">
        <f t="shared" si="222"/>
        <v>1967.3</v>
      </c>
      <c r="Z90" s="108">
        <f t="shared" si="230"/>
        <v>2450.3000000000002</v>
      </c>
      <c r="AA90" s="108">
        <f t="shared" si="230"/>
        <v>2897.5</v>
      </c>
      <c r="AB90" s="108">
        <f t="shared" si="230"/>
        <v>2629.2</v>
      </c>
      <c r="AC90" s="108">
        <f t="shared" si="230"/>
        <v>3881.2</v>
      </c>
      <c r="AD90" s="108">
        <f t="shared" si="230"/>
        <v>5365.7</v>
      </c>
      <c r="AE90" s="44">
        <f t="shared" si="213"/>
        <v>1730.4</v>
      </c>
      <c r="AF90" s="121">
        <f>RCF!C$13</f>
        <v>16.48</v>
      </c>
      <c r="AG90" s="108">
        <f t="shared" si="227"/>
        <v>2855.2</v>
      </c>
      <c r="AH90" s="108">
        <f t="shared" si="227"/>
        <v>3633.8</v>
      </c>
      <c r="AI90" s="108">
        <f t="shared" si="227"/>
        <v>5191.2</v>
      </c>
      <c r="AJ90" s="44">
        <f t="shared" si="214"/>
        <v>1809.5</v>
      </c>
      <c r="AK90" s="121">
        <f>RCF!C$25</f>
        <v>17.233333333333334</v>
      </c>
      <c r="AL90" s="44">
        <f t="shared" si="215"/>
        <v>2444.4</v>
      </c>
      <c r="AM90" s="121">
        <f>RCF!C$59</f>
        <v>23.279999999999998</v>
      </c>
      <c r="AN90" s="44">
        <f t="shared" si="216"/>
        <v>1943.9</v>
      </c>
      <c r="AO90" s="121">
        <f>RCF!C$33</f>
        <v>18.513999999999999</v>
      </c>
      <c r="AP90" s="108">
        <f t="shared" si="223"/>
        <v>2915.8</v>
      </c>
      <c r="AQ90" s="44">
        <f t="shared" si="217"/>
        <v>1817.2</v>
      </c>
      <c r="AR90" s="121">
        <f>RCF!C$35</f>
        <v>17.306666666666668</v>
      </c>
      <c r="AS90" s="108">
        <f t="shared" si="228"/>
        <v>2362.3000000000002</v>
      </c>
      <c r="AT90" s="108">
        <f t="shared" si="228"/>
        <v>2634.9</v>
      </c>
      <c r="AU90" s="44">
        <f t="shared" si="218"/>
        <v>1875.3</v>
      </c>
      <c r="AV90" s="121">
        <f>RCF!C$37</f>
        <v>17.86</v>
      </c>
      <c r="AW90" s="122">
        <f t="shared" si="196"/>
        <v>1897.3</v>
      </c>
      <c r="AX90" s="121">
        <f>RCF!C$64</f>
        <v>18.07</v>
      </c>
      <c r="AY90" s="44">
        <f t="shared" si="219"/>
        <v>1923.9</v>
      </c>
      <c r="AZ90" s="121">
        <f>RCF!C$39</f>
        <v>18.323333333333334</v>
      </c>
      <c r="BA90" s="44">
        <f t="shared" si="220"/>
        <v>1845.7</v>
      </c>
      <c r="BB90" s="121">
        <f>RCF!C$41</f>
        <v>17.579000000000001</v>
      </c>
    </row>
    <row r="91" spans="1:54" x14ac:dyDescent="0.2">
      <c r="A91" s="60">
        <v>2245</v>
      </c>
      <c r="B91" s="61" t="s">
        <v>68</v>
      </c>
      <c r="C91" s="62">
        <v>252</v>
      </c>
      <c r="D91" s="44">
        <f t="shared" si="221"/>
        <v>17171.8</v>
      </c>
      <c r="E91" s="43">
        <f>RCF!C$43</f>
        <v>68.141894999999991</v>
      </c>
      <c r="F91" s="44">
        <f t="shared" si="206"/>
        <v>4429.3999999999996</v>
      </c>
      <c r="G91" s="121">
        <f>RCF!C$5</f>
        <v>17.577000000000002</v>
      </c>
      <c r="H91" s="44">
        <f t="shared" si="207"/>
        <v>4429.3999999999996</v>
      </c>
      <c r="I91" s="121">
        <f t="shared" si="208"/>
        <v>17.577000000000002</v>
      </c>
      <c r="J91" s="108">
        <f t="shared" si="229"/>
        <v>4872.3</v>
      </c>
      <c r="K91" s="108">
        <f t="shared" si="229"/>
        <v>6068.3</v>
      </c>
      <c r="L91" s="108">
        <f t="shared" si="229"/>
        <v>6511.2</v>
      </c>
      <c r="M91" s="108">
        <f t="shared" si="229"/>
        <v>7175.6</v>
      </c>
      <c r="N91" s="108">
        <f t="shared" si="229"/>
        <v>8858.7999999999993</v>
      </c>
      <c r="O91" s="108">
        <f t="shared" si="229"/>
        <v>9523.2000000000007</v>
      </c>
      <c r="P91" s="108">
        <f t="shared" si="229"/>
        <v>13288.2</v>
      </c>
      <c r="Q91" s="44">
        <f t="shared" si="209"/>
        <v>4450.3</v>
      </c>
      <c r="R91" s="121">
        <f>RCF!C$7</f>
        <v>17.66</v>
      </c>
      <c r="S91" s="108">
        <f t="shared" ref="S91:T114" si="231">ROUNDDOWN($Q91*S$6,1)</f>
        <v>5785.3</v>
      </c>
      <c r="T91" s="108">
        <f t="shared" si="231"/>
        <v>6675.4</v>
      </c>
      <c r="U91" s="44">
        <f t="shared" si="210"/>
        <v>4292.5</v>
      </c>
      <c r="V91" s="121">
        <f>RCF!C$9</f>
        <v>17.033999999999999</v>
      </c>
      <c r="W91" s="44">
        <f t="shared" si="211"/>
        <v>4292.5</v>
      </c>
      <c r="X91" s="121">
        <f t="shared" si="212"/>
        <v>17.033999999999999</v>
      </c>
      <c r="Y91" s="108">
        <f t="shared" si="222"/>
        <v>4721.7</v>
      </c>
      <c r="Z91" s="108">
        <f t="shared" si="230"/>
        <v>5880.8</v>
      </c>
      <c r="AA91" s="108">
        <f t="shared" si="230"/>
        <v>6954</v>
      </c>
      <c r="AB91" s="108">
        <f t="shared" si="230"/>
        <v>6310.1</v>
      </c>
      <c r="AC91" s="108">
        <f t="shared" si="230"/>
        <v>9314.9</v>
      </c>
      <c r="AD91" s="108">
        <f t="shared" si="230"/>
        <v>12877.7</v>
      </c>
      <c r="AE91" s="44">
        <f t="shared" si="213"/>
        <v>4152.8999999999996</v>
      </c>
      <c r="AF91" s="121">
        <f>RCF!C$13</f>
        <v>16.48</v>
      </c>
      <c r="AG91" s="108">
        <f t="shared" si="227"/>
        <v>6852.3</v>
      </c>
      <c r="AH91" s="108">
        <f t="shared" si="227"/>
        <v>8721.1</v>
      </c>
      <c r="AI91" s="108">
        <f t="shared" si="227"/>
        <v>12458.7</v>
      </c>
      <c r="AJ91" s="44">
        <f t="shared" si="214"/>
        <v>4342.8</v>
      </c>
      <c r="AK91" s="121">
        <f>RCF!C$25</f>
        <v>17.233333333333334</v>
      </c>
      <c r="AL91" s="44">
        <f t="shared" si="215"/>
        <v>5866.5</v>
      </c>
      <c r="AM91" s="121">
        <f>RCF!C$59</f>
        <v>23.279999999999998</v>
      </c>
      <c r="AN91" s="44">
        <f t="shared" si="216"/>
        <v>4665.5</v>
      </c>
      <c r="AO91" s="121">
        <f>RCF!C$33</f>
        <v>18.513999999999999</v>
      </c>
      <c r="AP91" s="108">
        <f t="shared" si="223"/>
        <v>6998.2</v>
      </c>
      <c r="AQ91" s="44">
        <f t="shared" si="217"/>
        <v>4361.2</v>
      </c>
      <c r="AR91" s="121">
        <f>RCF!C$35</f>
        <v>17.306666666666668</v>
      </c>
      <c r="AS91" s="108">
        <f t="shared" si="228"/>
        <v>5669.5</v>
      </c>
      <c r="AT91" s="108">
        <f t="shared" si="228"/>
        <v>6323.7</v>
      </c>
      <c r="AU91" s="44">
        <f t="shared" si="218"/>
        <v>4500.7</v>
      </c>
      <c r="AV91" s="121">
        <f>RCF!C$37</f>
        <v>17.86</v>
      </c>
      <c r="AW91" s="122">
        <f t="shared" si="196"/>
        <v>4553.6000000000004</v>
      </c>
      <c r="AX91" s="121">
        <f>RCF!C$64</f>
        <v>18.07</v>
      </c>
      <c r="AY91" s="44">
        <f t="shared" si="219"/>
        <v>4617.3999999999996</v>
      </c>
      <c r="AZ91" s="121">
        <f>RCF!C$39</f>
        <v>18.323333333333334</v>
      </c>
      <c r="BA91" s="44">
        <f t="shared" si="220"/>
        <v>4429.8999999999996</v>
      </c>
      <c r="BB91" s="121">
        <f>RCF!C$41</f>
        <v>17.579000000000001</v>
      </c>
    </row>
    <row r="92" spans="1:54" x14ac:dyDescent="0.2">
      <c r="A92" s="60">
        <v>2253</v>
      </c>
      <c r="B92" s="61" t="s">
        <v>69</v>
      </c>
      <c r="C92" s="62">
        <v>336</v>
      </c>
      <c r="D92" s="44">
        <f t="shared" si="221"/>
        <v>22895.7</v>
      </c>
      <c r="E92" s="43">
        <f>RCF!C$43</f>
        <v>68.141894999999991</v>
      </c>
      <c r="F92" s="44">
        <f t="shared" si="206"/>
        <v>5905.8</v>
      </c>
      <c r="G92" s="121">
        <f>RCF!C$5</f>
        <v>17.577000000000002</v>
      </c>
      <c r="H92" s="44">
        <f t="shared" si="207"/>
        <v>5905.9</v>
      </c>
      <c r="I92" s="121">
        <f t="shared" si="208"/>
        <v>17.577000000000002</v>
      </c>
      <c r="J92" s="108">
        <f t="shared" ref="J92:P101" si="232">ROUND($C92*$I92*J$6,1)</f>
        <v>6496.5</v>
      </c>
      <c r="K92" s="108">
        <f t="shared" si="232"/>
        <v>8091</v>
      </c>
      <c r="L92" s="108">
        <f t="shared" si="232"/>
        <v>8681.6</v>
      </c>
      <c r="M92" s="108">
        <f t="shared" si="232"/>
        <v>9567.5</v>
      </c>
      <c r="N92" s="108">
        <f t="shared" si="232"/>
        <v>11811.7</v>
      </c>
      <c r="O92" s="108">
        <f t="shared" si="232"/>
        <v>12697.6</v>
      </c>
      <c r="P92" s="108">
        <f t="shared" si="232"/>
        <v>17717.599999999999</v>
      </c>
      <c r="Q92" s="44">
        <f t="shared" si="209"/>
        <v>5933.7</v>
      </c>
      <c r="R92" s="121">
        <f>RCF!C$7</f>
        <v>17.66</v>
      </c>
      <c r="S92" s="108">
        <f t="shared" si="231"/>
        <v>7713.8</v>
      </c>
      <c r="T92" s="108">
        <f t="shared" si="231"/>
        <v>8900.5</v>
      </c>
      <c r="U92" s="44">
        <f t="shared" si="210"/>
        <v>5723.4</v>
      </c>
      <c r="V92" s="121">
        <f>RCF!C$9</f>
        <v>17.033999999999999</v>
      </c>
      <c r="W92" s="44">
        <f t="shared" si="211"/>
        <v>5723.4</v>
      </c>
      <c r="X92" s="121">
        <f t="shared" si="212"/>
        <v>17.033999999999999</v>
      </c>
      <c r="Y92" s="108">
        <f t="shared" si="222"/>
        <v>6295.7</v>
      </c>
      <c r="Z92" s="108">
        <f t="shared" ref="Z92:AD101" si="233">ROUND($C92*$X92*Z$6,1)</f>
        <v>7841.1</v>
      </c>
      <c r="AA92" s="108">
        <f t="shared" si="233"/>
        <v>9271.9</v>
      </c>
      <c r="AB92" s="108">
        <f t="shared" si="233"/>
        <v>8413.4</v>
      </c>
      <c r="AC92" s="108">
        <f t="shared" si="233"/>
        <v>12419.8</v>
      </c>
      <c r="AD92" s="108">
        <f t="shared" si="233"/>
        <v>17170.3</v>
      </c>
      <c r="AE92" s="44">
        <f t="shared" si="213"/>
        <v>5537.2</v>
      </c>
      <c r="AF92" s="121">
        <f>RCF!C$13</f>
        <v>16.48</v>
      </c>
      <c r="AG92" s="108">
        <f t="shared" ref="AG92:AI114" si="234">ROUND($AE92*AG$6,1)</f>
        <v>9136.4</v>
      </c>
      <c r="AH92" s="108">
        <f t="shared" si="234"/>
        <v>11628.1</v>
      </c>
      <c r="AI92" s="108">
        <f t="shared" si="234"/>
        <v>16611.599999999999</v>
      </c>
      <c r="AJ92" s="44">
        <f t="shared" si="214"/>
        <v>5790.4</v>
      </c>
      <c r="AK92" s="121">
        <f>RCF!C$25</f>
        <v>17.233333333333334</v>
      </c>
      <c r="AL92" s="44">
        <f t="shared" si="215"/>
        <v>7822</v>
      </c>
      <c r="AM92" s="121">
        <f>RCF!C$59</f>
        <v>23.279999999999998</v>
      </c>
      <c r="AN92" s="44">
        <f t="shared" si="216"/>
        <v>6220.7</v>
      </c>
      <c r="AO92" s="121">
        <f>RCF!C$33</f>
        <v>18.513999999999999</v>
      </c>
      <c r="AP92" s="108">
        <f t="shared" si="223"/>
        <v>9331</v>
      </c>
      <c r="AQ92" s="44">
        <f t="shared" si="217"/>
        <v>5815</v>
      </c>
      <c r="AR92" s="121">
        <f>RCF!C$35</f>
        <v>17.306666666666668</v>
      </c>
      <c r="AS92" s="108">
        <f t="shared" ref="AS92:AT114" si="235">ROUNDDOWN($AQ92*AS$6,1)</f>
        <v>7559.5</v>
      </c>
      <c r="AT92" s="108">
        <f t="shared" si="235"/>
        <v>8431.7000000000007</v>
      </c>
      <c r="AU92" s="44">
        <f t="shared" si="218"/>
        <v>6000.9</v>
      </c>
      <c r="AV92" s="121">
        <f>RCF!C$37</f>
        <v>17.86</v>
      </c>
      <c r="AW92" s="122">
        <f t="shared" si="196"/>
        <v>6071.5</v>
      </c>
      <c r="AX92" s="121">
        <f>RCF!C$64</f>
        <v>18.07</v>
      </c>
      <c r="AY92" s="44">
        <f t="shared" si="219"/>
        <v>6156.6</v>
      </c>
      <c r="AZ92" s="121">
        <f>RCF!C$39</f>
        <v>18.323333333333334</v>
      </c>
      <c r="BA92" s="44">
        <f t="shared" si="220"/>
        <v>5906.5</v>
      </c>
      <c r="BB92" s="121">
        <f>RCF!C$41</f>
        <v>17.579000000000001</v>
      </c>
    </row>
    <row r="93" spans="1:54" x14ac:dyDescent="0.2">
      <c r="A93" s="60">
        <v>2254</v>
      </c>
      <c r="B93" s="61" t="s">
        <v>70</v>
      </c>
      <c r="C93" s="62">
        <v>175</v>
      </c>
      <c r="D93" s="44">
        <f t="shared" si="221"/>
        <v>11924.8</v>
      </c>
      <c r="E93" s="43">
        <f>RCF!C$43</f>
        <v>68.141894999999991</v>
      </c>
      <c r="F93" s="44">
        <f t="shared" si="206"/>
        <v>3075.9</v>
      </c>
      <c r="G93" s="121">
        <f>RCF!C$5</f>
        <v>17.577000000000002</v>
      </c>
      <c r="H93" s="44">
        <f t="shared" si="207"/>
        <v>3076</v>
      </c>
      <c r="I93" s="121">
        <f t="shared" si="208"/>
        <v>17.577000000000002</v>
      </c>
      <c r="J93" s="108">
        <f t="shared" si="232"/>
        <v>3383.6</v>
      </c>
      <c r="K93" s="108">
        <f t="shared" si="232"/>
        <v>4214.1000000000004</v>
      </c>
      <c r="L93" s="108">
        <f t="shared" si="232"/>
        <v>4521.7</v>
      </c>
      <c r="M93" s="108">
        <f t="shared" si="232"/>
        <v>4983.1000000000004</v>
      </c>
      <c r="N93" s="108">
        <f t="shared" si="232"/>
        <v>6152</v>
      </c>
      <c r="O93" s="108">
        <f t="shared" si="232"/>
        <v>6613.3</v>
      </c>
      <c r="P93" s="108">
        <f t="shared" si="232"/>
        <v>9227.9</v>
      </c>
      <c r="Q93" s="44">
        <f t="shared" si="209"/>
        <v>3090.5</v>
      </c>
      <c r="R93" s="121">
        <f>RCF!C$7</f>
        <v>17.66</v>
      </c>
      <c r="S93" s="108">
        <f t="shared" si="231"/>
        <v>4017.6</v>
      </c>
      <c r="T93" s="108">
        <f t="shared" si="231"/>
        <v>4635.7</v>
      </c>
      <c r="U93" s="44">
        <f t="shared" si="210"/>
        <v>2980.9</v>
      </c>
      <c r="V93" s="121">
        <f>RCF!C$9</f>
        <v>17.033999999999999</v>
      </c>
      <c r="W93" s="44">
        <f t="shared" si="211"/>
        <v>2980.9</v>
      </c>
      <c r="X93" s="121">
        <f t="shared" si="212"/>
        <v>17.033999999999999</v>
      </c>
      <c r="Y93" s="108">
        <f t="shared" si="222"/>
        <v>3278.9</v>
      </c>
      <c r="Z93" s="108">
        <f t="shared" si="233"/>
        <v>4083.9</v>
      </c>
      <c r="AA93" s="108">
        <f t="shared" si="233"/>
        <v>4829.1000000000004</v>
      </c>
      <c r="AB93" s="108">
        <f t="shared" si="233"/>
        <v>4382</v>
      </c>
      <c r="AC93" s="108">
        <f t="shared" si="233"/>
        <v>6468.7</v>
      </c>
      <c r="AD93" s="108">
        <f t="shared" si="233"/>
        <v>8942.9</v>
      </c>
      <c r="AE93" s="44">
        <f t="shared" si="213"/>
        <v>2884</v>
      </c>
      <c r="AF93" s="121">
        <f>RCF!C$13</f>
        <v>16.48</v>
      </c>
      <c r="AG93" s="108">
        <f t="shared" si="234"/>
        <v>4758.6000000000004</v>
      </c>
      <c r="AH93" s="108">
        <f t="shared" si="234"/>
        <v>6056.4</v>
      </c>
      <c r="AI93" s="108">
        <f t="shared" si="234"/>
        <v>8652</v>
      </c>
      <c r="AJ93" s="44">
        <f t="shared" si="214"/>
        <v>3015.8</v>
      </c>
      <c r="AK93" s="121">
        <f>RCF!C$25</f>
        <v>17.233333333333334</v>
      </c>
      <c r="AL93" s="44">
        <f t="shared" si="215"/>
        <v>4074</v>
      </c>
      <c r="AM93" s="121">
        <f>RCF!C$59</f>
        <v>23.279999999999998</v>
      </c>
      <c r="AN93" s="44">
        <f t="shared" si="216"/>
        <v>3239.9</v>
      </c>
      <c r="AO93" s="121">
        <f>RCF!C$33</f>
        <v>18.513999999999999</v>
      </c>
      <c r="AP93" s="108">
        <f t="shared" si="223"/>
        <v>4859.8</v>
      </c>
      <c r="AQ93" s="44">
        <f t="shared" si="217"/>
        <v>3028.6</v>
      </c>
      <c r="AR93" s="121">
        <f>RCF!C$35</f>
        <v>17.306666666666668</v>
      </c>
      <c r="AS93" s="108">
        <f t="shared" si="235"/>
        <v>3937.1</v>
      </c>
      <c r="AT93" s="108">
        <f t="shared" si="235"/>
        <v>4391.3999999999996</v>
      </c>
      <c r="AU93" s="44">
        <f t="shared" si="218"/>
        <v>3125.5</v>
      </c>
      <c r="AV93" s="121">
        <f>RCF!C$37</f>
        <v>17.86</v>
      </c>
      <c r="AW93" s="122">
        <f t="shared" si="196"/>
        <v>3162.2</v>
      </c>
      <c r="AX93" s="121">
        <f>RCF!C$64</f>
        <v>18.07</v>
      </c>
      <c r="AY93" s="44">
        <f t="shared" si="219"/>
        <v>3206.5</v>
      </c>
      <c r="AZ93" s="121">
        <f>RCF!C$39</f>
        <v>18.323333333333334</v>
      </c>
      <c r="BA93" s="44">
        <f t="shared" si="220"/>
        <v>3076.3</v>
      </c>
      <c r="BB93" s="121">
        <f>RCF!C$41</f>
        <v>17.579000000000001</v>
      </c>
    </row>
    <row r="94" spans="1:54" x14ac:dyDescent="0.2">
      <c r="A94" s="60">
        <v>2257</v>
      </c>
      <c r="B94" s="61" t="s">
        <v>71</v>
      </c>
      <c r="C94" s="62">
        <v>252</v>
      </c>
      <c r="D94" s="44">
        <f t="shared" si="221"/>
        <v>17171.8</v>
      </c>
      <c r="E94" s="43">
        <f>RCF!C$43</f>
        <v>68.141894999999991</v>
      </c>
      <c r="F94" s="44">
        <f t="shared" si="206"/>
        <v>4429.3999999999996</v>
      </c>
      <c r="G94" s="121">
        <f>RCF!C$5</f>
        <v>17.577000000000002</v>
      </c>
      <c r="H94" s="44">
        <f t="shared" si="207"/>
        <v>4429.3999999999996</v>
      </c>
      <c r="I94" s="121">
        <f t="shared" si="208"/>
        <v>17.577000000000002</v>
      </c>
      <c r="J94" s="108">
        <f t="shared" si="232"/>
        <v>4872.3</v>
      </c>
      <c r="K94" s="108">
        <f t="shared" si="232"/>
        <v>6068.3</v>
      </c>
      <c r="L94" s="108">
        <f t="shared" si="232"/>
        <v>6511.2</v>
      </c>
      <c r="M94" s="108">
        <f t="shared" si="232"/>
        <v>7175.6</v>
      </c>
      <c r="N94" s="108">
        <f t="shared" si="232"/>
        <v>8858.7999999999993</v>
      </c>
      <c r="O94" s="108">
        <f t="shared" si="232"/>
        <v>9523.2000000000007</v>
      </c>
      <c r="P94" s="108">
        <f t="shared" si="232"/>
        <v>13288.2</v>
      </c>
      <c r="Q94" s="44">
        <f t="shared" si="209"/>
        <v>4450.3</v>
      </c>
      <c r="R94" s="121">
        <f>RCF!C$7</f>
        <v>17.66</v>
      </c>
      <c r="S94" s="108">
        <f t="shared" si="231"/>
        <v>5785.3</v>
      </c>
      <c r="T94" s="108">
        <f t="shared" si="231"/>
        <v>6675.4</v>
      </c>
      <c r="U94" s="44">
        <f t="shared" si="210"/>
        <v>4292.5</v>
      </c>
      <c r="V94" s="121">
        <f>RCF!C$9</f>
        <v>17.033999999999999</v>
      </c>
      <c r="W94" s="44">
        <f t="shared" si="211"/>
        <v>4292.5</v>
      </c>
      <c r="X94" s="121">
        <f t="shared" si="212"/>
        <v>17.033999999999999</v>
      </c>
      <c r="Y94" s="108">
        <f t="shared" si="222"/>
        <v>4721.7</v>
      </c>
      <c r="Z94" s="108">
        <f t="shared" si="233"/>
        <v>5880.8</v>
      </c>
      <c r="AA94" s="108">
        <f t="shared" si="233"/>
        <v>6954</v>
      </c>
      <c r="AB94" s="108">
        <f t="shared" si="233"/>
        <v>6310.1</v>
      </c>
      <c r="AC94" s="108">
        <f t="shared" si="233"/>
        <v>9314.9</v>
      </c>
      <c r="AD94" s="108">
        <f t="shared" si="233"/>
        <v>12877.7</v>
      </c>
      <c r="AE94" s="44">
        <f t="shared" si="213"/>
        <v>4152.8999999999996</v>
      </c>
      <c r="AF94" s="121">
        <f>RCF!C$13</f>
        <v>16.48</v>
      </c>
      <c r="AG94" s="108">
        <f t="shared" si="234"/>
        <v>6852.3</v>
      </c>
      <c r="AH94" s="108">
        <f t="shared" si="234"/>
        <v>8721.1</v>
      </c>
      <c r="AI94" s="108">
        <f t="shared" si="234"/>
        <v>12458.7</v>
      </c>
      <c r="AJ94" s="44">
        <f t="shared" si="214"/>
        <v>4342.8</v>
      </c>
      <c r="AK94" s="121">
        <f>RCF!C$25</f>
        <v>17.233333333333334</v>
      </c>
      <c r="AL94" s="44">
        <f t="shared" si="215"/>
        <v>5866.5</v>
      </c>
      <c r="AM94" s="121">
        <f>RCF!C$59</f>
        <v>23.279999999999998</v>
      </c>
      <c r="AN94" s="44">
        <f t="shared" si="216"/>
        <v>4665.5</v>
      </c>
      <c r="AO94" s="121">
        <f>RCF!C$33</f>
        <v>18.513999999999999</v>
      </c>
      <c r="AP94" s="108">
        <f t="shared" si="223"/>
        <v>6998.2</v>
      </c>
      <c r="AQ94" s="44">
        <f t="shared" si="217"/>
        <v>4361.2</v>
      </c>
      <c r="AR94" s="121">
        <f>RCF!C$35</f>
        <v>17.306666666666668</v>
      </c>
      <c r="AS94" s="108">
        <f t="shared" si="235"/>
        <v>5669.5</v>
      </c>
      <c r="AT94" s="108">
        <f t="shared" si="235"/>
        <v>6323.7</v>
      </c>
      <c r="AU94" s="44">
        <f t="shared" si="218"/>
        <v>4500.7</v>
      </c>
      <c r="AV94" s="121">
        <f>RCF!C$37</f>
        <v>17.86</v>
      </c>
      <c r="AW94" s="122">
        <f t="shared" si="196"/>
        <v>4553.6000000000004</v>
      </c>
      <c r="AX94" s="121">
        <f>RCF!C$64</f>
        <v>18.07</v>
      </c>
      <c r="AY94" s="44">
        <f t="shared" si="219"/>
        <v>4617.3999999999996</v>
      </c>
      <c r="AZ94" s="121">
        <f>RCF!C$39</f>
        <v>18.323333333333334</v>
      </c>
      <c r="BA94" s="44">
        <f t="shared" si="220"/>
        <v>4429.8999999999996</v>
      </c>
      <c r="BB94" s="121">
        <f>RCF!C$41</f>
        <v>17.579000000000001</v>
      </c>
    </row>
    <row r="95" spans="1:54" x14ac:dyDescent="0.2">
      <c r="A95" s="60">
        <v>2259</v>
      </c>
      <c r="B95" s="47" t="s">
        <v>72</v>
      </c>
      <c r="C95" s="48">
        <v>336</v>
      </c>
      <c r="D95" s="44">
        <f t="shared" si="221"/>
        <v>22895.7</v>
      </c>
      <c r="E95" s="43">
        <f>RCF!C$43</f>
        <v>68.141894999999991</v>
      </c>
      <c r="F95" s="44">
        <f t="shared" ref="F95:F114" si="236">ROUNDDOWN($C95*G95,1)</f>
        <v>5905.8</v>
      </c>
      <c r="G95" s="121">
        <f>RCF!C$5</f>
        <v>17.577000000000002</v>
      </c>
      <c r="H95" s="44">
        <f t="shared" ref="H95:H114" si="237">ROUND(I95*C95,1)</f>
        <v>5905.9</v>
      </c>
      <c r="I95" s="121">
        <f t="shared" ref="I95:I114" si="238">G95</f>
        <v>17.577000000000002</v>
      </c>
      <c r="J95" s="108">
        <f t="shared" si="232"/>
        <v>6496.5</v>
      </c>
      <c r="K95" s="108">
        <f t="shared" si="232"/>
        <v>8091</v>
      </c>
      <c r="L95" s="108">
        <f t="shared" si="232"/>
        <v>8681.6</v>
      </c>
      <c r="M95" s="108">
        <f t="shared" si="232"/>
        <v>9567.5</v>
      </c>
      <c r="N95" s="108">
        <f t="shared" si="232"/>
        <v>11811.7</v>
      </c>
      <c r="O95" s="108">
        <f t="shared" si="232"/>
        <v>12697.6</v>
      </c>
      <c r="P95" s="108">
        <f t="shared" si="232"/>
        <v>17717.599999999999</v>
      </c>
      <c r="Q95" s="44">
        <f t="shared" ref="Q95:Q114" si="239">ROUNDDOWN($C95*R95,1)</f>
        <v>5933.7</v>
      </c>
      <c r="R95" s="121">
        <f>RCF!C$7</f>
        <v>17.66</v>
      </c>
      <c r="S95" s="108">
        <f t="shared" si="231"/>
        <v>7713.8</v>
      </c>
      <c r="T95" s="108">
        <f t="shared" si="231"/>
        <v>8900.5</v>
      </c>
      <c r="U95" s="44">
        <f t="shared" ref="U95:U114" si="240">ROUNDDOWN($C95*V95,1)</f>
        <v>5723.4</v>
      </c>
      <c r="V95" s="121">
        <f>RCF!C$9</f>
        <v>17.033999999999999</v>
      </c>
      <c r="W95" s="44">
        <f t="shared" ref="W95:W114" si="241">ROUNDDOWN($C95*X95,1)</f>
        <v>5723.4</v>
      </c>
      <c r="X95" s="121">
        <f t="shared" ref="X95:X114" si="242">V95</f>
        <v>17.033999999999999</v>
      </c>
      <c r="Y95" s="108">
        <f t="shared" si="222"/>
        <v>6295.7</v>
      </c>
      <c r="Z95" s="108">
        <f t="shared" si="233"/>
        <v>7841.1</v>
      </c>
      <c r="AA95" s="108">
        <f t="shared" si="233"/>
        <v>9271.9</v>
      </c>
      <c r="AB95" s="108">
        <f t="shared" si="233"/>
        <v>8413.4</v>
      </c>
      <c r="AC95" s="108">
        <f t="shared" si="233"/>
        <v>12419.8</v>
      </c>
      <c r="AD95" s="108">
        <f t="shared" si="233"/>
        <v>17170.3</v>
      </c>
      <c r="AE95" s="44">
        <f t="shared" ref="AE95:AE114" si="243">ROUNDDOWN($C95*AF95,1)</f>
        <v>5537.2</v>
      </c>
      <c r="AF95" s="121">
        <f>RCF!C$13</f>
        <v>16.48</v>
      </c>
      <c r="AG95" s="108">
        <f t="shared" si="234"/>
        <v>9136.4</v>
      </c>
      <c r="AH95" s="108">
        <f t="shared" si="234"/>
        <v>11628.1</v>
      </c>
      <c r="AI95" s="108">
        <f t="shared" si="234"/>
        <v>16611.599999999999</v>
      </c>
      <c r="AJ95" s="44">
        <f t="shared" ref="AJ95:AJ114" si="244">ROUNDDOWN($C95*AK95,1)</f>
        <v>5790.4</v>
      </c>
      <c r="AK95" s="121">
        <f>RCF!C$25</f>
        <v>17.233333333333334</v>
      </c>
      <c r="AL95" s="44">
        <f t="shared" ref="AL95:AL114" si="245">ROUNDDOWN($C95*AM95,1)</f>
        <v>7822</v>
      </c>
      <c r="AM95" s="121">
        <f>RCF!C$59</f>
        <v>23.279999999999998</v>
      </c>
      <c r="AN95" s="44">
        <f t="shared" ref="AN95:AN114" si="246">ROUNDDOWN($C95*AO95,1)</f>
        <v>6220.7</v>
      </c>
      <c r="AO95" s="121">
        <f>RCF!C$33</f>
        <v>18.513999999999999</v>
      </c>
      <c r="AP95" s="108">
        <f t="shared" si="223"/>
        <v>9331</v>
      </c>
      <c r="AQ95" s="44">
        <f t="shared" ref="AQ95:AQ114" si="247">ROUNDDOWN($C95*AR95,1)</f>
        <v>5815</v>
      </c>
      <c r="AR95" s="121">
        <f>RCF!C$35</f>
        <v>17.306666666666668</v>
      </c>
      <c r="AS95" s="108">
        <f t="shared" si="235"/>
        <v>7559.5</v>
      </c>
      <c r="AT95" s="108">
        <f t="shared" si="235"/>
        <v>8431.7000000000007</v>
      </c>
      <c r="AU95" s="44">
        <f t="shared" ref="AU95:AU114" si="248">ROUNDDOWN($C95*AV95,1)</f>
        <v>6000.9</v>
      </c>
      <c r="AV95" s="121">
        <f>RCF!C$37</f>
        <v>17.86</v>
      </c>
      <c r="AW95" s="122">
        <f t="shared" si="196"/>
        <v>6071.5</v>
      </c>
      <c r="AX95" s="121">
        <f>RCF!C$64</f>
        <v>18.07</v>
      </c>
      <c r="AY95" s="44">
        <f t="shared" ref="AY95:AY114" si="249">ROUNDDOWN($C95*AZ95,1)</f>
        <v>6156.6</v>
      </c>
      <c r="AZ95" s="121">
        <f>RCF!C$39</f>
        <v>18.323333333333334</v>
      </c>
      <c r="BA95" s="44">
        <f t="shared" ref="BA95:BA114" si="250">ROUNDDOWN($C95*BB95,1)</f>
        <v>5906.5</v>
      </c>
      <c r="BB95" s="121">
        <f>RCF!C$41</f>
        <v>17.579000000000001</v>
      </c>
    </row>
    <row r="96" spans="1:54" x14ac:dyDescent="0.2">
      <c r="A96" s="60">
        <v>2260</v>
      </c>
      <c r="B96" s="61" t="s">
        <v>73</v>
      </c>
      <c r="C96" s="62">
        <v>230</v>
      </c>
      <c r="D96" s="44">
        <f t="shared" ref="D96:D114" si="251">ROUND(E96*C96,1)</f>
        <v>15672.6</v>
      </c>
      <c r="E96" s="43">
        <f>RCF!C$43</f>
        <v>68.141894999999991</v>
      </c>
      <c r="F96" s="44">
        <f t="shared" si="236"/>
        <v>4042.7</v>
      </c>
      <c r="G96" s="121">
        <f>RCF!C$5</f>
        <v>17.577000000000002</v>
      </c>
      <c r="H96" s="44">
        <f t="shared" si="237"/>
        <v>4042.7</v>
      </c>
      <c r="I96" s="121">
        <f t="shared" si="238"/>
        <v>17.577000000000002</v>
      </c>
      <c r="J96" s="108">
        <f t="shared" si="232"/>
        <v>4447</v>
      </c>
      <c r="K96" s="108">
        <f t="shared" si="232"/>
        <v>5538.5</v>
      </c>
      <c r="L96" s="108">
        <f t="shared" si="232"/>
        <v>5942.8</v>
      </c>
      <c r="M96" s="108">
        <f t="shared" si="232"/>
        <v>6549.2</v>
      </c>
      <c r="N96" s="108">
        <f t="shared" si="232"/>
        <v>8085.4</v>
      </c>
      <c r="O96" s="108">
        <f t="shared" si="232"/>
        <v>8691.7999999999993</v>
      </c>
      <c r="P96" s="108">
        <f t="shared" si="232"/>
        <v>12128.1</v>
      </c>
      <c r="Q96" s="44">
        <f t="shared" si="239"/>
        <v>4061.8</v>
      </c>
      <c r="R96" s="121">
        <f>RCF!C$7</f>
        <v>17.66</v>
      </c>
      <c r="S96" s="108">
        <f t="shared" si="231"/>
        <v>5280.3</v>
      </c>
      <c r="T96" s="108">
        <f t="shared" si="231"/>
        <v>6092.7</v>
      </c>
      <c r="U96" s="44">
        <f t="shared" si="240"/>
        <v>3917.8</v>
      </c>
      <c r="V96" s="121">
        <f>RCF!C$9</f>
        <v>17.033999999999999</v>
      </c>
      <c r="W96" s="44">
        <f t="shared" si="241"/>
        <v>3917.8</v>
      </c>
      <c r="X96" s="121">
        <f t="shared" si="242"/>
        <v>17.033999999999999</v>
      </c>
      <c r="Y96" s="108">
        <f t="shared" ref="Y96:Y114" si="252">ROUNDDOWN($W96*Y$6,1)</f>
        <v>4309.5</v>
      </c>
      <c r="Z96" s="108">
        <f t="shared" si="233"/>
        <v>5367.4</v>
      </c>
      <c r="AA96" s="108">
        <f t="shared" si="233"/>
        <v>6346.9</v>
      </c>
      <c r="AB96" s="108">
        <f t="shared" si="233"/>
        <v>5759.2</v>
      </c>
      <c r="AC96" s="108">
        <f t="shared" si="233"/>
        <v>8501.7000000000007</v>
      </c>
      <c r="AD96" s="108">
        <f t="shared" si="233"/>
        <v>11753.5</v>
      </c>
      <c r="AE96" s="44">
        <f t="shared" si="243"/>
        <v>3790.4</v>
      </c>
      <c r="AF96" s="121">
        <f>RCF!C$13</f>
        <v>16.48</v>
      </c>
      <c r="AG96" s="108">
        <f t="shared" si="234"/>
        <v>6254.2</v>
      </c>
      <c r="AH96" s="108">
        <f t="shared" si="234"/>
        <v>7959.8</v>
      </c>
      <c r="AI96" s="108">
        <f t="shared" si="234"/>
        <v>11371.2</v>
      </c>
      <c r="AJ96" s="44">
        <f t="shared" si="244"/>
        <v>3963.6</v>
      </c>
      <c r="AK96" s="121">
        <f>RCF!C$25</f>
        <v>17.233333333333334</v>
      </c>
      <c r="AL96" s="44">
        <f t="shared" si="245"/>
        <v>5354.4</v>
      </c>
      <c r="AM96" s="121">
        <f>RCF!C$59</f>
        <v>23.279999999999998</v>
      </c>
      <c r="AN96" s="44">
        <f t="shared" si="246"/>
        <v>4258.2</v>
      </c>
      <c r="AO96" s="121">
        <f>RCF!C$33</f>
        <v>18.513999999999999</v>
      </c>
      <c r="AP96" s="108">
        <f t="shared" ref="AP96:AP114" si="253">ROUNDDOWN($AN96*AP$6,1)</f>
        <v>6387.3</v>
      </c>
      <c r="AQ96" s="44">
        <f t="shared" si="247"/>
        <v>3980.5</v>
      </c>
      <c r="AR96" s="121">
        <f>RCF!C$35</f>
        <v>17.306666666666668</v>
      </c>
      <c r="AS96" s="108">
        <f t="shared" si="235"/>
        <v>5174.6000000000004</v>
      </c>
      <c r="AT96" s="108">
        <f t="shared" si="235"/>
        <v>5771.7</v>
      </c>
      <c r="AU96" s="44">
        <f t="shared" si="248"/>
        <v>4107.8</v>
      </c>
      <c r="AV96" s="121">
        <f>RCF!C$37</f>
        <v>17.86</v>
      </c>
      <c r="AW96" s="122">
        <f t="shared" ref="AW96:AW114" si="254">ROUNDDOWN(AX96*C96,1)</f>
        <v>4156.1000000000004</v>
      </c>
      <c r="AX96" s="121">
        <f>RCF!C$64</f>
        <v>18.07</v>
      </c>
      <c r="AY96" s="44">
        <f t="shared" si="249"/>
        <v>4214.3</v>
      </c>
      <c r="AZ96" s="121">
        <f>RCF!C$39</f>
        <v>18.323333333333334</v>
      </c>
      <c r="BA96" s="44">
        <f t="shared" si="250"/>
        <v>4043.1</v>
      </c>
      <c r="BB96" s="121">
        <f>RCF!C$41</f>
        <v>17.579000000000001</v>
      </c>
    </row>
    <row r="97" spans="1:54" x14ac:dyDescent="0.2">
      <c r="A97" s="60">
        <v>2333</v>
      </c>
      <c r="B97" s="47" t="s">
        <v>203</v>
      </c>
      <c r="C97" s="48">
        <v>271.7</v>
      </c>
      <c r="D97" s="44">
        <f t="shared" si="251"/>
        <v>18514.2</v>
      </c>
      <c r="E97" s="43">
        <f>RCF!C$43</f>
        <v>68.141894999999991</v>
      </c>
      <c r="F97" s="44">
        <f t="shared" si="236"/>
        <v>4551.7</v>
      </c>
      <c r="G97" s="121">
        <f>RCF!F$5</f>
        <v>16.753</v>
      </c>
      <c r="H97" s="44">
        <f t="shared" si="237"/>
        <v>4551.8</v>
      </c>
      <c r="I97" s="121">
        <f t="shared" si="238"/>
        <v>16.753</v>
      </c>
      <c r="J97" s="108">
        <f t="shared" si="232"/>
        <v>5007</v>
      </c>
      <c r="K97" s="108">
        <f t="shared" si="232"/>
        <v>6236</v>
      </c>
      <c r="L97" s="108">
        <f t="shared" si="232"/>
        <v>6691.1</v>
      </c>
      <c r="M97" s="108">
        <f t="shared" si="232"/>
        <v>7373.9</v>
      </c>
      <c r="N97" s="108">
        <f t="shared" si="232"/>
        <v>9103.6</v>
      </c>
      <c r="O97" s="108">
        <f t="shared" si="232"/>
        <v>9786.2999999999993</v>
      </c>
      <c r="P97" s="108">
        <f t="shared" si="232"/>
        <v>13655.4</v>
      </c>
      <c r="Q97" s="44">
        <f t="shared" si="239"/>
        <v>4574.3</v>
      </c>
      <c r="R97" s="121">
        <f>RCF!F$7</f>
        <v>16.835999999999999</v>
      </c>
      <c r="S97" s="108">
        <f t="shared" si="231"/>
        <v>5946.5</v>
      </c>
      <c r="T97" s="108">
        <f t="shared" si="231"/>
        <v>6861.4</v>
      </c>
      <c r="U97" s="44">
        <f t="shared" si="240"/>
        <v>4411.8</v>
      </c>
      <c r="V97" s="121">
        <f>RCF!F$9</f>
        <v>16.238</v>
      </c>
      <c r="W97" s="44">
        <f t="shared" si="241"/>
        <v>4411.8</v>
      </c>
      <c r="X97" s="121">
        <f t="shared" si="242"/>
        <v>16.238</v>
      </c>
      <c r="Y97" s="108">
        <f t="shared" si="252"/>
        <v>4852.8999999999996</v>
      </c>
      <c r="Z97" s="108">
        <f t="shared" si="233"/>
        <v>6044.3</v>
      </c>
      <c r="AA97" s="108">
        <f t="shared" si="233"/>
        <v>7147.2</v>
      </c>
      <c r="AB97" s="108">
        <f t="shared" si="233"/>
        <v>6485.4</v>
      </c>
      <c r="AC97" s="108">
        <f t="shared" si="233"/>
        <v>9573.7000000000007</v>
      </c>
      <c r="AD97" s="108">
        <f t="shared" si="233"/>
        <v>13235.6</v>
      </c>
      <c r="AE97" s="44">
        <f t="shared" si="243"/>
        <v>4273.8</v>
      </c>
      <c r="AF97" s="121">
        <f>RCF!F$13</f>
        <v>15.73</v>
      </c>
      <c r="AG97" s="108">
        <f t="shared" si="234"/>
        <v>7051.8</v>
      </c>
      <c r="AH97" s="108">
        <f t="shared" si="234"/>
        <v>8975</v>
      </c>
      <c r="AI97" s="108">
        <f t="shared" si="234"/>
        <v>12821.4</v>
      </c>
      <c r="AJ97" s="44">
        <f t="shared" si="244"/>
        <v>0</v>
      </c>
      <c r="AK97" s="121">
        <f>RCF!F$31</f>
        <v>0</v>
      </c>
      <c r="AL97" s="44">
        <f t="shared" si="245"/>
        <v>6027.9</v>
      </c>
      <c r="AM97" s="121">
        <f>RCF!F$59</f>
        <v>22.186</v>
      </c>
      <c r="AN97" s="44">
        <f t="shared" si="246"/>
        <v>4794.8999999999996</v>
      </c>
      <c r="AO97" s="121">
        <f>RCF!F$33</f>
        <v>17.648</v>
      </c>
      <c r="AP97" s="108">
        <f t="shared" si="253"/>
        <v>7192.3</v>
      </c>
      <c r="AQ97" s="44">
        <f t="shared" si="247"/>
        <v>4480.8</v>
      </c>
      <c r="AR97" s="121">
        <f>RCF!F$35</f>
        <v>16.492000000000001</v>
      </c>
      <c r="AS97" s="108">
        <f t="shared" si="235"/>
        <v>5825</v>
      </c>
      <c r="AT97" s="108">
        <f t="shared" si="235"/>
        <v>6497.1</v>
      </c>
      <c r="AU97" s="44">
        <f t="shared" si="248"/>
        <v>4627.5</v>
      </c>
      <c r="AV97" s="121">
        <f>RCF!F$37</f>
        <v>17.032</v>
      </c>
      <c r="AW97" s="122">
        <f t="shared" si="254"/>
        <v>4678.6000000000004</v>
      </c>
      <c r="AX97" s="121">
        <f>RCF!F$64</f>
        <v>17.22</v>
      </c>
      <c r="AY97" s="44">
        <f t="shared" si="249"/>
        <v>4716.7</v>
      </c>
      <c r="AZ97" s="121">
        <f>RCF!F$39</f>
        <v>17.36</v>
      </c>
      <c r="BA97" s="44">
        <f t="shared" si="250"/>
        <v>4552.8</v>
      </c>
      <c r="BB97" s="121">
        <f>RCF!F$41</f>
        <v>16.757000000000001</v>
      </c>
    </row>
    <row r="98" spans="1:54" ht="25.5" x14ac:dyDescent="0.2">
      <c r="A98" s="60">
        <v>2365</v>
      </c>
      <c r="B98" s="47" t="s">
        <v>74</v>
      </c>
      <c r="C98" s="48">
        <v>232</v>
      </c>
      <c r="D98" s="44">
        <f t="shared" si="251"/>
        <v>15808.9</v>
      </c>
      <c r="E98" s="43">
        <f>RCF!C$43</f>
        <v>68.141894999999991</v>
      </c>
      <c r="F98" s="44">
        <f t="shared" si="236"/>
        <v>4077.8</v>
      </c>
      <c r="G98" s="121">
        <f>RCF!C$5</f>
        <v>17.577000000000002</v>
      </c>
      <c r="H98" s="44">
        <f t="shared" si="237"/>
        <v>4077.9</v>
      </c>
      <c r="I98" s="121">
        <f t="shared" si="238"/>
        <v>17.577000000000002</v>
      </c>
      <c r="J98" s="108">
        <f t="shared" si="232"/>
        <v>4485.7</v>
      </c>
      <c r="K98" s="108">
        <f t="shared" si="232"/>
        <v>5586.7</v>
      </c>
      <c r="L98" s="108">
        <f t="shared" si="232"/>
        <v>5994.5</v>
      </c>
      <c r="M98" s="108">
        <f t="shared" si="232"/>
        <v>6606.1</v>
      </c>
      <c r="N98" s="108">
        <f t="shared" si="232"/>
        <v>8155.7</v>
      </c>
      <c r="O98" s="108">
        <f t="shared" si="232"/>
        <v>8767.4</v>
      </c>
      <c r="P98" s="108">
        <f t="shared" si="232"/>
        <v>12233.6</v>
      </c>
      <c r="Q98" s="44">
        <f t="shared" si="239"/>
        <v>4097.1000000000004</v>
      </c>
      <c r="R98" s="121">
        <f>RCF!C$7</f>
        <v>17.66</v>
      </c>
      <c r="S98" s="108">
        <f t="shared" si="231"/>
        <v>5326.2</v>
      </c>
      <c r="T98" s="108">
        <f t="shared" si="231"/>
        <v>6145.6</v>
      </c>
      <c r="U98" s="44">
        <f t="shared" si="240"/>
        <v>3951.8</v>
      </c>
      <c r="V98" s="121">
        <f>RCF!C$9</f>
        <v>17.033999999999999</v>
      </c>
      <c r="W98" s="44">
        <f t="shared" si="241"/>
        <v>3951.8</v>
      </c>
      <c r="X98" s="121">
        <f t="shared" si="242"/>
        <v>17.033999999999999</v>
      </c>
      <c r="Y98" s="108">
        <f t="shared" si="252"/>
        <v>4346.8999999999996</v>
      </c>
      <c r="Z98" s="108">
        <f t="shared" si="233"/>
        <v>5414.1</v>
      </c>
      <c r="AA98" s="108">
        <f t="shared" si="233"/>
        <v>6402.1</v>
      </c>
      <c r="AB98" s="108">
        <f t="shared" si="233"/>
        <v>5809.3</v>
      </c>
      <c r="AC98" s="108">
        <f t="shared" si="233"/>
        <v>8575.6</v>
      </c>
      <c r="AD98" s="108">
        <f t="shared" si="233"/>
        <v>11855.7</v>
      </c>
      <c r="AE98" s="44">
        <f t="shared" si="243"/>
        <v>3823.3</v>
      </c>
      <c r="AF98" s="121">
        <f>RCF!C$13</f>
        <v>16.48</v>
      </c>
      <c r="AG98" s="108">
        <f t="shared" si="234"/>
        <v>6308.4</v>
      </c>
      <c r="AH98" s="108">
        <f t="shared" si="234"/>
        <v>8028.9</v>
      </c>
      <c r="AI98" s="108">
        <f t="shared" si="234"/>
        <v>11469.9</v>
      </c>
      <c r="AJ98" s="44">
        <f t="shared" si="244"/>
        <v>3998.1</v>
      </c>
      <c r="AK98" s="121">
        <f>RCF!C$25</f>
        <v>17.233333333333334</v>
      </c>
      <c r="AL98" s="44">
        <f t="shared" si="245"/>
        <v>5400.9</v>
      </c>
      <c r="AM98" s="121">
        <f>RCF!C$59</f>
        <v>23.279999999999998</v>
      </c>
      <c r="AN98" s="44">
        <f t="shared" si="246"/>
        <v>4295.2</v>
      </c>
      <c r="AO98" s="121">
        <f>RCF!C$33</f>
        <v>18.513999999999999</v>
      </c>
      <c r="AP98" s="108">
        <f t="shared" si="253"/>
        <v>6442.8</v>
      </c>
      <c r="AQ98" s="44">
        <f t="shared" si="247"/>
        <v>4015.1</v>
      </c>
      <c r="AR98" s="121">
        <f>RCF!C$35</f>
        <v>17.306666666666668</v>
      </c>
      <c r="AS98" s="108">
        <f t="shared" si="235"/>
        <v>5219.6000000000004</v>
      </c>
      <c r="AT98" s="108">
        <f t="shared" si="235"/>
        <v>5821.8</v>
      </c>
      <c r="AU98" s="44">
        <f t="shared" si="248"/>
        <v>4143.5</v>
      </c>
      <c r="AV98" s="121">
        <f>RCF!C$37</f>
        <v>17.86</v>
      </c>
      <c r="AW98" s="122">
        <f t="shared" si="254"/>
        <v>4192.2</v>
      </c>
      <c r="AX98" s="121">
        <f>RCF!C$64</f>
        <v>18.07</v>
      </c>
      <c r="AY98" s="44">
        <f t="shared" si="249"/>
        <v>4251</v>
      </c>
      <c r="AZ98" s="121">
        <f>RCF!C$39</f>
        <v>18.323333333333334</v>
      </c>
      <c r="BA98" s="44">
        <f t="shared" si="250"/>
        <v>4078.3</v>
      </c>
      <c r="BB98" s="121">
        <f>RCF!C$41</f>
        <v>17.579000000000001</v>
      </c>
    </row>
    <row r="99" spans="1:54" ht="25.5" x14ac:dyDescent="0.2">
      <c r="A99" s="60">
        <v>2367</v>
      </c>
      <c r="B99" s="47" t="s">
        <v>75</v>
      </c>
      <c r="C99" s="48">
        <v>161</v>
      </c>
      <c r="D99" s="44">
        <f t="shared" si="251"/>
        <v>10970.8</v>
      </c>
      <c r="E99" s="43">
        <f>RCF!C$43</f>
        <v>68.141894999999991</v>
      </c>
      <c r="F99" s="44">
        <f t="shared" si="236"/>
        <v>2829.8</v>
      </c>
      <c r="G99" s="121">
        <f>RCF!C$5</f>
        <v>17.577000000000002</v>
      </c>
      <c r="H99" s="44">
        <f t="shared" si="237"/>
        <v>2829.9</v>
      </c>
      <c r="I99" s="121">
        <f t="shared" si="238"/>
        <v>17.577000000000002</v>
      </c>
      <c r="J99" s="108">
        <f t="shared" si="232"/>
        <v>3112.9</v>
      </c>
      <c r="K99" s="108">
        <f t="shared" si="232"/>
        <v>3877</v>
      </c>
      <c r="L99" s="108">
        <f t="shared" si="232"/>
        <v>4159.8999999999996</v>
      </c>
      <c r="M99" s="108">
        <f t="shared" si="232"/>
        <v>4584.3999999999996</v>
      </c>
      <c r="N99" s="108">
        <f t="shared" si="232"/>
        <v>5659.8</v>
      </c>
      <c r="O99" s="108">
        <f t="shared" si="232"/>
        <v>6084.3</v>
      </c>
      <c r="P99" s="108">
        <f t="shared" si="232"/>
        <v>8489.7000000000007</v>
      </c>
      <c r="Q99" s="44">
        <f t="shared" si="239"/>
        <v>2843.2</v>
      </c>
      <c r="R99" s="121">
        <f>RCF!C$7</f>
        <v>17.66</v>
      </c>
      <c r="S99" s="108">
        <f t="shared" si="231"/>
        <v>3696.1</v>
      </c>
      <c r="T99" s="108">
        <f t="shared" si="231"/>
        <v>4264.8</v>
      </c>
      <c r="U99" s="44">
        <f t="shared" si="240"/>
        <v>2742.4</v>
      </c>
      <c r="V99" s="121">
        <f>RCF!C$9</f>
        <v>17.033999999999999</v>
      </c>
      <c r="W99" s="44">
        <f t="shared" si="241"/>
        <v>2742.4</v>
      </c>
      <c r="X99" s="121">
        <f t="shared" si="242"/>
        <v>17.033999999999999</v>
      </c>
      <c r="Y99" s="108">
        <f t="shared" si="252"/>
        <v>3016.6</v>
      </c>
      <c r="Z99" s="108">
        <f t="shared" si="233"/>
        <v>3757.2</v>
      </c>
      <c r="AA99" s="108">
        <f t="shared" si="233"/>
        <v>4442.8</v>
      </c>
      <c r="AB99" s="108">
        <f t="shared" si="233"/>
        <v>4031.4</v>
      </c>
      <c r="AC99" s="108">
        <f t="shared" si="233"/>
        <v>5951.2</v>
      </c>
      <c r="AD99" s="108">
        <f t="shared" si="233"/>
        <v>8227.4</v>
      </c>
      <c r="AE99" s="44">
        <f t="shared" si="243"/>
        <v>2653.2</v>
      </c>
      <c r="AF99" s="121">
        <f>RCF!C$13</f>
        <v>16.48</v>
      </c>
      <c r="AG99" s="108">
        <f t="shared" si="234"/>
        <v>4377.8</v>
      </c>
      <c r="AH99" s="108">
        <f t="shared" si="234"/>
        <v>5571.7</v>
      </c>
      <c r="AI99" s="108">
        <f t="shared" si="234"/>
        <v>7959.6</v>
      </c>
      <c r="AJ99" s="44">
        <f t="shared" si="244"/>
        <v>2774.5</v>
      </c>
      <c r="AK99" s="121">
        <f>RCF!C$25</f>
        <v>17.233333333333334</v>
      </c>
      <c r="AL99" s="44">
        <f t="shared" si="245"/>
        <v>3748</v>
      </c>
      <c r="AM99" s="121">
        <f>RCF!C$59</f>
        <v>23.279999999999998</v>
      </c>
      <c r="AN99" s="44">
        <f t="shared" si="246"/>
        <v>2980.7</v>
      </c>
      <c r="AO99" s="121">
        <f>RCF!C$33</f>
        <v>18.513999999999999</v>
      </c>
      <c r="AP99" s="108">
        <f t="shared" si="253"/>
        <v>4471</v>
      </c>
      <c r="AQ99" s="44">
        <f t="shared" si="247"/>
        <v>2786.3</v>
      </c>
      <c r="AR99" s="121">
        <f>RCF!C$35</f>
        <v>17.306666666666668</v>
      </c>
      <c r="AS99" s="108">
        <f t="shared" si="235"/>
        <v>3622.1</v>
      </c>
      <c r="AT99" s="108">
        <f t="shared" si="235"/>
        <v>4040.1</v>
      </c>
      <c r="AU99" s="44">
        <f t="shared" si="248"/>
        <v>2875.4</v>
      </c>
      <c r="AV99" s="121">
        <f>RCF!C$37</f>
        <v>17.86</v>
      </c>
      <c r="AW99" s="122">
        <f t="shared" si="254"/>
        <v>2909.2</v>
      </c>
      <c r="AX99" s="121">
        <f>RCF!C$64</f>
        <v>18.07</v>
      </c>
      <c r="AY99" s="44">
        <f t="shared" si="249"/>
        <v>2950</v>
      </c>
      <c r="AZ99" s="121">
        <f>RCF!C$39</f>
        <v>18.323333333333334</v>
      </c>
      <c r="BA99" s="44">
        <f t="shared" si="250"/>
        <v>2830.2</v>
      </c>
      <c r="BB99" s="121">
        <f>RCF!C$41</f>
        <v>17.579000000000001</v>
      </c>
    </row>
    <row r="100" spans="1:54" x14ac:dyDescent="0.2">
      <c r="A100" s="60">
        <v>2548</v>
      </c>
      <c r="B100" s="47" t="s">
        <v>76</v>
      </c>
      <c r="C100" s="48">
        <v>229.4</v>
      </c>
      <c r="D100" s="44">
        <f t="shared" si="251"/>
        <v>15631.8</v>
      </c>
      <c r="E100" s="43">
        <f>RCF!C$43</f>
        <v>68.141894999999991</v>
      </c>
      <c r="F100" s="44">
        <f t="shared" si="236"/>
        <v>4032.1</v>
      </c>
      <c r="G100" s="121">
        <f>RCF!C$5</f>
        <v>17.577000000000002</v>
      </c>
      <c r="H100" s="44">
        <f t="shared" si="237"/>
        <v>4032.2</v>
      </c>
      <c r="I100" s="121">
        <f t="shared" si="238"/>
        <v>17.577000000000002</v>
      </c>
      <c r="J100" s="108">
        <f t="shared" si="232"/>
        <v>4435.3999999999996</v>
      </c>
      <c r="K100" s="108">
        <f t="shared" si="232"/>
        <v>5524.1</v>
      </c>
      <c r="L100" s="108">
        <f t="shared" si="232"/>
        <v>5927.3</v>
      </c>
      <c r="M100" s="108">
        <f t="shared" si="232"/>
        <v>6532.1</v>
      </c>
      <c r="N100" s="108">
        <f t="shared" si="232"/>
        <v>8064.3</v>
      </c>
      <c r="O100" s="108">
        <f t="shared" si="232"/>
        <v>8669.2000000000007</v>
      </c>
      <c r="P100" s="108">
        <f t="shared" si="232"/>
        <v>12096.5</v>
      </c>
      <c r="Q100" s="44">
        <f t="shared" si="239"/>
        <v>4051.2</v>
      </c>
      <c r="R100" s="121">
        <f>RCF!C$7</f>
        <v>17.66</v>
      </c>
      <c r="S100" s="108">
        <f t="shared" si="231"/>
        <v>5266.5</v>
      </c>
      <c r="T100" s="108">
        <f t="shared" si="231"/>
        <v>6076.8</v>
      </c>
      <c r="U100" s="44">
        <f t="shared" si="240"/>
        <v>3907.5</v>
      </c>
      <c r="V100" s="121">
        <f>RCF!C$9</f>
        <v>17.033999999999999</v>
      </c>
      <c r="W100" s="44">
        <f t="shared" si="241"/>
        <v>3907.5</v>
      </c>
      <c r="X100" s="121">
        <f t="shared" si="242"/>
        <v>17.033999999999999</v>
      </c>
      <c r="Y100" s="108">
        <f t="shared" si="252"/>
        <v>4298.2</v>
      </c>
      <c r="Z100" s="108">
        <f t="shared" si="233"/>
        <v>5353.4</v>
      </c>
      <c r="AA100" s="108">
        <f t="shared" si="233"/>
        <v>6330.3</v>
      </c>
      <c r="AB100" s="108">
        <f t="shared" si="233"/>
        <v>5744.2</v>
      </c>
      <c r="AC100" s="108">
        <f t="shared" si="233"/>
        <v>8479.5</v>
      </c>
      <c r="AD100" s="108">
        <f t="shared" si="233"/>
        <v>11722.8</v>
      </c>
      <c r="AE100" s="44">
        <f t="shared" si="243"/>
        <v>3780.5</v>
      </c>
      <c r="AF100" s="121">
        <f>RCF!C$13</f>
        <v>16.48</v>
      </c>
      <c r="AG100" s="108">
        <f t="shared" si="234"/>
        <v>6237.8</v>
      </c>
      <c r="AH100" s="108">
        <f t="shared" si="234"/>
        <v>7939.1</v>
      </c>
      <c r="AI100" s="108">
        <f t="shared" si="234"/>
        <v>11341.5</v>
      </c>
      <c r="AJ100" s="44">
        <f t="shared" si="244"/>
        <v>3953.3</v>
      </c>
      <c r="AK100" s="121">
        <f>RCF!C$25</f>
        <v>17.233333333333334</v>
      </c>
      <c r="AL100" s="44">
        <f t="shared" si="245"/>
        <v>5340.4</v>
      </c>
      <c r="AM100" s="121">
        <f>RCF!C$59</f>
        <v>23.279999999999998</v>
      </c>
      <c r="AN100" s="44">
        <f t="shared" si="246"/>
        <v>4247.1000000000004</v>
      </c>
      <c r="AO100" s="121">
        <f>RCF!C$33</f>
        <v>18.513999999999999</v>
      </c>
      <c r="AP100" s="108">
        <f t="shared" si="253"/>
        <v>6370.6</v>
      </c>
      <c r="AQ100" s="44">
        <f t="shared" si="247"/>
        <v>3970.1</v>
      </c>
      <c r="AR100" s="121">
        <f>RCF!C$35</f>
        <v>17.306666666666668</v>
      </c>
      <c r="AS100" s="108">
        <f t="shared" si="235"/>
        <v>5161.1000000000004</v>
      </c>
      <c r="AT100" s="108">
        <f t="shared" si="235"/>
        <v>5756.6</v>
      </c>
      <c r="AU100" s="44">
        <f t="shared" si="248"/>
        <v>4097</v>
      </c>
      <c r="AV100" s="121">
        <f>RCF!C$37</f>
        <v>17.86</v>
      </c>
      <c r="AW100" s="122">
        <f t="shared" si="254"/>
        <v>4145.2</v>
      </c>
      <c r="AX100" s="121">
        <f>RCF!C$64</f>
        <v>18.07</v>
      </c>
      <c r="AY100" s="44">
        <f t="shared" si="249"/>
        <v>4203.3</v>
      </c>
      <c r="AZ100" s="121">
        <f>RCF!C$39</f>
        <v>18.323333333333334</v>
      </c>
      <c r="BA100" s="44">
        <f t="shared" si="250"/>
        <v>4032.6</v>
      </c>
      <c r="BB100" s="121">
        <f>RCF!C$41</f>
        <v>17.579000000000001</v>
      </c>
    </row>
    <row r="101" spans="1:54" ht="25.5" x14ac:dyDescent="0.2">
      <c r="A101" s="60">
        <v>2550</v>
      </c>
      <c r="B101" s="61" t="s">
        <v>77</v>
      </c>
      <c r="C101" s="62">
        <v>196</v>
      </c>
      <c r="D101" s="44">
        <f t="shared" si="251"/>
        <v>13355.8</v>
      </c>
      <c r="E101" s="43">
        <f>RCF!C$43</f>
        <v>68.141894999999991</v>
      </c>
      <c r="F101" s="44">
        <f t="shared" si="236"/>
        <v>3445</v>
      </c>
      <c r="G101" s="121">
        <f>RCF!C$5</f>
        <v>17.577000000000002</v>
      </c>
      <c r="H101" s="44">
        <f t="shared" si="237"/>
        <v>3445.1</v>
      </c>
      <c r="I101" s="121">
        <f t="shared" si="238"/>
        <v>17.577000000000002</v>
      </c>
      <c r="J101" s="108">
        <f t="shared" si="232"/>
        <v>3789.6</v>
      </c>
      <c r="K101" s="108">
        <f t="shared" si="232"/>
        <v>4719.8</v>
      </c>
      <c r="L101" s="108">
        <f t="shared" si="232"/>
        <v>5064.3</v>
      </c>
      <c r="M101" s="108">
        <f t="shared" si="232"/>
        <v>5581</v>
      </c>
      <c r="N101" s="108">
        <f t="shared" si="232"/>
        <v>6890.2</v>
      </c>
      <c r="O101" s="108">
        <f t="shared" si="232"/>
        <v>7406.9</v>
      </c>
      <c r="P101" s="108">
        <f t="shared" si="232"/>
        <v>10335.299999999999</v>
      </c>
      <c r="Q101" s="44">
        <f t="shared" si="239"/>
        <v>3461.3</v>
      </c>
      <c r="R101" s="121">
        <f>RCF!C$7</f>
        <v>17.66</v>
      </c>
      <c r="S101" s="108">
        <f t="shared" si="231"/>
        <v>4499.6000000000004</v>
      </c>
      <c r="T101" s="108">
        <f t="shared" si="231"/>
        <v>5191.8999999999996</v>
      </c>
      <c r="U101" s="44">
        <f t="shared" si="240"/>
        <v>3338.6</v>
      </c>
      <c r="V101" s="121">
        <f>RCF!C$9</f>
        <v>17.033999999999999</v>
      </c>
      <c r="W101" s="44">
        <f t="shared" si="241"/>
        <v>3338.6</v>
      </c>
      <c r="X101" s="121">
        <f t="shared" si="242"/>
        <v>17.033999999999999</v>
      </c>
      <c r="Y101" s="108">
        <f t="shared" si="252"/>
        <v>3672.4</v>
      </c>
      <c r="Z101" s="108">
        <f t="shared" si="233"/>
        <v>4574</v>
      </c>
      <c r="AA101" s="108">
        <f t="shared" si="233"/>
        <v>5408.6</v>
      </c>
      <c r="AB101" s="108">
        <f t="shared" si="233"/>
        <v>4907.8</v>
      </c>
      <c r="AC101" s="108">
        <f t="shared" si="233"/>
        <v>7244.9</v>
      </c>
      <c r="AD101" s="108">
        <f t="shared" si="233"/>
        <v>10016</v>
      </c>
      <c r="AE101" s="44">
        <f t="shared" si="243"/>
        <v>3230</v>
      </c>
      <c r="AF101" s="121">
        <f>RCF!C$13</f>
        <v>16.48</v>
      </c>
      <c r="AG101" s="108">
        <f t="shared" si="234"/>
        <v>5329.5</v>
      </c>
      <c r="AH101" s="108">
        <f t="shared" si="234"/>
        <v>6783</v>
      </c>
      <c r="AI101" s="108">
        <f t="shared" si="234"/>
        <v>9690</v>
      </c>
      <c r="AJ101" s="44">
        <f t="shared" si="244"/>
        <v>3377.7</v>
      </c>
      <c r="AK101" s="121">
        <f>RCF!C$25</f>
        <v>17.233333333333334</v>
      </c>
      <c r="AL101" s="44">
        <f t="shared" si="245"/>
        <v>4562.8</v>
      </c>
      <c r="AM101" s="121">
        <f>RCF!C$59</f>
        <v>23.279999999999998</v>
      </c>
      <c r="AN101" s="44">
        <f t="shared" si="246"/>
        <v>3628.7</v>
      </c>
      <c r="AO101" s="121">
        <f>RCF!C$33</f>
        <v>18.513999999999999</v>
      </c>
      <c r="AP101" s="108">
        <f t="shared" si="253"/>
        <v>5443</v>
      </c>
      <c r="AQ101" s="44">
        <f t="shared" si="247"/>
        <v>3392.1</v>
      </c>
      <c r="AR101" s="121">
        <f>RCF!C$35</f>
        <v>17.306666666666668</v>
      </c>
      <c r="AS101" s="108">
        <f t="shared" si="235"/>
        <v>4409.7</v>
      </c>
      <c r="AT101" s="108">
        <f t="shared" si="235"/>
        <v>4918.5</v>
      </c>
      <c r="AU101" s="44">
        <f t="shared" si="248"/>
        <v>3500.5</v>
      </c>
      <c r="AV101" s="121">
        <f>RCF!C$37</f>
        <v>17.86</v>
      </c>
      <c r="AW101" s="122">
        <f t="shared" si="254"/>
        <v>3541.7</v>
      </c>
      <c r="AX101" s="121">
        <f>RCF!C$64</f>
        <v>18.07</v>
      </c>
      <c r="AY101" s="44">
        <f t="shared" si="249"/>
        <v>3591.3</v>
      </c>
      <c r="AZ101" s="121">
        <f>RCF!C$39</f>
        <v>18.323333333333334</v>
      </c>
      <c r="BA101" s="44">
        <f t="shared" si="250"/>
        <v>3445.4</v>
      </c>
      <c r="BB101" s="121">
        <f>RCF!C$41</f>
        <v>17.579000000000001</v>
      </c>
    </row>
    <row r="102" spans="1:54" x14ac:dyDescent="0.2">
      <c r="A102" s="60">
        <v>2717</v>
      </c>
      <c r="B102" s="47" t="s">
        <v>78</v>
      </c>
      <c r="C102" s="48">
        <v>75</v>
      </c>
      <c r="D102" s="44">
        <f t="shared" si="251"/>
        <v>5110.6000000000004</v>
      </c>
      <c r="E102" s="43">
        <f>RCF!C$43</f>
        <v>68.141894999999991</v>
      </c>
      <c r="F102" s="44">
        <f t="shared" si="236"/>
        <v>1318.2</v>
      </c>
      <c r="G102" s="121">
        <f>RCF!C$5</f>
        <v>17.577000000000002</v>
      </c>
      <c r="H102" s="44">
        <f t="shared" si="237"/>
        <v>1318.3</v>
      </c>
      <c r="I102" s="121">
        <f t="shared" si="238"/>
        <v>17.577000000000002</v>
      </c>
      <c r="J102" s="108">
        <f t="shared" ref="J102:P114" si="255">ROUND($C102*$I102*J$6,1)</f>
        <v>1450.1</v>
      </c>
      <c r="K102" s="108">
        <f t="shared" si="255"/>
        <v>1806</v>
      </c>
      <c r="L102" s="108">
        <f t="shared" si="255"/>
        <v>1937.9</v>
      </c>
      <c r="M102" s="108">
        <f t="shared" si="255"/>
        <v>2135.6</v>
      </c>
      <c r="N102" s="108">
        <f t="shared" si="255"/>
        <v>2636.6</v>
      </c>
      <c r="O102" s="108">
        <f t="shared" si="255"/>
        <v>2834.3</v>
      </c>
      <c r="P102" s="108">
        <f t="shared" si="255"/>
        <v>3954.8</v>
      </c>
      <c r="Q102" s="44">
        <f t="shared" si="239"/>
        <v>1324.5</v>
      </c>
      <c r="R102" s="121">
        <f>RCF!C$7</f>
        <v>17.66</v>
      </c>
      <c r="S102" s="108">
        <f t="shared" si="231"/>
        <v>1721.8</v>
      </c>
      <c r="T102" s="108">
        <f t="shared" si="231"/>
        <v>1986.7</v>
      </c>
      <c r="U102" s="44">
        <f t="shared" si="240"/>
        <v>1277.5</v>
      </c>
      <c r="V102" s="121">
        <f>RCF!C$9</f>
        <v>17.033999999999999</v>
      </c>
      <c r="W102" s="44">
        <f t="shared" si="241"/>
        <v>1277.5</v>
      </c>
      <c r="X102" s="121">
        <f t="shared" si="242"/>
        <v>17.033999999999999</v>
      </c>
      <c r="Y102" s="108">
        <f t="shared" si="252"/>
        <v>1405.2</v>
      </c>
      <c r="Z102" s="108">
        <f t="shared" ref="Z102:AD114" si="256">ROUND($C102*$X102*Z$6,1)</f>
        <v>1750.2</v>
      </c>
      <c r="AA102" s="108">
        <f t="shared" si="256"/>
        <v>2069.6</v>
      </c>
      <c r="AB102" s="108">
        <f t="shared" si="256"/>
        <v>1878</v>
      </c>
      <c r="AC102" s="108">
        <f t="shared" si="256"/>
        <v>2772.3</v>
      </c>
      <c r="AD102" s="108">
        <f t="shared" si="256"/>
        <v>3832.7</v>
      </c>
      <c r="AE102" s="44">
        <f t="shared" si="243"/>
        <v>1236</v>
      </c>
      <c r="AF102" s="121">
        <f>RCF!C$13</f>
        <v>16.48</v>
      </c>
      <c r="AG102" s="108">
        <f t="shared" si="234"/>
        <v>2039.4</v>
      </c>
      <c r="AH102" s="108">
        <f t="shared" si="234"/>
        <v>2595.6</v>
      </c>
      <c r="AI102" s="108">
        <f t="shared" si="234"/>
        <v>3708</v>
      </c>
      <c r="AJ102" s="44">
        <f t="shared" si="244"/>
        <v>1292.5</v>
      </c>
      <c r="AK102" s="121">
        <f>RCF!C$25</f>
        <v>17.233333333333334</v>
      </c>
      <c r="AL102" s="44">
        <f t="shared" si="245"/>
        <v>1746</v>
      </c>
      <c r="AM102" s="121">
        <f>RCF!C$59</f>
        <v>23.279999999999998</v>
      </c>
      <c r="AN102" s="44">
        <f t="shared" si="246"/>
        <v>1388.5</v>
      </c>
      <c r="AO102" s="121">
        <f>RCF!C$33</f>
        <v>18.513999999999999</v>
      </c>
      <c r="AP102" s="108">
        <f t="shared" si="253"/>
        <v>2082.6999999999998</v>
      </c>
      <c r="AQ102" s="44">
        <f t="shared" si="247"/>
        <v>1298</v>
      </c>
      <c r="AR102" s="121">
        <f>RCF!C$35</f>
        <v>17.306666666666668</v>
      </c>
      <c r="AS102" s="108">
        <f t="shared" si="235"/>
        <v>1687.4</v>
      </c>
      <c r="AT102" s="108">
        <f t="shared" si="235"/>
        <v>1882.1</v>
      </c>
      <c r="AU102" s="44">
        <f t="shared" si="248"/>
        <v>1339.5</v>
      </c>
      <c r="AV102" s="121">
        <f>RCF!C$37</f>
        <v>17.86</v>
      </c>
      <c r="AW102" s="122">
        <f t="shared" si="254"/>
        <v>1355.2</v>
      </c>
      <c r="AX102" s="121">
        <f>RCF!C$64</f>
        <v>18.07</v>
      </c>
      <c r="AY102" s="44">
        <f t="shared" si="249"/>
        <v>1374.2</v>
      </c>
      <c r="AZ102" s="121">
        <f>RCF!C$39</f>
        <v>18.323333333333334</v>
      </c>
      <c r="BA102" s="44">
        <f t="shared" si="250"/>
        <v>1318.4</v>
      </c>
      <c r="BB102" s="121">
        <f>RCF!C$41</f>
        <v>17.579000000000001</v>
      </c>
    </row>
    <row r="103" spans="1:54" x14ac:dyDescent="0.2">
      <c r="A103" s="60">
        <v>2800</v>
      </c>
      <c r="B103" s="47" t="s">
        <v>204</v>
      </c>
      <c r="C103" s="48">
        <v>36</v>
      </c>
      <c r="D103" s="44">
        <f t="shared" si="251"/>
        <v>2453.1</v>
      </c>
      <c r="E103" s="43">
        <f>RCF!C$43</f>
        <v>68.141894999999991</v>
      </c>
      <c r="F103" s="44">
        <f t="shared" si="236"/>
        <v>603.1</v>
      </c>
      <c r="G103" s="121">
        <f>RCF!F$5</f>
        <v>16.753</v>
      </c>
      <c r="H103" s="44">
        <f t="shared" si="237"/>
        <v>603.1</v>
      </c>
      <c r="I103" s="121">
        <f t="shared" si="238"/>
        <v>16.753</v>
      </c>
      <c r="J103" s="108">
        <f t="shared" si="255"/>
        <v>663.4</v>
      </c>
      <c r="K103" s="108">
        <f t="shared" si="255"/>
        <v>826.3</v>
      </c>
      <c r="L103" s="108">
        <f t="shared" si="255"/>
        <v>886.6</v>
      </c>
      <c r="M103" s="108">
        <f t="shared" si="255"/>
        <v>977</v>
      </c>
      <c r="N103" s="108">
        <f t="shared" si="255"/>
        <v>1206.2</v>
      </c>
      <c r="O103" s="108">
        <f t="shared" si="255"/>
        <v>1296.7</v>
      </c>
      <c r="P103" s="108">
        <f t="shared" si="255"/>
        <v>1809.3</v>
      </c>
      <c r="Q103" s="44">
        <f t="shared" si="239"/>
        <v>606</v>
      </c>
      <c r="R103" s="121">
        <f>RCF!F$7</f>
        <v>16.835999999999999</v>
      </c>
      <c r="S103" s="108">
        <f t="shared" si="231"/>
        <v>787.8</v>
      </c>
      <c r="T103" s="108">
        <f t="shared" si="231"/>
        <v>909</v>
      </c>
      <c r="U103" s="44">
        <f t="shared" si="240"/>
        <v>584.5</v>
      </c>
      <c r="V103" s="121">
        <f>RCF!F$9</f>
        <v>16.238</v>
      </c>
      <c r="W103" s="44">
        <f t="shared" si="241"/>
        <v>584.5</v>
      </c>
      <c r="X103" s="121">
        <f t="shared" si="242"/>
        <v>16.238</v>
      </c>
      <c r="Y103" s="108">
        <f t="shared" si="252"/>
        <v>642.9</v>
      </c>
      <c r="Z103" s="108">
        <f t="shared" si="256"/>
        <v>800.9</v>
      </c>
      <c r="AA103" s="108">
        <f t="shared" si="256"/>
        <v>947</v>
      </c>
      <c r="AB103" s="108">
        <f t="shared" si="256"/>
        <v>859.3</v>
      </c>
      <c r="AC103" s="108">
        <f t="shared" si="256"/>
        <v>1268.5</v>
      </c>
      <c r="AD103" s="108">
        <f t="shared" si="256"/>
        <v>1753.7</v>
      </c>
      <c r="AE103" s="44">
        <f t="shared" si="243"/>
        <v>566.20000000000005</v>
      </c>
      <c r="AF103" s="121">
        <f>RCF!F$13</f>
        <v>15.73</v>
      </c>
      <c r="AG103" s="108">
        <f t="shared" si="234"/>
        <v>934.2</v>
      </c>
      <c r="AH103" s="108">
        <f t="shared" si="234"/>
        <v>1189</v>
      </c>
      <c r="AI103" s="108">
        <f t="shared" si="234"/>
        <v>1698.6</v>
      </c>
      <c r="AJ103" s="44">
        <f t="shared" si="244"/>
        <v>0</v>
      </c>
      <c r="AK103" s="121">
        <f>RCF!F$31</f>
        <v>0</v>
      </c>
      <c r="AL103" s="44">
        <f t="shared" si="245"/>
        <v>798.6</v>
      </c>
      <c r="AM103" s="121">
        <f>RCF!F$59</f>
        <v>22.186</v>
      </c>
      <c r="AN103" s="44">
        <f t="shared" si="246"/>
        <v>635.29999999999995</v>
      </c>
      <c r="AO103" s="121">
        <f>RCF!F$33</f>
        <v>17.648</v>
      </c>
      <c r="AP103" s="108">
        <f t="shared" si="253"/>
        <v>952.9</v>
      </c>
      <c r="AQ103" s="44">
        <f t="shared" si="247"/>
        <v>593.70000000000005</v>
      </c>
      <c r="AR103" s="121">
        <f>RCF!F$35</f>
        <v>16.492000000000001</v>
      </c>
      <c r="AS103" s="108">
        <f t="shared" si="235"/>
        <v>771.8</v>
      </c>
      <c r="AT103" s="108">
        <f t="shared" si="235"/>
        <v>860.8</v>
      </c>
      <c r="AU103" s="44">
        <f t="shared" si="248"/>
        <v>613.1</v>
      </c>
      <c r="AV103" s="121">
        <f>RCF!F$37</f>
        <v>17.032</v>
      </c>
      <c r="AW103" s="122">
        <f t="shared" si="254"/>
        <v>0</v>
      </c>
      <c r="AX103" s="121"/>
      <c r="AY103" s="44">
        <f t="shared" si="249"/>
        <v>624.9</v>
      </c>
      <c r="AZ103" s="121">
        <f>RCF!F$39</f>
        <v>17.36</v>
      </c>
      <c r="BA103" s="44">
        <f t="shared" si="250"/>
        <v>603.20000000000005</v>
      </c>
      <c r="BB103" s="121">
        <f>RCF!F$41</f>
        <v>16.757000000000001</v>
      </c>
    </row>
    <row r="104" spans="1:54" x14ac:dyDescent="0.2">
      <c r="A104" s="60">
        <v>2802</v>
      </c>
      <c r="B104" s="47" t="s">
        <v>79</v>
      </c>
      <c r="C104" s="48">
        <v>25</v>
      </c>
      <c r="D104" s="44">
        <f t="shared" si="251"/>
        <v>1703.5</v>
      </c>
      <c r="E104" s="43">
        <f>RCF!C$43</f>
        <v>68.141894999999991</v>
      </c>
      <c r="F104" s="44">
        <f t="shared" si="236"/>
        <v>439.4</v>
      </c>
      <c r="G104" s="121">
        <f>RCF!C$5</f>
        <v>17.577000000000002</v>
      </c>
      <c r="H104" s="44">
        <f t="shared" si="237"/>
        <v>439.4</v>
      </c>
      <c r="I104" s="121">
        <f t="shared" si="238"/>
        <v>17.577000000000002</v>
      </c>
      <c r="J104" s="108">
        <f t="shared" si="255"/>
        <v>483.4</v>
      </c>
      <c r="K104" s="108">
        <f t="shared" si="255"/>
        <v>602</v>
      </c>
      <c r="L104" s="108">
        <f t="shared" si="255"/>
        <v>646</v>
      </c>
      <c r="M104" s="108">
        <f t="shared" si="255"/>
        <v>711.9</v>
      </c>
      <c r="N104" s="108">
        <f t="shared" si="255"/>
        <v>878.9</v>
      </c>
      <c r="O104" s="108">
        <f t="shared" si="255"/>
        <v>944.8</v>
      </c>
      <c r="P104" s="108">
        <f t="shared" si="255"/>
        <v>1318.3</v>
      </c>
      <c r="Q104" s="44">
        <f t="shared" si="239"/>
        <v>441.5</v>
      </c>
      <c r="R104" s="121">
        <f>RCF!C$7</f>
        <v>17.66</v>
      </c>
      <c r="S104" s="108">
        <f t="shared" si="231"/>
        <v>573.9</v>
      </c>
      <c r="T104" s="108">
        <f t="shared" si="231"/>
        <v>662.2</v>
      </c>
      <c r="U104" s="44">
        <f t="shared" si="240"/>
        <v>425.8</v>
      </c>
      <c r="V104" s="121">
        <f>RCF!C$9</f>
        <v>17.033999999999999</v>
      </c>
      <c r="W104" s="44">
        <f t="shared" si="241"/>
        <v>425.8</v>
      </c>
      <c r="X104" s="121">
        <f t="shared" si="242"/>
        <v>17.033999999999999</v>
      </c>
      <c r="Y104" s="108">
        <f t="shared" si="252"/>
        <v>468.3</v>
      </c>
      <c r="Z104" s="108">
        <f t="shared" si="256"/>
        <v>583.4</v>
      </c>
      <c r="AA104" s="108">
        <f t="shared" si="256"/>
        <v>689.9</v>
      </c>
      <c r="AB104" s="108">
        <f t="shared" si="256"/>
        <v>626</v>
      </c>
      <c r="AC104" s="108">
        <f t="shared" si="256"/>
        <v>924.1</v>
      </c>
      <c r="AD104" s="108">
        <f t="shared" si="256"/>
        <v>1277.5999999999999</v>
      </c>
      <c r="AE104" s="44">
        <f t="shared" si="243"/>
        <v>412</v>
      </c>
      <c r="AF104" s="121">
        <f>RCF!C$13</f>
        <v>16.48</v>
      </c>
      <c r="AG104" s="108">
        <f t="shared" si="234"/>
        <v>679.8</v>
      </c>
      <c r="AH104" s="108">
        <f t="shared" si="234"/>
        <v>865.2</v>
      </c>
      <c r="AI104" s="108">
        <f t="shared" si="234"/>
        <v>1236</v>
      </c>
      <c r="AJ104" s="44">
        <f t="shared" si="244"/>
        <v>430.8</v>
      </c>
      <c r="AK104" s="121">
        <f>RCF!C$25</f>
        <v>17.233333333333334</v>
      </c>
      <c r="AL104" s="44">
        <f t="shared" si="245"/>
        <v>582</v>
      </c>
      <c r="AM104" s="121">
        <f>RCF!C$59</f>
        <v>23.279999999999998</v>
      </c>
      <c r="AN104" s="44">
        <f t="shared" si="246"/>
        <v>462.8</v>
      </c>
      <c r="AO104" s="121">
        <f>RCF!C$33</f>
        <v>18.513999999999999</v>
      </c>
      <c r="AP104" s="108">
        <f t="shared" si="253"/>
        <v>694.2</v>
      </c>
      <c r="AQ104" s="44">
        <f t="shared" si="247"/>
        <v>432.6</v>
      </c>
      <c r="AR104" s="121">
        <f>RCF!C$35</f>
        <v>17.306666666666668</v>
      </c>
      <c r="AS104" s="108">
        <f t="shared" si="235"/>
        <v>562.29999999999995</v>
      </c>
      <c r="AT104" s="108">
        <f t="shared" si="235"/>
        <v>627.20000000000005</v>
      </c>
      <c r="AU104" s="44">
        <f t="shared" si="248"/>
        <v>446.5</v>
      </c>
      <c r="AV104" s="121">
        <f>RCF!C$37</f>
        <v>17.86</v>
      </c>
      <c r="AW104" s="122">
        <f t="shared" si="254"/>
        <v>451.7</v>
      </c>
      <c r="AX104" s="121">
        <f>RCF!C$64</f>
        <v>18.07</v>
      </c>
      <c r="AY104" s="44">
        <f t="shared" si="249"/>
        <v>458</v>
      </c>
      <c r="AZ104" s="121">
        <f>RCF!C$39</f>
        <v>18.323333333333334</v>
      </c>
      <c r="BA104" s="44">
        <f t="shared" si="250"/>
        <v>439.4</v>
      </c>
      <c r="BB104" s="121">
        <f>RCF!C$41</f>
        <v>17.579000000000001</v>
      </c>
    </row>
    <row r="105" spans="1:54" x14ac:dyDescent="0.2">
      <c r="A105" s="60">
        <v>2802</v>
      </c>
      <c r="B105" s="47" t="s">
        <v>79</v>
      </c>
      <c r="C105" s="48">
        <v>25</v>
      </c>
      <c r="D105" s="44">
        <f t="shared" si="251"/>
        <v>1703.5</v>
      </c>
      <c r="E105" s="43">
        <f>RCF!C$43</f>
        <v>68.141894999999991</v>
      </c>
      <c r="F105" s="44">
        <f t="shared" si="236"/>
        <v>418.8</v>
      </c>
      <c r="G105" s="121">
        <f>RCF!F$5</f>
        <v>16.753</v>
      </c>
      <c r="H105" s="44">
        <f t="shared" si="237"/>
        <v>418.8</v>
      </c>
      <c r="I105" s="121">
        <f t="shared" si="238"/>
        <v>16.753</v>
      </c>
      <c r="J105" s="108">
        <f t="shared" si="255"/>
        <v>460.7</v>
      </c>
      <c r="K105" s="108">
        <f t="shared" si="255"/>
        <v>573.79999999999995</v>
      </c>
      <c r="L105" s="108">
        <f t="shared" si="255"/>
        <v>615.70000000000005</v>
      </c>
      <c r="M105" s="108">
        <f t="shared" si="255"/>
        <v>678.5</v>
      </c>
      <c r="N105" s="108">
        <f t="shared" si="255"/>
        <v>837.7</v>
      </c>
      <c r="O105" s="108">
        <f t="shared" si="255"/>
        <v>900.5</v>
      </c>
      <c r="P105" s="108">
        <f t="shared" si="255"/>
        <v>1256.5</v>
      </c>
      <c r="Q105" s="44">
        <f t="shared" si="239"/>
        <v>420.9</v>
      </c>
      <c r="R105" s="121">
        <f>RCF!F$7</f>
        <v>16.835999999999999</v>
      </c>
      <c r="S105" s="108">
        <f t="shared" si="231"/>
        <v>547.1</v>
      </c>
      <c r="T105" s="108">
        <f t="shared" si="231"/>
        <v>631.29999999999995</v>
      </c>
      <c r="U105" s="44">
        <f t="shared" si="240"/>
        <v>405.9</v>
      </c>
      <c r="V105" s="121">
        <f>RCF!F$9</f>
        <v>16.238</v>
      </c>
      <c r="W105" s="44">
        <f t="shared" si="241"/>
        <v>405.9</v>
      </c>
      <c r="X105" s="121">
        <f t="shared" si="242"/>
        <v>16.238</v>
      </c>
      <c r="Y105" s="108">
        <f t="shared" si="252"/>
        <v>446.4</v>
      </c>
      <c r="Z105" s="108">
        <f t="shared" si="256"/>
        <v>556.20000000000005</v>
      </c>
      <c r="AA105" s="108">
        <f t="shared" si="256"/>
        <v>657.6</v>
      </c>
      <c r="AB105" s="108">
        <f t="shared" si="256"/>
        <v>596.70000000000005</v>
      </c>
      <c r="AC105" s="108">
        <f t="shared" si="256"/>
        <v>880.9</v>
      </c>
      <c r="AD105" s="108">
        <f t="shared" si="256"/>
        <v>1217.9000000000001</v>
      </c>
      <c r="AE105" s="44">
        <f t="shared" si="243"/>
        <v>393.2</v>
      </c>
      <c r="AF105" s="121">
        <f>RCF!F$13</f>
        <v>15.73</v>
      </c>
      <c r="AG105" s="108">
        <f t="shared" si="234"/>
        <v>648.79999999999995</v>
      </c>
      <c r="AH105" s="108">
        <f t="shared" si="234"/>
        <v>825.7</v>
      </c>
      <c r="AI105" s="108">
        <f t="shared" si="234"/>
        <v>1179.5999999999999</v>
      </c>
      <c r="AJ105" s="44">
        <f t="shared" si="244"/>
        <v>0</v>
      </c>
      <c r="AK105" s="121">
        <f>RCF!F$31</f>
        <v>0</v>
      </c>
      <c r="AL105" s="44">
        <f t="shared" si="245"/>
        <v>554.6</v>
      </c>
      <c r="AM105" s="121">
        <f>RCF!F$59</f>
        <v>22.186</v>
      </c>
      <c r="AN105" s="44">
        <f t="shared" si="246"/>
        <v>441.2</v>
      </c>
      <c r="AO105" s="121">
        <f>RCF!F$33</f>
        <v>17.648</v>
      </c>
      <c r="AP105" s="108">
        <f t="shared" si="253"/>
        <v>661.8</v>
      </c>
      <c r="AQ105" s="44">
        <f t="shared" si="247"/>
        <v>412.3</v>
      </c>
      <c r="AR105" s="121">
        <f>RCF!F$35</f>
        <v>16.492000000000001</v>
      </c>
      <c r="AS105" s="108">
        <f t="shared" si="235"/>
        <v>535.9</v>
      </c>
      <c r="AT105" s="108">
        <f t="shared" si="235"/>
        <v>597.79999999999995</v>
      </c>
      <c r="AU105" s="44">
        <f t="shared" si="248"/>
        <v>425.8</v>
      </c>
      <c r="AV105" s="121">
        <f>RCF!F$37</f>
        <v>17.032</v>
      </c>
      <c r="AW105" s="122">
        <f t="shared" si="254"/>
        <v>430.5</v>
      </c>
      <c r="AX105" s="121">
        <f>RCF!F$64</f>
        <v>17.22</v>
      </c>
      <c r="AY105" s="44">
        <f t="shared" si="249"/>
        <v>434</v>
      </c>
      <c r="AZ105" s="121">
        <f>RCF!F$39</f>
        <v>17.36</v>
      </c>
      <c r="BA105" s="44">
        <f t="shared" si="250"/>
        <v>418.9</v>
      </c>
      <c r="BB105" s="121">
        <f>RCF!F$41</f>
        <v>16.757000000000001</v>
      </c>
    </row>
    <row r="106" spans="1:54" x14ac:dyDescent="0.2">
      <c r="A106" s="60">
        <v>3499</v>
      </c>
      <c r="B106" s="47" t="s">
        <v>205</v>
      </c>
      <c r="C106" s="48">
        <v>47.8</v>
      </c>
      <c r="D106" s="44">
        <f t="shared" si="251"/>
        <v>3257.2</v>
      </c>
      <c r="E106" s="43">
        <f>RCF!C$43</f>
        <v>68.141894999999991</v>
      </c>
      <c r="F106" s="44">
        <f t="shared" si="236"/>
        <v>800.7</v>
      </c>
      <c r="G106" s="121">
        <f>RCF!F$5</f>
        <v>16.753</v>
      </c>
      <c r="H106" s="44">
        <f t="shared" si="237"/>
        <v>800.8</v>
      </c>
      <c r="I106" s="121">
        <f t="shared" si="238"/>
        <v>16.753</v>
      </c>
      <c r="J106" s="108">
        <f t="shared" si="255"/>
        <v>880.9</v>
      </c>
      <c r="K106" s="108">
        <f t="shared" si="255"/>
        <v>1097.0999999999999</v>
      </c>
      <c r="L106" s="108">
        <f t="shared" si="255"/>
        <v>1177.2</v>
      </c>
      <c r="M106" s="108">
        <f t="shared" si="255"/>
        <v>1297.3</v>
      </c>
      <c r="N106" s="108">
        <f t="shared" si="255"/>
        <v>1601.6</v>
      </c>
      <c r="O106" s="108">
        <f t="shared" si="255"/>
        <v>1721.7</v>
      </c>
      <c r="P106" s="108">
        <f t="shared" si="255"/>
        <v>2402.4</v>
      </c>
      <c r="Q106" s="44">
        <f t="shared" si="239"/>
        <v>804.7</v>
      </c>
      <c r="R106" s="121">
        <f>RCF!F$7</f>
        <v>16.835999999999999</v>
      </c>
      <c r="S106" s="108">
        <f t="shared" si="231"/>
        <v>1046.0999999999999</v>
      </c>
      <c r="T106" s="108">
        <f t="shared" si="231"/>
        <v>1207</v>
      </c>
      <c r="U106" s="44">
        <f t="shared" si="240"/>
        <v>776.1</v>
      </c>
      <c r="V106" s="121">
        <f>RCF!F$9</f>
        <v>16.238</v>
      </c>
      <c r="W106" s="44">
        <f t="shared" si="241"/>
        <v>776.1</v>
      </c>
      <c r="X106" s="121">
        <f t="shared" si="242"/>
        <v>16.238</v>
      </c>
      <c r="Y106" s="108">
        <f t="shared" si="252"/>
        <v>853.7</v>
      </c>
      <c r="Z106" s="108">
        <f t="shared" si="256"/>
        <v>1063.4000000000001</v>
      </c>
      <c r="AA106" s="108">
        <f t="shared" si="256"/>
        <v>1257.4000000000001</v>
      </c>
      <c r="AB106" s="108">
        <f t="shared" si="256"/>
        <v>1141</v>
      </c>
      <c r="AC106" s="108">
        <f t="shared" si="256"/>
        <v>1684.3</v>
      </c>
      <c r="AD106" s="108">
        <f t="shared" si="256"/>
        <v>2328.5</v>
      </c>
      <c r="AE106" s="44">
        <f t="shared" si="243"/>
        <v>751.8</v>
      </c>
      <c r="AF106" s="121">
        <f>RCF!F$13</f>
        <v>15.73</v>
      </c>
      <c r="AG106" s="108">
        <f t="shared" si="234"/>
        <v>1240.5</v>
      </c>
      <c r="AH106" s="108">
        <f t="shared" si="234"/>
        <v>1578.8</v>
      </c>
      <c r="AI106" s="108">
        <f t="shared" si="234"/>
        <v>2255.4</v>
      </c>
      <c r="AJ106" s="44">
        <f t="shared" si="244"/>
        <v>0</v>
      </c>
      <c r="AK106" s="121">
        <f>RCF!F$31</f>
        <v>0</v>
      </c>
      <c r="AL106" s="44">
        <f t="shared" si="245"/>
        <v>1060.4000000000001</v>
      </c>
      <c r="AM106" s="121">
        <f>RCF!F$59</f>
        <v>22.186</v>
      </c>
      <c r="AN106" s="44">
        <f t="shared" si="246"/>
        <v>843.5</v>
      </c>
      <c r="AO106" s="121">
        <f>RCF!F$33</f>
        <v>17.648</v>
      </c>
      <c r="AP106" s="108">
        <f t="shared" si="253"/>
        <v>1265.2</v>
      </c>
      <c r="AQ106" s="44">
        <f t="shared" si="247"/>
        <v>788.3</v>
      </c>
      <c r="AR106" s="121">
        <f>RCF!F$35</f>
        <v>16.492000000000001</v>
      </c>
      <c r="AS106" s="108">
        <f t="shared" si="235"/>
        <v>1024.7</v>
      </c>
      <c r="AT106" s="108">
        <f t="shared" si="235"/>
        <v>1143</v>
      </c>
      <c r="AU106" s="44">
        <f t="shared" si="248"/>
        <v>814.1</v>
      </c>
      <c r="AV106" s="121">
        <f>RCF!F$37</f>
        <v>17.032</v>
      </c>
      <c r="AW106" s="122">
        <f t="shared" si="254"/>
        <v>823.1</v>
      </c>
      <c r="AX106" s="121">
        <f>RCF!F$64</f>
        <v>17.22</v>
      </c>
      <c r="AY106" s="44">
        <f t="shared" si="249"/>
        <v>829.8</v>
      </c>
      <c r="AZ106" s="121">
        <f>RCF!F$39</f>
        <v>17.36</v>
      </c>
      <c r="BA106" s="44">
        <f t="shared" si="250"/>
        <v>800.9</v>
      </c>
      <c r="BB106" s="121">
        <f>RCF!F$41</f>
        <v>16.757000000000001</v>
      </c>
    </row>
    <row r="107" spans="1:54" ht="25.5" x14ac:dyDescent="0.2">
      <c r="A107" s="60">
        <v>3610</v>
      </c>
      <c r="B107" s="61" t="s">
        <v>80</v>
      </c>
      <c r="C107" s="62">
        <v>110</v>
      </c>
      <c r="D107" s="44">
        <f t="shared" si="251"/>
        <v>1843.3</v>
      </c>
      <c r="E107" s="65">
        <f>BB107</f>
        <v>16.757000000000001</v>
      </c>
      <c r="F107" s="44">
        <f t="shared" si="236"/>
        <v>1842.8</v>
      </c>
      <c r="G107" s="121">
        <f>RCF!F$5</f>
        <v>16.753</v>
      </c>
      <c r="H107" s="44">
        <f t="shared" si="237"/>
        <v>1842.8</v>
      </c>
      <c r="I107" s="121">
        <f t="shared" si="238"/>
        <v>16.753</v>
      </c>
      <c r="J107" s="108">
        <f t="shared" si="255"/>
        <v>2027.1</v>
      </c>
      <c r="K107" s="108">
        <f t="shared" si="255"/>
        <v>2524.6999999999998</v>
      </c>
      <c r="L107" s="108">
        <f t="shared" si="255"/>
        <v>2709</v>
      </c>
      <c r="M107" s="108">
        <f t="shared" si="255"/>
        <v>2985.4</v>
      </c>
      <c r="N107" s="108">
        <f t="shared" si="255"/>
        <v>3685.7</v>
      </c>
      <c r="O107" s="108">
        <f t="shared" si="255"/>
        <v>3962.1</v>
      </c>
      <c r="P107" s="108">
        <f t="shared" si="255"/>
        <v>5528.5</v>
      </c>
      <c r="Q107" s="44">
        <f t="shared" si="239"/>
        <v>1851.9</v>
      </c>
      <c r="R107" s="121">
        <f>RCF!F$7</f>
        <v>16.835999999999999</v>
      </c>
      <c r="S107" s="108">
        <f t="shared" si="231"/>
        <v>2407.4</v>
      </c>
      <c r="T107" s="108">
        <f t="shared" si="231"/>
        <v>2777.8</v>
      </c>
      <c r="U107" s="44">
        <f t="shared" si="240"/>
        <v>1786.1</v>
      </c>
      <c r="V107" s="121">
        <f>RCF!F$9</f>
        <v>16.238</v>
      </c>
      <c r="W107" s="44">
        <f t="shared" si="241"/>
        <v>1786.1</v>
      </c>
      <c r="X107" s="121">
        <f t="shared" si="242"/>
        <v>16.238</v>
      </c>
      <c r="Y107" s="108">
        <f t="shared" si="252"/>
        <v>1964.7</v>
      </c>
      <c r="Z107" s="108">
        <f t="shared" si="256"/>
        <v>2447.1</v>
      </c>
      <c r="AA107" s="108">
        <f t="shared" si="256"/>
        <v>2893.6</v>
      </c>
      <c r="AB107" s="108">
        <f t="shared" si="256"/>
        <v>2625.7</v>
      </c>
      <c r="AC107" s="108">
        <f t="shared" si="256"/>
        <v>3876</v>
      </c>
      <c r="AD107" s="108">
        <f t="shared" si="256"/>
        <v>5358.5</v>
      </c>
      <c r="AE107" s="44">
        <f t="shared" si="243"/>
        <v>1730.3</v>
      </c>
      <c r="AF107" s="121">
        <f>RCF!F$13</f>
        <v>15.73</v>
      </c>
      <c r="AG107" s="108">
        <f t="shared" si="234"/>
        <v>2855</v>
      </c>
      <c r="AH107" s="108">
        <f t="shared" si="234"/>
        <v>3633.6</v>
      </c>
      <c r="AI107" s="108">
        <f t="shared" si="234"/>
        <v>5190.8999999999996</v>
      </c>
      <c r="AJ107" s="44">
        <f t="shared" si="244"/>
        <v>0</v>
      </c>
      <c r="AK107" s="121">
        <f>RCF!F$31</f>
        <v>0</v>
      </c>
      <c r="AL107" s="44">
        <f t="shared" si="245"/>
        <v>2440.4</v>
      </c>
      <c r="AM107" s="121">
        <f>RCF!F$59</f>
        <v>22.186</v>
      </c>
      <c r="AN107" s="44">
        <f t="shared" si="246"/>
        <v>1941.2</v>
      </c>
      <c r="AO107" s="121">
        <f>RCF!F$33</f>
        <v>17.648</v>
      </c>
      <c r="AP107" s="108">
        <f t="shared" si="253"/>
        <v>2911.8</v>
      </c>
      <c r="AQ107" s="44">
        <f t="shared" si="247"/>
        <v>1814.1</v>
      </c>
      <c r="AR107" s="121">
        <f>RCF!F$35</f>
        <v>16.492000000000001</v>
      </c>
      <c r="AS107" s="108">
        <f t="shared" si="235"/>
        <v>2358.3000000000002</v>
      </c>
      <c r="AT107" s="108">
        <f t="shared" si="235"/>
        <v>2630.4</v>
      </c>
      <c r="AU107" s="44">
        <f t="shared" si="248"/>
        <v>1873.5</v>
      </c>
      <c r="AV107" s="121">
        <f>RCF!F$37</f>
        <v>17.032</v>
      </c>
      <c r="AW107" s="122">
        <f t="shared" si="254"/>
        <v>1894.2</v>
      </c>
      <c r="AX107" s="121">
        <f>RCF!F$64</f>
        <v>17.22</v>
      </c>
      <c r="AY107" s="44">
        <f t="shared" si="249"/>
        <v>1909.6</v>
      </c>
      <c r="AZ107" s="121">
        <f>RCF!F$39</f>
        <v>17.36</v>
      </c>
      <c r="BA107" s="44">
        <f t="shared" si="250"/>
        <v>1843.2</v>
      </c>
      <c r="BB107" s="121">
        <f>RCF!F$41</f>
        <v>16.757000000000001</v>
      </c>
    </row>
    <row r="108" spans="1:54" x14ac:dyDescent="0.2">
      <c r="A108" s="63" t="s">
        <v>209</v>
      </c>
      <c r="B108" s="47" t="s">
        <v>81</v>
      </c>
      <c r="C108" s="48">
        <v>60</v>
      </c>
      <c r="D108" s="64">
        <f t="shared" si="251"/>
        <v>1005.4</v>
      </c>
      <c r="E108" s="65">
        <f>BB108</f>
        <v>16.757000000000001</v>
      </c>
      <c r="F108" s="44">
        <f t="shared" si="236"/>
        <v>1005.1</v>
      </c>
      <c r="G108" s="121">
        <f>RCF!F$5</f>
        <v>16.753</v>
      </c>
      <c r="H108" s="44">
        <f t="shared" si="237"/>
        <v>1005.2</v>
      </c>
      <c r="I108" s="121">
        <f t="shared" si="238"/>
        <v>16.753</v>
      </c>
      <c r="J108" s="108">
        <f t="shared" si="255"/>
        <v>1105.7</v>
      </c>
      <c r="K108" s="108">
        <f t="shared" si="255"/>
        <v>1377.1</v>
      </c>
      <c r="L108" s="108">
        <f t="shared" si="255"/>
        <v>1477.6</v>
      </c>
      <c r="M108" s="108">
        <f t="shared" si="255"/>
        <v>1628.4</v>
      </c>
      <c r="N108" s="108">
        <f t="shared" si="255"/>
        <v>2010.4</v>
      </c>
      <c r="O108" s="108">
        <f t="shared" si="255"/>
        <v>2161.1</v>
      </c>
      <c r="P108" s="108">
        <f t="shared" si="255"/>
        <v>3015.5</v>
      </c>
      <c r="Q108" s="44">
        <f t="shared" si="239"/>
        <v>1010.1</v>
      </c>
      <c r="R108" s="121">
        <f>RCF!F$7</f>
        <v>16.835999999999999</v>
      </c>
      <c r="S108" s="108">
        <f t="shared" si="231"/>
        <v>1313.1</v>
      </c>
      <c r="T108" s="108">
        <f t="shared" si="231"/>
        <v>1515.1</v>
      </c>
      <c r="U108" s="44">
        <f t="shared" si="240"/>
        <v>974.2</v>
      </c>
      <c r="V108" s="121">
        <f>RCF!F$9</f>
        <v>16.238</v>
      </c>
      <c r="W108" s="44">
        <f t="shared" si="241"/>
        <v>974.2</v>
      </c>
      <c r="X108" s="121">
        <f t="shared" si="242"/>
        <v>16.238</v>
      </c>
      <c r="Y108" s="108">
        <f t="shared" si="252"/>
        <v>1071.5999999999999</v>
      </c>
      <c r="Z108" s="108">
        <f t="shared" si="256"/>
        <v>1334.8</v>
      </c>
      <c r="AA108" s="108">
        <f t="shared" si="256"/>
        <v>1578.3</v>
      </c>
      <c r="AB108" s="108">
        <f t="shared" si="256"/>
        <v>1432.2</v>
      </c>
      <c r="AC108" s="108">
        <f t="shared" si="256"/>
        <v>2114.1999999999998</v>
      </c>
      <c r="AD108" s="108">
        <f t="shared" si="256"/>
        <v>2922.8</v>
      </c>
      <c r="AE108" s="44">
        <f t="shared" si="243"/>
        <v>943.8</v>
      </c>
      <c r="AF108" s="121">
        <f>RCF!F$13</f>
        <v>15.73</v>
      </c>
      <c r="AG108" s="108">
        <f t="shared" si="234"/>
        <v>1557.3</v>
      </c>
      <c r="AH108" s="108">
        <f t="shared" si="234"/>
        <v>1982</v>
      </c>
      <c r="AI108" s="108">
        <f t="shared" si="234"/>
        <v>2831.4</v>
      </c>
      <c r="AJ108" s="44">
        <f t="shared" si="244"/>
        <v>0</v>
      </c>
      <c r="AK108" s="121">
        <f>RCF!F$31</f>
        <v>0</v>
      </c>
      <c r="AL108" s="44">
        <f t="shared" si="245"/>
        <v>1331.1</v>
      </c>
      <c r="AM108" s="121">
        <f>RCF!F$59</f>
        <v>22.186</v>
      </c>
      <c r="AN108" s="44">
        <f t="shared" si="246"/>
        <v>1058.8</v>
      </c>
      <c r="AO108" s="121">
        <f>RCF!F$33</f>
        <v>17.648</v>
      </c>
      <c r="AP108" s="108">
        <f t="shared" si="253"/>
        <v>1588.2</v>
      </c>
      <c r="AQ108" s="44">
        <f t="shared" si="247"/>
        <v>989.5</v>
      </c>
      <c r="AR108" s="121">
        <f>RCF!F$35</f>
        <v>16.492000000000001</v>
      </c>
      <c r="AS108" s="108">
        <f t="shared" si="235"/>
        <v>1286.3</v>
      </c>
      <c r="AT108" s="108">
        <f t="shared" si="235"/>
        <v>1434.7</v>
      </c>
      <c r="AU108" s="44">
        <f t="shared" si="248"/>
        <v>1021.9</v>
      </c>
      <c r="AV108" s="121">
        <f>RCF!F$37</f>
        <v>17.032</v>
      </c>
      <c r="AW108" s="122">
        <f t="shared" si="254"/>
        <v>1033.2</v>
      </c>
      <c r="AX108" s="121">
        <f>RCF!F$64</f>
        <v>17.22</v>
      </c>
      <c r="AY108" s="44">
        <f t="shared" si="249"/>
        <v>1041.5999999999999</v>
      </c>
      <c r="AZ108" s="121">
        <f>RCF!F$39</f>
        <v>17.36</v>
      </c>
      <c r="BA108" s="44">
        <f t="shared" si="250"/>
        <v>1005.4</v>
      </c>
      <c r="BB108" s="121">
        <f>RCF!F$41</f>
        <v>16.757000000000001</v>
      </c>
    </row>
    <row r="109" spans="1:54" x14ac:dyDescent="0.2">
      <c r="A109" s="60">
        <v>3628</v>
      </c>
      <c r="B109" s="47" t="s">
        <v>82</v>
      </c>
      <c r="C109" s="48">
        <v>50</v>
      </c>
      <c r="D109" s="44">
        <f t="shared" si="251"/>
        <v>3407.1</v>
      </c>
      <c r="E109" s="43">
        <f>RCF!C$43</f>
        <v>68.141894999999991</v>
      </c>
      <c r="F109" s="44">
        <f t="shared" si="236"/>
        <v>837.6</v>
      </c>
      <c r="G109" s="121">
        <f>RCF!F$5</f>
        <v>16.753</v>
      </c>
      <c r="H109" s="44">
        <f t="shared" si="237"/>
        <v>837.7</v>
      </c>
      <c r="I109" s="121">
        <f t="shared" si="238"/>
        <v>16.753</v>
      </c>
      <c r="J109" s="108">
        <f t="shared" si="255"/>
        <v>921.4</v>
      </c>
      <c r="K109" s="108">
        <f t="shared" si="255"/>
        <v>1147.5999999999999</v>
      </c>
      <c r="L109" s="108">
        <f t="shared" si="255"/>
        <v>1231.3</v>
      </c>
      <c r="M109" s="108">
        <f t="shared" si="255"/>
        <v>1357</v>
      </c>
      <c r="N109" s="108">
        <f t="shared" si="255"/>
        <v>1675.3</v>
      </c>
      <c r="O109" s="108">
        <f t="shared" si="255"/>
        <v>1800.9</v>
      </c>
      <c r="P109" s="108">
        <f t="shared" si="255"/>
        <v>2513</v>
      </c>
      <c r="Q109" s="44">
        <f t="shared" si="239"/>
        <v>841.8</v>
      </c>
      <c r="R109" s="121">
        <f>RCF!F$7</f>
        <v>16.835999999999999</v>
      </c>
      <c r="S109" s="108">
        <f t="shared" si="231"/>
        <v>1094.3</v>
      </c>
      <c r="T109" s="108">
        <f t="shared" si="231"/>
        <v>1262.7</v>
      </c>
      <c r="U109" s="44">
        <f t="shared" si="240"/>
        <v>811.9</v>
      </c>
      <c r="V109" s="121">
        <f>RCF!F$9</f>
        <v>16.238</v>
      </c>
      <c r="W109" s="44">
        <f t="shared" si="241"/>
        <v>811.9</v>
      </c>
      <c r="X109" s="121">
        <f t="shared" si="242"/>
        <v>16.238</v>
      </c>
      <c r="Y109" s="108">
        <f t="shared" si="252"/>
        <v>893</v>
      </c>
      <c r="Z109" s="108">
        <f t="shared" si="256"/>
        <v>1112.3</v>
      </c>
      <c r="AA109" s="108">
        <f t="shared" si="256"/>
        <v>1315.3</v>
      </c>
      <c r="AB109" s="108">
        <f t="shared" si="256"/>
        <v>1193.5</v>
      </c>
      <c r="AC109" s="108">
        <f t="shared" si="256"/>
        <v>1761.8</v>
      </c>
      <c r="AD109" s="108">
        <f t="shared" si="256"/>
        <v>2435.6999999999998</v>
      </c>
      <c r="AE109" s="44">
        <f t="shared" si="243"/>
        <v>786.5</v>
      </c>
      <c r="AF109" s="121">
        <f>RCF!F$13</f>
        <v>15.73</v>
      </c>
      <c r="AG109" s="108">
        <f t="shared" si="234"/>
        <v>1297.7</v>
      </c>
      <c r="AH109" s="108">
        <f t="shared" si="234"/>
        <v>1651.7</v>
      </c>
      <c r="AI109" s="108">
        <f t="shared" si="234"/>
        <v>2359.5</v>
      </c>
      <c r="AJ109" s="44">
        <f t="shared" si="244"/>
        <v>0</v>
      </c>
      <c r="AK109" s="121">
        <f>RCF!F$31</f>
        <v>0</v>
      </c>
      <c r="AL109" s="44">
        <f t="shared" si="245"/>
        <v>1109.3</v>
      </c>
      <c r="AM109" s="121">
        <f>RCF!F$59</f>
        <v>22.186</v>
      </c>
      <c r="AN109" s="44">
        <f t="shared" si="246"/>
        <v>882.4</v>
      </c>
      <c r="AO109" s="121">
        <f>RCF!F$33</f>
        <v>17.648</v>
      </c>
      <c r="AP109" s="108">
        <f t="shared" si="253"/>
        <v>1323.6</v>
      </c>
      <c r="AQ109" s="44">
        <f t="shared" si="247"/>
        <v>824.6</v>
      </c>
      <c r="AR109" s="121">
        <f>RCF!F$35</f>
        <v>16.492000000000001</v>
      </c>
      <c r="AS109" s="108">
        <f t="shared" si="235"/>
        <v>1071.9000000000001</v>
      </c>
      <c r="AT109" s="108">
        <f t="shared" si="235"/>
        <v>1195.5999999999999</v>
      </c>
      <c r="AU109" s="44">
        <f t="shared" si="248"/>
        <v>851.6</v>
      </c>
      <c r="AV109" s="121">
        <f>RCF!F$37</f>
        <v>17.032</v>
      </c>
      <c r="AW109" s="122">
        <f t="shared" si="254"/>
        <v>861</v>
      </c>
      <c r="AX109" s="121">
        <f>RCF!F$64</f>
        <v>17.22</v>
      </c>
      <c r="AY109" s="44">
        <f t="shared" si="249"/>
        <v>868</v>
      </c>
      <c r="AZ109" s="121">
        <f>RCF!F$39</f>
        <v>17.36</v>
      </c>
      <c r="BA109" s="44">
        <f t="shared" si="250"/>
        <v>837.8</v>
      </c>
      <c r="BB109" s="121">
        <f>RCF!F$41</f>
        <v>16.757000000000001</v>
      </c>
    </row>
    <row r="110" spans="1:54" x14ac:dyDescent="0.2">
      <c r="A110" s="60">
        <v>3629</v>
      </c>
      <c r="B110" s="47" t="s">
        <v>82</v>
      </c>
      <c r="C110" s="48">
        <v>50</v>
      </c>
      <c r="D110" s="44">
        <f t="shared" si="251"/>
        <v>3407.1</v>
      </c>
      <c r="E110" s="43">
        <f>RCF!C$43</f>
        <v>68.141894999999991</v>
      </c>
      <c r="F110" s="44">
        <f t="shared" si="236"/>
        <v>837.6</v>
      </c>
      <c r="G110" s="121">
        <f>RCF!F$5</f>
        <v>16.753</v>
      </c>
      <c r="H110" s="44">
        <f t="shared" si="237"/>
        <v>837.7</v>
      </c>
      <c r="I110" s="121">
        <f t="shared" si="238"/>
        <v>16.753</v>
      </c>
      <c r="J110" s="108">
        <f t="shared" si="255"/>
        <v>921.4</v>
      </c>
      <c r="K110" s="108">
        <f t="shared" si="255"/>
        <v>1147.5999999999999</v>
      </c>
      <c r="L110" s="108">
        <f t="shared" si="255"/>
        <v>1231.3</v>
      </c>
      <c r="M110" s="108">
        <f t="shared" si="255"/>
        <v>1357</v>
      </c>
      <c r="N110" s="108">
        <f t="shared" si="255"/>
        <v>1675.3</v>
      </c>
      <c r="O110" s="108">
        <f t="shared" si="255"/>
        <v>1800.9</v>
      </c>
      <c r="P110" s="108">
        <f t="shared" si="255"/>
        <v>2513</v>
      </c>
      <c r="Q110" s="44">
        <f t="shared" si="239"/>
        <v>841.8</v>
      </c>
      <c r="R110" s="121">
        <f>RCF!F$7</f>
        <v>16.835999999999999</v>
      </c>
      <c r="S110" s="108">
        <f t="shared" si="231"/>
        <v>1094.3</v>
      </c>
      <c r="T110" s="108">
        <f t="shared" si="231"/>
        <v>1262.7</v>
      </c>
      <c r="U110" s="44">
        <f t="shared" si="240"/>
        <v>811.9</v>
      </c>
      <c r="V110" s="121">
        <f>RCF!F$9</f>
        <v>16.238</v>
      </c>
      <c r="W110" s="44">
        <f t="shared" si="241"/>
        <v>811.9</v>
      </c>
      <c r="X110" s="121">
        <f t="shared" si="242"/>
        <v>16.238</v>
      </c>
      <c r="Y110" s="108">
        <f t="shared" si="252"/>
        <v>893</v>
      </c>
      <c r="Z110" s="108">
        <f t="shared" si="256"/>
        <v>1112.3</v>
      </c>
      <c r="AA110" s="108">
        <f t="shared" si="256"/>
        <v>1315.3</v>
      </c>
      <c r="AB110" s="108">
        <f t="shared" si="256"/>
        <v>1193.5</v>
      </c>
      <c r="AC110" s="108">
        <f t="shared" si="256"/>
        <v>1761.8</v>
      </c>
      <c r="AD110" s="108">
        <f t="shared" si="256"/>
        <v>2435.6999999999998</v>
      </c>
      <c r="AE110" s="44">
        <f t="shared" si="243"/>
        <v>786.5</v>
      </c>
      <c r="AF110" s="121">
        <f>RCF!F$13</f>
        <v>15.73</v>
      </c>
      <c r="AG110" s="108">
        <f t="shared" si="234"/>
        <v>1297.7</v>
      </c>
      <c r="AH110" s="108">
        <f t="shared" si="234"/>
        <v>1651.7</v>
      </c>
      <c r="AI110" s="108">
        <f t="shared" si="234"/>
        <v>2359.5</v>
      </c>
      <c r="AJ110" s="44">
        <f t="shared" si="244"/>
        <v>0</v>
      </c>
      <c r="AK110" s="121">
        <f>RCF!F$31</f>
        <v>0</v>
      </c>
      <c r="AL110" s="44">
        <f t="shared" si="245"/>
        <v>1109.3</v>
      </c>
      <c r="AM110" s="121">
        <f>RCF!F$59</f>
        <v>22.186</v>
      </c>
      <c r="AN110" s="44">
        <f t="shared" si="246"/>
        <v>882.4</v>
      </c>
      <c r="AO110" s="121">
        <f>RCF!F$33</f>
        <v>17.648</v>
      </c>
      <c r="AP110" s="108">
        <f t="shared" si="253"/>
        <v>1323.6</v>
      </c>
      <c r="AQ110" s="44">
        <f t="shared" si="247"/>
        <v>824.6</v>
      </c>
      <c r="AR110" s="121">
        <f>RCF!F$35</f>
        <v>16.492000000000001</v>
      </c>
      <c r="AS110" s="108">
        <f t="shared" si="235"/>
        <v>1071.9000000000001</v>
      </c>
      <c r="AT110" s="108">
        <f t="shared" si="235"/>
        <v>1195.5999999999999</v>
      </c>
      <c r="AU110" s="44">
        <f t="shared" si="248"/>
        <v>851.6</v>
      </c>
      <c r="AV110" s="121">
        <f>RCF!F$37</f>
        <v>17.032</v>
      </c>
      <c r="AW110" s="122">
        <f t="shared" si="254"/>
        <v>861</v>
      </c>
      <c r="AX110" s="121">
        <f>RCF!F$64</f>
        <v>17.22</v>
      </c>
      <c r="AY110" s="44">
        <f t="shared" si="249"/>
        <v>868</v>
      </c>
      <c r="AZ110" s="121">
        <f>RCF!F$39</f>
        <v>17.36</v>
      </c>
      <c r="BA110" s="44">
        <f t="shared" si="250"/>
        <v>837.8</v>
      </c>
      <c r="BB110" s="121">
        <f>RCF!F$41</f>
        <v>16.757000000000001</v>
      </c>
    </row>
    <row r="111" spans="1:54" ht="51" x14ac:dyDescent="0.2">
      <c r="A111" s="60">
        <v>3629</v>
      </c>
      <c r="B111" s="47" t="s">
        <v>83</v>
      </c>
      <c r="C111" s="48">
        <v>50</v>
      </c>
      <c r="D111" s="44">
        <f t="shared" si="251"/>
        <v>837.9</v>
      </c>
      <c r="E111" s="65">
        <f>BB111</f>
        <v>16.757000000000001</v>
      </c>
      <c r="F111" s="44">
        <f t="shared" si="236"/>
        <v>837.6</v>
      </c>
      <c r="G111" s="121">
        <f>RCF!F$5</f>
        <v>16.753</v>
      </c>
      <c r="H111" s="44">
        <f t="shared" si="237"/>
        <v>837.7</v>
      </c>
      <c r="I111" s="121">
        <f t="shared" si="238"/>
        <v>16.753</v>
      </c>
      <c r="J111" s="108">
        <f t="shared" si="255"/>
        <v>921.4</v>
      </c>
      <c r="K111" s="108">
        <f t="shared" si="255"/>
        <v>1147.5999999999999</v>
      </c>
      <c r="L111" s="108">
        <f t="shared" si="255"/>
        <v>1231.3</v>
      </c>
      <c r="M111" s="108">
        <f t="shared" si="255"/>
        <v>1357</v>
      </c>
      <c r="N111" s="108">
        <f t="shared" si="255"/>
        <v>1675.3</v>
      </c>
      <c r="O111" s="108">
        <f t="shared" si="255"/>
        <v>1800.9</v>
      </c>
      <c r="P111" s="108">
        <f t="shared" si="255"/>
        <v>2513</v>
      </c>
      <c r="Q111" s="44">
        <f t="shared" si="239"/>
        <v>841.8</v>
      </c>
      <c r="R111" s="121">
        <f>RCF!F$7</f>
        <v>16.835999999999999</v>
      </c>
      <c r="S111" s="108">
        <f t="shared" si="231"/>
        <v>1094.3</v>
      </c>
      <c r="T111" s="108">
        <f t="shared" si="231"/>
        <v>1262.7</v>
      </c>
      <c r="U111" s="44">
        <f t="shared" si="240"/>
        <v>811.9</v>
      </c>
      <c r="V111" s="121">
        <f>RCF!F$9</f>
        <v>16.238</v>
      </c>
      <c r="W111" s="44">
        <f t="shared" si="241"/>
        <v>811.9</v>
      </c>
      <c r="X111" s="121">
        <f t="shared" si="242"/>
        <v>16.238</v>
      </c>
      <c r="Y111" s="108">
        <f t="shared" si="252"/>
        <v>893</v>
      </c>
      <c r="Z111" s="108">
        <f t="shared" si="256"/>
        <v>1112.3</v>
      </c>
      <c r="AA111" s="108">
        <f t="shared" si="256"/>
        <v>1315.3</v>
      </c>
      <c r="AB111" s="108">
        <f t="shared" si="256"/>
        <v>1193.5</v>
      </c>
      <c r="AC111" s="108">
        <f t="shared" si="256"/>
        <v>1761.8</v>
      </c>
      <c r="AD111" s="108">
        <f t="shared" si="256"/>
        <v>2435.6999999999998</v>
      </c>
      <c r="AE111" s="44">
        <f t="shared" si="243"/>
        <v>786.5</v>
      </c>
      <c r="AF111" s="121">
        <f>RCF!F$13</f>
        <v>15.73</v>
      </c>
      <c r="AG111" s="108">
        <f t="shared" si="234"/>
        <v>1297.7</v>
      </c>
      <c r="AH111" s="108">
        <f t="shared" si="234"/>
        <v>1651.7</v>
      </c>
      <c r="AI111" s="108">
        <f t="shared" si="234"/>
        <v>2359.5</v>
      </c>
      <c r="AJ111" s="44">
        <f t="shared" si="244"/>
        <v>0</v>
      </c>
      <c r="AK111" s="121">
        <f>RCF!F$31</f>
        <v>0</v>
      </c>
      <c r="AL111" s="44">
        <f t="shared" si="245"/>
        <v>1109.3</v>
      </c>
      <c r="AM111" s="121">
        <f>RCF!F$59</f>
        <v>22.186</v>
      </c>
      <c r="AN111" s="44">
        <f t="shared" si="246"/>
        <v>882.4</v>
      </c>
      <c r="AO111" s="121">
        <f>RCF!F$33</f>
        <v>17.648</v>
      </c>
      <c r="AP111" s="108">
        <f t="shared" si="253"/>
        <v>1323.6</v>
      </c>
      <c r="AQ111" s="44">
        <f t="shared" si="247"/>
        <v>824.6</v>
      </c>
      <c r="AR111" s="121">
        <f>RCF!F$35</f>
        <v>16.492000000000001</v>
      </c>
      <c r="AS111" s="108">
        <f t="shared" si="235"/>
        <v>1071.9000000000001</v>
      </c>
      <c r="AT111" s="108">
        <f t="shared" si="235"/>
        <v>1195.5999999999999</v>
      </c>
      <c r="AU111" s="44">
        <f t="shared" si="248"/>
        <v>851.6</v>
      </c>
      <c r="AV111" s="121">
        <f>RCF!F$37</f>
        <v>17.032</v>
      </c>
      <c r="AW111" s="122">
        <f t="shared" si="254"/>
        <v>861</v>
      </c>
      <c r="AX111" s="121">
        <f>RCF!F$64</f>
        <v>17.22</v>
      </c>
      <c r="AY111" s="44">
        <f t="shared" si="249"/>
        <v>868</v>
      </c>
      <c r="AZ111" s="121">
        <f>RCF!F$39</f>
        <v>17.36</v>
      </c>
      <c r="BA111" s="44">
        <f t="shared" si="250"/>
        <v>837.8</v>
      </c>
      <c r="BB111" s="121">
        <f>RCF!F$41</f>
        <v>16.757000000000001</v>
      </c>
    </row>
    <row r="112" spans="1:54" x14ac:dyDescent="0.2">
      <c r="A112" s="221">
        <v>4188</v>
      </c>
      <c r="B112" s="47" t="s">
        <v>206</v>
      </c>
      <c r="C112" s="48">
        <v>1.5</v>
      </c>
      <c r="D112" s="44">
        <f t="shared" si="251"/>
        <v>102.2</v>
      </c>
      <c r="E112" s="43">
        <f>RCF!C$43</f>
        <v>68.141894999999991</v>
      </c>
      <c r="F112" s="44">
        <f t="shared" si="236"/>
        <v>25.1</v>
      </c>
      <c r="G112" s="121">
        <f>RCF!F$5</f>
        <v>16.753</v>
      </c>
      <c r="H112" s="44">
        <f t="shared" si="237"/>
        <v>25.1</v>
      </c>
      <c r="I112" s="121">
        <f t="shared" si="238"/>
        <v>16.753</v>
      </c>
      <c r="J112" s="108">
        <f t="shared" si="255"/>
        <v>27.6</v>
      </c>
      <c r="K112" s="108">
        <f t="shared" si="255"/>
        <v>34.4</v>
      </c>
      <c r="L112" s="108">
        <f t="shared" si="255"/>
        <v>36.9</v>
      </c>
      <c r="M112" s="108">
        <f t="shared" si="255"/>
        <v>40.700000000000003</v>
      </c>
      <c r="N112" s="108">
        <f t="shared" si="255"/>
        <v>50.3</v>
      </c>
      <c r="O112" s="108">
        <f t="shared" si="255"/>
        <v>54</v>
      </c>
      <c r="P112" s="108">
        <f t="shared" si="255"/>
        <v>75.400000000000006</v>
      </c>
      <c r="Q112" s="44">
        <f t="shared" si="239"/>
        <v>25.2</v>
      </c>
      <c r="R112" s="121">
        <f>RCF!F$7</f>
        <v>16.835999999999999</v>
      </c>
      <c r="S112" s="108">
        <f t="shared" si="231"/>
        <v>32.700000000000003</v>
      </c>
      <c r="T112" s="108">
        <f t="shared" si="231"/>
        <v>37.799999999999997</v>
      </c>
      <c r="U112" s="44">
        <f t="shared" si="240"/>
        <v>24.3</v>
      </c>
      <c r="V112" s="121">
        <f>RCF!F$9</f>
        <v>16.238</v>
      </c>
      <c r="W112" s="44">
        <f t="shared" si="241"/>
        <v>24.3</v>
      </c>
      <c r="X112" s="121">
        <f t="shared" si="242"/>
        <v>16.238</v>
      </c>
      <c r="Y112" s="108">
        <f t="shared" si="252"/>
        <v>26.7</v>
      </c>
      <c r="Z112" s="108">
        <f t="shared" si="256"/>
        <v>33.4</v>
      </c>
      <c r="AA112" s="108">
        <f t="shared" si="256"/>
        <v>39.5</v>
      </c>
      <c r="AB112" s="108">
        <f t="shared" si="256"/>
        <v>35.799999999999997</v>
      </c>
      <c r="AC112" s="108">
        <f t="shared" si="256"/>
        <v>52.9</v>
      </c>
      <c r="AD112" s="108">
        <f t="shared" si="256"/>
        <v>73.099999999999994</v>
      </c>
      <c r="AE112" s="44">
        <f t="shared" si="243"/>
        <v>23.5</v>
      </c>
      <c r="AF112" s="121">
        <f>RCF!F$13</f>
        <v>15.73</v>
      </c>
      <c r="AG112" s="108">
        <f t="shared" si="234"/>
        <v>38.799999999999997</v>
      </c>
      <c r="AH112" s="108">
        <f t="shared" si="234"/>
        <v>49.4</v>
      </c>
      <c r="AI112" s="108">
        <f t="shared" si="234"/>
        <v>70.5</v>
      </c>
      <c r="AJ112" s="44">
        <f t="shared" si="244"/>
        <v>0</v>
      </c>
      <c r="AK112" s="121">
        <f>RCF!F$31</f>
        <v>0</v>
      </c>
      <c r="AL112" s="44">
        <f t="shared" si="245"/>
        <v>33.200000000000003</v>
      </c>
      <c r="AM112" s="121">
        <f>RCF!F$59</f>
        <v>22.186</v>
      </c>
      <c r="AN112" s="44">
        <f t="shared" si="246"/>
        <v>26.4</v>
      </c>
      <c r="AO112" s="121">
        <f>RCF!F$33</f>
        <v>17.648</v>
      </c>
      <c r="AP112" s="108">
        <f t="shared" si="253"/>
        <v>39.6</v>
      </c>
      <c r="AQ112" s="44">
        <f t="shared" si="247"/>
        <v>24.7</v>
      </c>
      <c r="AR112" s="121">
        <f>RCF!F$35</f>
        <v>16.492000000000001</v>
      </c>
      <c r="AS112" s="108">
        <f t="shared" si="235"/>
        <v>32.1</v>
      </c>
      <c r="AT112" s="108">
        <f t="shared" si="235"/>
        <v>35.799999999999997</v>
      </c>
      <c r="AU112" s="44">
        <f t="shared" si="248"/>
        <v>25.5</v>
      </c>
      <c r="AV112" s="121">
        <f>RCF!F$37</f>
        <v>17.032</v>
      </c>
      <c r="AW112" s="122">
        <f t="shared" si="254"/>
        <v>25.8</v>
      </c>
      <c r="AX112" s="121">
        <f>RCF!F$64</f>
        <v>17.22</v>
      </c>
      <c r="AY112" s="44">
        <f t="shared" si="249"/>
        <v>26</v>
      </c>
      <c r="AZ112" s="121">
        <f>RCF!F$39</f>
        <v>17.36</v>
      </c>
      <c r="BA112" s="44">
        <f t="shared" si="250"/>
        <v>25.1</v>
      </c>
      <c r="BB112" s="121">
        <f>RCF!F$41</f>
        <v>16.757000000000001</v>
      </c>
    </row>
    <row r="113" spans="1:64" x14ac:dyDescent="0.2">
      <c r="A113" s="220">
        <v>5100</v>
      </c>
      <c r="B113" s="47" t="s">
        <v>207</v>
      </c>
      <c r="C113" s="48">
        <v>50</v>
      </c>
      <c r="D113" s="65">
        <f t="shared" si="251"/>
        <v>837.9</v>
      </c>
      <c r="E113" s="65">
        <f>BB113</f>
        <v>16.757000000000001</v>
      </c>
      <c r="F113" s="44">
        <f t="shared" si="236"/>
        <v>837.6</v>
      </c>
      <c r="G113" s="121">
        <f>RCF!F$5</f>
        <v>16.753</v>
      </c>
      <c r="H113" s="44">
        <f t="shared" si="237"/>
        <v>837.7</v>
      </c>
      <c r="I113" s="121">
        <f t="shared" si="238"/>
        <v>16.753</v>
      </c>
      <c r="J113" s="108">
        <f t="shared" si="255"/>
        <v>921.4</v>
      </c>
      <c r="K113" s="108">
        <f t="shared" si="255"/>
        <v>1147.5999999999999</v>
      </c>
      <c r="L113" s="108">
        <f t="shared" si="255"/>
        <v>1231.3</v>
      </c>
      <c r="M113" s="108">
        <f t="shared" si="255"/>
        <v>1357</v>
      </c>
      <c r="N113" s="108">
        <f t="shared" si="255"/>
        <v>1675.3</v>
      </c>
      <c r="O113" s="108">
        <f t="shared" si="255"/>
        <v>1800.9</v>
      </c>
      <c r="P113" s="108">
        <f t="shared" si="255"/>
        <v>2513</v>
      </c>
      <c r="Q113" s="44">
        <f t="shared" si="239"/>
        <v>841.8</v>
      </c>
      <c r="R113" s="121">
        <f>RCF!F$7</f>
        <v>16.835999999999999</v>
      </c>
      <c r="S113" s="108">
        <f t="shared" si="231"/>
        <v>1094.3</v>
      </c>
      <c r="T113" s="108">
        <f t="shared" si="231"/>
        <v>1262.7</v>
      </c>
      <c r="U113" s="44">
        <f t="shared" si="240"/>
        <v>811.9</v>
      </c>
      <c r="V113" s="121">
        <f>RCF!F$9</f>
        <v>16.238</v>
      </c>
      <c r="W113" s="44">
        <f t="shared" si="241"/>
        <v>811.9</v>
      </c>
      <c r="X113" s="121">
        <f t="shared" si="242"/>
        <v>16.238</v>
      </c>
      <c r="Y113" s="108">
        <f t="shared" si="252"/>
        <v>893</v>
      </c>
      <c r="Z113" s="108">
        <f t="shared" si="256"/>
        <v>1112.3</v>
      </c>
      <c r="AA113" s="108">
        <f t="shared" si="256"/>
        <v>1315.3</v>
      </c>
      <c r="AB113" s="108">
        <f t="shared" si="256"/>
        <v>1193.5</v>
      </c>
      <c r="AC113" s="108">
        <f t="shared" si="256"/>
        <v>1761.8</v>
      </c>
      <c r="AD113" s="108">
        <f t="shared" si="256"/>
        <v>2435.6999999999998</v>
      </c>
      <c r="AE113" s="44">
        <f t="shared" si="243"/>
        <v>786.5</v>
      </c>
      <c r="AF113" s="121">
        <f>RCF!F$13</f>
        <v>15.73</v>
      </c>
      <c r="AG113" s="108">
        <f t="shared" si="234"/>
        <v>1297.7</v>
      </c>
      <c r="AH113" s="108">
        <f t="shared" si="234"/>
        <v>1651.7</v>
      </c>
      <c r="AI113" s="108">
        <f t="shared" si="234"/>
        <v>2359.5</v>
      </c>
      <c r="AJ113" s="44">
        <f t="shared" si="244"/>
        <v>0</v>
      </c>
      <c r="AK113" s="121">
        <f>RCF!F$31</f>
        <v>0</v>
      </c>
      <c r="AL113" s="44">
        <f t="shared" si="245"/>
        <v>1109.3</v>
      </c>
      <c r="AM113" s="121">
        <f>RCF!F$59</f>
        <v>22.186</v>
      </c>
      <c r="AN113" s="44">
        <f t="shared" si="246"/>
        <v>882.4</v>
      </c>
      <c r="AO113" s="121">
        <f>RCF!F$33</f>
        <v>17.648</v>
      </c>
      <c r="AP113" s="108">
        <f t="shared" si="253"/>
        <v>1323.6</v>
      </c>
      <c r="AQ113" s="44">
        <f t="shared" si="247"/>
        <v>824.6</v>
      </c>
      <c r="AR113" s="121">
        <f>RCF!F$35</f>
        <v>16.492000000000001</v>
      </c>
      <c r="AS113" s="108">
        <f t="shared" si="235"/>
        <v>1071.9000000000001</v>
      </c>
      <c r="AT113" s="108">
        <f t="shared" si="235"/>
        <v>1195.5999999999999</v>
      </c>
      <c r="AU113" s="44">
        <f t="shared" si="248"/>
        <v>851.6</v>
      </c>
      <c r="AV113" s="121">
        <f>RCF!F$37</f>
        <v>17.032</v>
      </c>
      <c r="AW113" s="122">
        <f t="shared" si="254"/>
        <v>861</v>
      </c>
      <c r="AX113" s="121">
        <f>RCF!F$64</f>
        <v>17.22</v>
      </c>
      <c r="AY113" s="44">
        <f t="shared" si="249"/>
        <v>868</v>
      </c>
      <c r="AZ113" s="121">
        <f>RCF!F$39</f>
        <v>17.36</v>
      </c>
      <c r="BA113" s="44">
        <f t="shared" si="250"/>
        <v>837.8</v>
      </c>
      <c r="BB113" s="121">
        <f>RCF!F$41</f>
        <v>16.757000000000001</v>
      </c>
    </row>
    <row r="114" spans="1:64" ht="25.5" x14ac:dyDescent="0.2">
      <c r="A114" s="60">
        <v>5783</v>
      </c>
      <c r="B114" s="47" t="s">
        <v>208</v>
      </c>
      <c r="C114" s="48">
        <v>42.65</v>
      </c>
      <c r="D114" s="44">
        <f t="shared" si="251"/>
        <v>2906.3</v>
      </c>
      <c r="E114" s="43">
        <f>RCF!C$43</f>
        <v>68.141894999999991</v>
      </c>
      <c r="F114" s="44">
        <f t="shared" si="236"/>
        <v>714.5</v>
      </c>
      <c r="G114" s="121">
        <f>RCF!F$5</f>
        <v>16.753</v>
      </c>
      <c r="H114" s="44">
        <f t="shared" si="237"/>
        <v>714.5</v>
      </c>
      <c r="I114" s="121">
        <f t="shared" si="238"/>
        <v>16.753</v>
      </c>
      <c r="J114" s="108">
        <f t="shared" si="255"/>
        <v>786</v>
      </c>
      <c r="K114" s="108">
        <f t="shared" si="255"/>
        <v>978.9</v>
      </c>
      <c r="L114" s="108">
        <f t="shared" si="255"/>
        <v>1050.3</v>
      </c>
      <c r="M114" s="108">
        <f t="shared" si="255"/>
        <v>1157.5</v>
      </c>
      <c r="N114" s="108">
        <f t="shared" si="255"/>
        <v>1429</v>
      </c>
      <c r="O114" s="108">
        <f t="shared" si="255"/>
        <v>1536.2</v>
      </c>
      <c r="P114" s="108">
        <f t="shared" si="255"/>
        <v>2143.5</v>
      </c>
      <c r="Q114" s="44">
        <f t="shared" si="239"/>
        <v>718</v>
      </c>
      <c r="R114" s="121">
        <f>RCF!F$7</f>
        <v>16.835999999999999</v>
      </c>
      <c r="S114" s="108">
        <f t="shared" si="231"/>
        <v>933.4</v>
      </c>
      <c r="T114" s="108">
        <f t="shared" si="231"/>
        <v>1077</v>
      </c>
      <c r="U114" s="44">
        <f t="shared" si="240"/>
        <v>692.5</v>
      </c>
      <c r="V114" s="121">
        <f>RCF!F$9</f>
        <v>16.238</v>
      </c>
      <c r="W114" s="44">
        <f t="shared" si="241"/>
        <v>692.5</v>
      </c>
      <c r="X114" s="121">
        <f t="shared" si="242"/>
        <v>16.238</v>
      </c>
      <c r="Y114" s="108">
        <f t="shared" si="252"/>
        <v>761.7</v>
      </c>
      <c r="Z114" s="108">
        <f t="shared" si="256"/>
        <v>948.8</v>
      </c>
      <c r="AA114" s="108">
        <f t="shared" si="256"/>
        <v>1121.9000000000001</v>
      </c>
      <c r="AB114" s="108">
        <f t="shared" si="256"/>
        <v>1018</v>
      </c>
      <c r="AC114" s="108">
        <f t="shared" si="256"/>
        <v>1502.8</v>
      </c>
      <c r="AD114" s="108">
        <f t="shared" si="256"/>
        <v>2077.6999999999998</v>
      </c>
      <c r="AE114" s="44">
        <f t="shared" si="243"/>
        <v>670.8</v>
      </c>
      <c r="AF114" s="121">
        <f>RCF!F$13</f>
        <v>15.73</v>
      </c>
      <c r="AG114" s="108">
        <f t="shared" si="234"/>
        <v>1106.8</v>
      </c>
      <c r="AH114" s="108">
        <f t="shared" si="234"/>
        <v>1408.7</v>
      </c>
      <c r="AI114" s="108">
        <f t="shared" si="234"/>
        <v>2012.4</v>
      </c>
      <c r="AJ114" s="44">
        <f t="shared" si="244"/>
        <v>0</v>
      </c>
      <c r="AK114" s="121">
        <f>RCF!F$31</f>
        <v>0</v>
      </c>
      <c r="AL114" s="44">
        <f t="shared" si="245"/>
        <v>946.2</v>
      </c>
      <c r="AM114" s="121">
        <f>RCF!F$59</f>
        <v>22.186</v>
      </c>
      <c r="AN114" s="44">
        <f t="shared" si="246"/>
        <v>752.6</v>
      </c>
      <c r="AO114" s="121">
        <f>RCF!F$33</f>
        <v>17.648</v>
      </c>
      <c r="AP114" s="108">
        <f t="shared" si="253"/>
        <v>1128.9000000000001</v>
      </c>
      <c r="AQ114" s="44">
        <f t="shared" si="247"/>
        <v>703.3</v>
      </c>
      <c r="AR114" s="121">
        <f>RCF!F$35</f>
        <v>16.492000000000001</v>
      </c>
      <c r="AS114" s="108">
        <f t="shared" si="235"/>
        <v>914.2</v>
      </c>
      <c r="AT114" s="108">
        <f t="shared" si="235"/>
        <v>1019.7</v>
      </c>
      <c r="AU114" s="44">
        <f t="shared" si="248"/>
        <v>726.4</v>
      </c>
      <c r="AV114" s="121">
        <f>RCF!F$37</f>
        <v>17.032</v>
      </c>
      <c r="AW114" s="122">
        <f t="shared" si="254"/>
        <v>734.4</v>
      </c>
      <c r="AX114" s="121">
        <f>RCF!F$64</f>
        <v>17.22</v>
      </c>
      <c r="AY114" s="44">
        <f t="shared" si="249"/>
        <v>740.4</v>
      </c>
      <c r="AZ114" s="121">
        <f>RCF!F$39</f>
        <v>17.36</v>
      </c>
      <c r="BA114" s="44">
        <f t="shared" si="250"/>
        <v>714.6</v>
      </c>
      <c r="BB114" s="121">
        <f>RCF!F$41</f>
        <v>16.757000000000001</v>
      </c>
    </row>
    <row r="115" spans="1:64" x14ac:dyDescent="0.2">
      <c r="A115" s="66"/>
      <c r="B115" s="67"/>
      <c r="C115" s="68"/>
      <c r="D115" s="69"/>
      <c r="E115" s="70"/>
      <c r="F115" s="69"/>
      <c r="G115" s="70"/>
      <c r="H115" s="69"/>
      <c r="I115" s="70"/>
      <c r="J115" s="115"/>
      <c r="K115" s="115"/>
      <c r="L115" s="115"/>
      <c r="M115" s="115"/>
      <c r="N115" s="115"/>
      <c r="O115" s="115"/>
      <c r="P115" s="115"/>
      <c r="Q115" s="71"/>
      <c r="R115" s="72"/>
      <c r="S115" s="115"/>
      <c r="T115" s="115"/>
      <c r="U115" s="71"/>
      <c r="V115" s="72"/>
      <c r="W115" s="71"/>
      <c r="X115" s="72"/>
      <c r="Y115" s="116"/>
      <c r="Z115" s="116"/>
      <c r="AA115" s="116"/>
      <c r="AB115" s="116"/>
      <c r="AC115" s="116"/>
      <c r="AD115" s="116"/>
      <c r="AE115" s="69"/>
      <c r="AF115" s="69"/>
      <c r="AG115" s="117"/>
      <c r="AH115" s="117"/>
      <c r="AI115" s="117"/>
      <c r="AJ115" s="69"/>
      <c r="AK115" s="70"/>
      <c r="AL115" s="69"/>
      <c r="AM115" s="70"/>
      <c r="AN115" s="69"/>
      <c r="AO115" s="69"/>
      <c r="AP115" s="117"/>
      <c r="AQ115" s="69"/>
      <c r="AR115" s="69"/>
      <c r="AS115" s="117"/>
      <c r="AT115" s="117"/>
      <c r="AU115" s="69"/>
      <c r="AV115" s="69"/>
      <c r="AW115" s="69"/>
      <c r="AX115" s="69"/>
      <c r="AY115" s="69"/>
      <c r="AZ115" s="69"/>
      <c r="BA115" s="73"/>
      <c r="BB115" s="72"/>
    </row>
    <row r="116" spans="1:64" x14ac:dyDescent="0.2">
      <c r="A116" s="23"/>
      <c r="B116" s="24" t="s">
        <v>130</v>
      </c>
      <c r="C116" s="25"/>
      <c r="D116" s="26"/>
      <c r="E116" s="27"/>
      <c r="F116" s="26"/>
      <c r="G116" s="27"/>
      <c r="H116" s="26"/>
      <c r="I116" s="27"/>
      <c r="J116" s="27"/>
      <c r="K116" s="27"/>
      <c r="L116" s="27"/>
      <c r="M116" s="27"/>
      <c r="N116" s="27"/>
      <c r="O116" s="27"/>
      <c r="P116" s="27"/>
      <c r="Q116" s="26"/>
      <c r="R116" s="27"/>
      <c r="S116" s="27"/>
      <c r="T116" s="27"/>
      <c r="U116" s="28"/>
      <c r="V116" s="27"/>
      <c r="W116" s="28"/>
      <c r="X116" s="27"/>
      <c r="Y116" s="30"/>
      <c r="Z116" s="29"/>
      <c r="AA116" s="30"/>
      <c r="AB116" s="30"/>
      <c r="AC116" s="30"/>
      <c r="AD116" s="30"/>
      <c r="AE116" s="28"/>
      <c r="AF116" s="27"/>
      <c r="AG116" s="26"/>
      <c r="AH116" s="26"/>
      <c r="AI116" s="31"/>
      <c r="AJ116" s="26"/>
      <c r="AK116" s="26"/>
      <c r="AL116" s="26"/>
      <c r="AM116" s="26"/>
      <c r="AN116" s="28"/>
      <c r="AO116" s="27"/>
      <c r="AP116" s="26"/>
      <c r="AQ116" s="28"/>
      <c r="AR116" s="27"/>
      <c r="AS116" s="26"/>
      <c r="AT116" s="26"/>
      <c r="AU116" s="26"/>
      <c r="AV116" s="27"/>
      <c r="AW116" s="26"/>
      <c r="AX116" s="27"/>
      <c r="AY116" s="26"/>
      <c r="AZ116" s="27"/>
      <c r="BA116" s="27"/>
      <c r="BB116" s="128"/>
    </row>
    <row r="117" spans="1:64" x14ac:dyDescent="0.2">
      <c r="A117" s="54"/>
      <c r="B117" s="129"/>
      <c r="C117" s="130"/>
      <c r="D117" s="57"/>
      <c r="E117" s="58"/>
      <c r="F117" s="57"/>
      <c r="G117" s="58"/>
      <c r="H117" s="57"/>
      <c r="I117" s="58"/>
      <c r="J117" s="112"/>
      <c r="K117" s="112"/>
      <c r="L117" s="112"/>
      <c r="M117" s="112"/>
      <c r="N117" s="112"/>
      <c r="O117" s="112"/>
      <c r="P117" s="112"/>
      <c r="Q117" s="57"/>
      <c r="R117" s="58"/>
      <c r="S117" s="112"/>
      <c r="T117" s="112"/>
      <c r="U117" s="57"/>
      <c r="V117" s="58"/>
      <c r="W117" s="57"/>
      <c r="X117" s="58"/>
      <c r="Y117" s="131"/>
      <c r="Z117" s="131"/>
      <c r="AA117" s="131"/>
      <c r="AB117" s="131"/>
      <c r="AC117" s="131"/>
      <c r="AD117" s="131"/>
      <c r="AE117" s="57"/>
      <c r="AF117" s="58"/>
      <c r="AG117" s="112"/>
      <c r="AH117" s="112"/>
      <c r="AI117" s="112"/>
      <c r="AJ117" s="59"/>
      <c r="AK117" s="58"/>
      <c r="AL117" s="57"/>
      <c r="AM117" s="58"/>
      <c r="AN117" s="57"/>
      <c r="AO117" s="58"/>
      <c r="AP117" s="112"/>
      <c r="AQ117" s="57"/>
      <c r="AR117" s="58"/>
      <c r="AS117" s="112"/>
      <c r="AT117" s="112"/>
      <c r="AU117" s="57"/>
      <c r="AV117" s="58"/>
      <c r="AW117" s="57"/>
      <c r="AX117" s="58"/>
      <c r="AY117" s="57"/>
      <c r="AZ117" s="58"/>
      <c r="BA117" s="57"/>
      <c r="BB117" s="58"/>
    </row>
    <row r="118" spans="1:64" x14ac:dyDescent="0.2">
      <c r="A118" s="60">
        <v>2172</v>
      </c>
      <c r="B118" s="132" t="s">
        <v>131</v>
      </c>
      <c r="C118" s="44">
        <v>123.1</v>
      </c>
      <c r="D118" s="133">
        <f t="shared" ref="D118" si="257">ROUND(E118*C118,1)</f>
        <v>8388.2999999999993</v>
      </c>
      <c r="E118" s="159">
        <f>RCF!C$43</f>
        <v>68.141894999999991</v>
      </c>
      <c r="F118" s="133">
        <f t="shared" ref="F118:F120" si="258">ROUNDDOWN($C118*G118,1)</f>
        <v>2163.6999999999998</v>
      </c>
      <c r="G118" s="134">
        <f>RCF!C$5</f>
        <v>17.577000000000002</v>
      </c>
      <c r="H118" s="133">
        <f t="shared" ref="H118" si="259">ROUND(I118*C118,1)</f>
        <v>2163.6999999999998</v>
      </c>
      <c r="I118" s="134">
        <f t="shared" ref="I118" si="260">G118</f>
        <v>17.577000000000002</v>
      </c>
      <c r="J118" s="135">
        <f t="shared" ref="J118:P120" si="261">ROUND($C118*$I118*J$6,1)</f>
        <v>2380.1</v>
      </c>
      <c r="K118" s="135">
        <f t="shared" si="261"/>
        <v>2964.3</v>
      </c>
      <c r="L118" s="135">
        <f t="shared" si="261"/>
        <v>3180.7</v>
      </c>
      <c r="M118" s="135">
        <f t="shared" si="261"/>
        <v>3505.2</v>
      </c>
      <c r="N118" s="135">
        <f t="shared" si="261"/>
        <v>4327.5</v>
      </c>
      <c r="O118" s="135">
        <f t="shared" si="261"/>
        <v>4652</v>
      </c>
      <c r="P118" s="135">
        <f t="shared" si="261"/>
        <v>6491.2</v>
      </c>
      <c r="Q118" s="133">
        <f t="shared" ref="Q118:Q120" si="262">ROUNDDOWN($C118*R118,1)</f>
        <v>2173.9</v>
      </c>
      <c r="R118" s="134">
        <f>RCF!C$7</f>
        <v>17.66</v>
      </c>
      <c r="S118" s="135">
        <f t="shared" ref="S118:T120" si="263">ROUNDDOWN($Q118*S$6,1)</f>
        <v>2826</v>
      </c>
      <c r="T118" s="135">
        <f t="shared" si="263"/>
        <v>3260.8</v>
      </c>
      <c r="U118" s="133">
        <f t="shared" ref="U118:U120" si="264">ROUNDDOWN($C118*V118,1)</f>
        <v>2096.8000000000002</v>
      </c>
      <c r="V118" s="134">
        <f>RCF!C$9</f>
        <v>17.033999999999999</v>
      </c>
      <c r="W118" s="133">
        <f t="shared" ref="W118:W120" si="265">ROUNDDOWN($C118*X118,1)</f>
        <v>2096.8000000000002</v>
      </c>
      <c r="X118" s="134">
        <f t="shared" ref="X118" si="266">V118</f>
        <v>17.033999999999999</v>
      </c>
      <c r="Y118" s="135">
        <f t="shared" ref="Y118:Y120" si="267">ROUNDDOWN($W118*Y$6,1)</f>
        <v>2306.4</v>
      </c>
      <c r="Z118" s="135">
        <f t="shared" ref="Z118:AD120" si="268">ROUND($C118*$X118*Z$6,1)</f>
        <v>2872.7</v>
      </c>
      <c r="AA118" s="135">
        <f t="shared" si="268"/>
        <v>3397</v>
      </c>
      <c r="AB118" s="135">
        <f t="shared" si="268"/>
        <v>3082.4</v>
      </c>
      <c r="AC118" s="135">
        <f t="shared" si="268"/>
        <v>4550.2</v>
      </c>
      <c r="AD118" s="135">
        <f t="shared" si="268"/>
        <v>6290.7</v>
      </c>
      <c r="AE118" s="133">
        <f t="shared" ref="AE118:AE120" si="269">ROUNDDOWN($C118*AF118,1)</f>
        <v>2028.6</v>
      </c>
      <c r="AF118" s="134">
        <f>RCF!C$13</f>
        <v>16.48</v>
      </c>
      <c r="AG118" s="135">
        <f t="shared" ref="AG118:AI120" si="270">ROUND($AE118*AG$6,1)</f>
        <v>3347.2</v>
      </c>
      <c r="AH118" s="135">
        <f t="shared" si="270"/>
        <v>4260.1000000000004</v>
      </c>
      <c r="AI118" s="135">
        <f t="shared" si="270"/>
        <v>6085.8</v>
      </c>
      <c r="AJ118" s="133">
        <f t="shared" ref="AJ118:AJ120" si="271">ROUNDDOWN($C118*AK118,1)</f>
        <v>2121.4</v>
      </c>
      <c r="AK118" s="134">
        <f>RCF!C$25</f>
        <v>17.233333333333334</v>
      </c>
      <c r="AL118" s="133">
        <f t="shared" ref="AL118:AL120" si="272">ROUNDDOWN($C118*AM118,1)</f>
        <v>2865.7</v>
      </c>
      <c r="AM118" s="134">
        <f>RCF!C$59</f>
        <v>23.279999999999998</v>
      </c>
      <c r="AN118" s="133">
        <f t="shared" ref="AN118:AN120" si="273">ROUNDDOWN($C118*AO118,1)</f>
        <v>2279</v>
      </c>
      <c r="AO118" s="134">
        <f>RCF!C$33</f>
        <v>18.513999999999999</v>
      </c>
      <c r="AP118" s="135">
        <f t="shared" ref="AP118:AP120" si="274">ROUNDDOWN($AN118*AP$6,1)</f>
        <v>3418.5</v>
      </c>
      <c r="AQ118" s="133">
        <f t="shared" ref="AQ118:AQ120" si="275">ROUNDDOWN($C118*AR118,1)</f>
        <v>2130.4</v>
      </c>
      <c r="AR118" s="134">
        <f>RCF!C$35</f>
        <v>17.306666666666668</v>
      </c>
      <c r="AS118" s="135">
        <f t="shared" ref="AS118:AT120" si="276">ROUNDDOWN($AQ118*AS$6,1)</f>
        <v>2769.5</v>
      </c>
      <c r="AT118" s="135">
        <f t="shared" si="276"/>
        <v>3089</v>
      </c>
      <c r="AU118" s="133">
        <f t="shared" ref="AU118:AU120" si="277">ROUNDDOWN($C118*AV118,1)</f>
        <v>2198.5</v>
      </c>
      <c r="AV118" s="134">
        <f>RCF!C$37</f>
        <v>17.86</v>
      </c>
      <c r="AW118" s="122">
        <f t="shared" ref="AW118:AW120" si="278">ROUNDDOWN(AX118*C118,1)</f>
        <v>2224.4</v>
      </c>
      <c r="AX118" s="121">
        <f>RCF!C$64</f>
        <v>18.07</v>
      </c>
      <c r="AY118" s="133">
        <f t="shared" ref="AY118:AY120" si="279">ROUNDDOWN($C118*AZ118,1)</f>
        <v>2255.6</v>
      </c>
      <c r="AZ118" s="134">
        <f>RCF!C$39</f>
        <v>18.323333333333334</v>
      </c>
      <c r="BA118" s="133">
        <f t="shared" ref="BA118:BA120" si="280">ROUNDDOWN($C118*BB118,1)</f>
        <v>2163.9</v>
      </c>
      <c r="BB118" s="134">
        <f>RCF!C$41</f>
        <v>17.579000000000001</v>
      </c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</row>
    <row r="119" spans="1:64" x14ac:dyDescent="0.2">
      <c r="A119" s="60">
        <v>2228</v>
      </c>
      <c r="B119" s="132" t="s">
        <v>132</v>
      </c>
      <c r="C119" s="44">
        <v>104.9</v>
      </c>
      <c r="D119" s="133">
        <f t="shared" ref="D119:D120" si="281">ROUND(E119*C119,1)</f>
        <v>7148.1</v>
      </c>
      <c r="E119" s="159">
        <f>RCF!C$43</f>
        <v>68.141894999999991</v>
      </c>
      <c r="F119" s="133">
        <f t="shared" si="258"/>
        <v>1843.8</v>
      </c>
      <c r="G119" s="134">
        <f>RCF!C$5</f>
        <v>17.577000000000002</v>
      </c>
      <c r="H119" s="133">
        <f t="shared" ref="H119:H120" si="282">ROUND(I119*C119,1)</f>
        <v>1843.8</v>
      </c>
      <c r="I119" s="134">
        <f t="shared" ref="I119:I120" si="283">G119</f>
        <v>17.577000000000002</v>
      </c>
      <c r="J119" s="135">
        <f t="shared" si="261"/>
        <v>2028.2</v>
      </c>
      <c r="K119" s="135">
        <f t="shared" si="261"/>
        <v>2526</v>
      </c>
      <c r="L119" s="135">
        <f t="shared" si="261"/>
        <v>2710.4</v>
      </c>
      <c r="M119" s="135">
        <f t="shared" si="261"/>
        <v>2987</v>
      </c>
      <c r="N119" s="135">
        <f t="shared" si="261"/>
        <v>3687.7</v>
      </c>
      <c r="O119" s="135">
        <f t="shared" si="261"/>
        <v>3964.2</v>
      </c>
      <c r="P119" s="135">
        <f t="shared" si="261"/>
        <v>5531.5</v>
      </c>
      <c r="Q119" s="133">
        <f t="shared" si="262"/>
        <v>1852.5</v>
      </c>
      <c r="R119" s="134">
        <f>RCF!C$7</f>
        <v>17.66</v>
      </c>
      <c r="S119" s="135">
        <f t="shared" si="263"/>
        <v>2408.1999999999998</v>
      </c>
      <c r="T119" s="135">
        <f t="shared" si="263"/>
        <v>2778.7</v>
      </c>
      <c r="U119" s="133">
        <f t="shared" si="264"/>
        <v>1786.8</v>
      </c>
      <c r="V119" s="134">
        <f>RCF!C$9</f>
        <v>17.033999999999999</v>
      </c>
      <c r="W119" s="133">
        <f t="shared" si="265"/>
        <v>1786.8</v>
      </c>
      <c r="X119" s="134">
        <f t="shared" ref="X119:X120" si="284">V119</f>
        <v>17.033999999999999</v>
      </c>
      <c r="Y119" s="135">
        <f t="shared" si="267"/>
        <v>1965.4</v>
      </c>
      <c r="Z119" s="135">
        <f t="shared" si="268"/>
        <v>2448</v>
      </c>
      <c r="AA119" s="135">
        <f t="shared" si="268"/>
        <v>2894.7</v>
      </c>
      <c r="AB119" s="135">
        <f t="shared" si="268"/>
        <v>2626.7</v>
      </c>
      <c r="AC119" s="135">
        <f t="shared" si="268"/>
        <v>3877.5</v>
      </c>
      <c r="AD119" s="135">
        <f t="shared" si="268"/>
        <v>5360.6</v>
      </c>
      <c r="AE119" s="133">
        <f t="shared" si="269"/>
        <v>1728.7</v>
      </c>
      <c r="AF119" s="134">
        <f>RCF!C$13</f>
        <v>16.48</v>
      </c>
      <c r="AG119" s="135">
        <f t="shared" si="270"/>
        <v>2852.4</v>
      </c>
      <c r="AH119" s="135">
        <f t="shared" si="270"/>
        <v>3630.3</v>
      </c>
      <c r="AI119" s="135">
        <f t="shared" si="270"/>
        <v>5186.1000000000004</v>
      </c>
      <c r="AJ119" s="133">
        <f t="shared" si="271"/>
        <v>1807.7</v>
      </c>
      <c r="AK119" s="134">
        <f>RCF!C$25</f>
        <v>17.233333333333334</v>
      </c>
      <c r="AL119" s="133">
        <f t="shared" si="272"/>
        <v>2442</v>
      </c>
      <c r="AM119" s="134">
        <f>RCF!C$59</f>
        <v>23.279999999999998</v>
      </c>
      <c r="AN119" s="133">
        <f t="shared" si="273"/>
        <v>1942.1</v>
      </c>
      <c r="AO119" s="134">
        <f>RCF!C$33</f>
        <v>18.513999999999999</v>
      </c>
      <c r="AP119" s="135">
        <f t="shared" si="274"/>
        <v>2913.1</v>
      </c>
      <c r="AQ119" s="133">
        <f t="shared" si="275"/>
        <v>1815.4</v>
      </c>
      <c r="AR119" s="134">
        <f>RCF!C$35</f>
        <v>17.306666666666668</v>
      </c>
      <c r="AS119" s="135">
        <f t="shared" si="276"/>
        <v>2360</v>
      </c>
      <c r="AT119" s="135">
        <f t="shared" si="276"/>
        <v>2632.3</v>
      </c>
      <c r="AU119" s="133">
        <f t="shared" si="277"/>
        <v>1873.5</v>
      </c>
      <c r="AV119" s="134">
        <f>RCF!C$37</f>
        <v>17.86</v>
      </c>
      <c r="AW119" s="122">
        <f t="shared" si="278"/>
        <v>1895.5</v>
      </c>
      <c r="AX119" s="121">
        <f>RCF!C$64</f>
        <v>18.07</v>
      </c>
      <c r="AY119" s="133">
        <f t="shared" si="279"/>
        <v>1922.1</v>
      </c>
      <c r="AZ119" s="134">
        <f>RCF!C$39</f>
        <v>18.323333333333334</v>
      </c>
      <c r="BA119" s="133">
        <f t="shared" si="280"/>
        <v>1844</v>
      </c>
      <c r="BB119" s="134">
        <f>RCF!C$41</f>
        <v>17.579000000000001</v>
      </c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</row>
    <row r="120" spans="1:64" s="136" customFormat="1" ht="14.25" customHeight="1" x14ac:dyDescent="0.2">
      <c r="A120" s="60">
        <v>2236</v>
      </c>
      <c r="B120" s="132" t="s">
        <v>133</v>
      </c>
      <c r="C120" s="44">
        <v>29.1</v>
      </c>
      <c r="D120" s="133">
        <f t="shared" si="281"/>
        <v>1982.9</v>
      </c>
      <c r="E120" s="159">
        <f>RCF!C$43</f>
        <v>68.141894999999991</v>
      </c>
      <c r="F120" s="133">
        <f t="shared" si="258"/>
        <v>511.4</v>
      </c>
      <c r="G120" s="134">
        <f>RCF!C$5</f>
        <v>17.577000000000002</v>
      </c>
      <c r="H120" s="133">
        <f t="shared" si="282"/>
        <v>511.5</v>
      </c>
      <c r="I120" s="134">
        <f t="shared" si="283"/>
        <v>17.577000000000002</v>
      </c>
      <c r="J120" s="135">
        <f t="shared" si="261"/>
        <v>562.6</v>
      </c>
      <c r="K120" s="135">
        <f t="shared" si="261"/>
        <v>700.7</v>
      </c>
      <c r="L120" s="135">
        <f t="shared" si="261"/>
        <v>751.9</v>
      </c>
      <c r="M120" s="135">
        <f t="shared" si="261"/>
        <v>828.6</v>
      </c>
      <c r="N120" s="135">
        <f t="shared" si="261"/>
        <v>1023</v>
      </c>
      <c r="O120" s="135">
        <f t="shared" si="261"/>
        <v>1099.7</v>
      </c>
      <c r="P120" s="135">
        <f t="shared" si="261"/>
        <v>1534.5</v>
      </c>
      <c r="Q120" s="133">
        <f t="shared" si="262"/>
        <v>513.9</v>
      </c>
      <c r="R120" s="134">
        <f>RCF!C$7</f>
        <v>17.66</v>
      </c>
      <c r="S120" s="135">
        <f t="shared" si="263"/>
        <v>668</v>
      </c>
      <c r="T120" s="135">
        <f t="shared" si="263"/>
        <v>770.8</v>
      </c>
      <c r="U120" s="133">
        <f t="shared" si="264"/>
        <v>495.6</v>
      </c>
      <c r="V120" s="134">
        <f>RCF!C$9</f>
        <v>17.033999999999999</v>
      </c>
      <c r="W120" s="133">
        <f t="shared" si="265"/>
        <v>495.6</v>
      </c>
      <c r="X120" s="134">
        <f t="shared" si="284"/>
        <v>17.033999999999999</v>
      </c>
      <c r="Y120" s="135">
        <f t="shared" si="267"/>
        <v>545.1</v>
      </c>
      <c r="Z120" s="135">
        <f t="shared" si="268"/>
        <v>679.1</v>
      </c>
      <c r="AA120" s="135">
        <f t="shared" si="268"/>
        <v>803</v>
      </c>
      <c r="AB120" s="135">
        <f t="shared" si="268"/>
        <v>728.7</v>
      </c>
      <c r="AC120" s="135">
        <f t="shared" si="268"/>
        <v>1075.5999999999999</v>
      </c>
      <c r="AD120" s="135">
        <f t="shared" si="268"/>
        <v>1487.1</v>
      </c>
      <c r="AE120" s="133">
        <f t="shared" si="269"/>
        <v>479.5</v>
      </c>
      <c r="AF120" s="134">
        <f>RCF!C$13</f>
        <v>16.48</v>
      </c>
      <c r="AG120" s="135">
        <f t="shared" si="270"/>
        <v>791.2</v>
      </c>
      <c r="AH120" s="135">
        <f t="shared" si="270"/>
        <v>1007</v>
      </c>
      <c r="AI120" s="135">
        <f t="shared" si="270"/>
        <v>1438.5</v>
      </c>
      <c r="AJ120" s="133">
        <f t="shared" si="271"/>
        <v>501.4</v>
      </c>
      <c r="AK120" s="134">
        <f>RCF!C$25</f>
        <v>17.233333333333334</v>
      </c>
      <c r="AL120" s="133">
        <f t="shared" si="272"/>
        <v>677.4</v>
      </c>
      <c r="AM120" s="134">
        <f>RCF!C$59</f>
        <v>23.279999999999998</v>
      </c>
      <c r="AN120" s="133">
        <f t="shared" si="273"/>
        <v>538.70000000000005</v>
      </c>
      <c r="AO120" s="134">
        <f>RCF!C$33</f>
        <v>18.513999999999999</v>
      </c>
      <c r="AP120" s="135">
        <f t="shared" si="274"/>
        <v>808</v>
      </c>
      <c r="AQ120" s="133">
        <f t="shared" si="275"/>
        <v>503.6</v>
      </c>
      <c r="AR120" s="134">
        <f>RCF!C$35</f>
        <v>17.306666666666668</v>
      </c>
      <c r="AS120" s="135">
        <f t="shared" si="276"/>
        <v>654.6</v>
      </c>
      <c r="AT120" s="135">
        <f t="shared" si="276"/>
        <v>730.2</v>
      </c>
      <c r="AU120" s="133">
        <f t="shared" si="277"/>
        <v>519.70000000000005</v>
      </c>
      <c r="AV120" s="134">
        <f>RCF!C$37</f>
        <v>17.86</v>
      </c>
      <c r="AW120" s="122">
        <f t="shared" si="278"/>
        <v>525.79999999999995</v>
      </c>
      <c r="AX120" s="121">
        <f>RCF!C$64</f>
        <v>18.07</v>
      </c>
      <c r="AY120" s="133">
        <f t="shared" si="279"/>
        <v>533.20000000000005</v>
      </c>
      <c r="AZ120" s="134">
        <f>RCF!C$39</f>
        <v>18.323333333333334</v>
      </c>
      <c r="BA120" s="133">
        <f t="shared" si="280"/>
        <v>511.5</v>
      </c>
      <c r="BB120" s="134">
        <f>RCF!C$41</f>
        <v>17.579000000000001</v>
      </c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</row>
    <row r="121" spans="1:64" s="136" customFormat="1" x14ac:dyDescent="0.2">
      <c r="A121" s="137"/>
      <c r="B121" s="138"/>
      <c r="C121" s="71"/>
      <c r="D121" s="71"/>
      <c r="E121" s="139"/>
      <c r="F121" s="140"/>
      <c r="G121" s="139"/>
      <c r="H121" s="141"/>
      <c r="I121" s="142"/>
      <c r="J121" s="143"/>
      <c r="K121" s="143"/>
      <c r="L121" s="143"/>
      <c r="M121" s="143"/>
      <c r="N121" s="143"/>
      <c r="O121" s="143"/>
      <c r="P121" s="143"/>
      <c r="Q121" s="141"/>
      <c r="R121" s="142"/>
      <c r="S121" s="143"/>
      <c r="T121" s="143"/>
      <c r="U121" s="141"/>
      <c r="V121" s="142"/>
      <c r="W121" s="141"/>
      <c r="X121" s="142"/>
      <c r="Y121" s="143"/>
      <c r="Z121" s="143"/>
      <c r="AA121" s="143"/>
      <c r="AB121" s="143"/>
      <c r="AC121" s="143"/>
      <c r="AD121" s="143"/>
      <c r="AE121" s="141"/>
      <c r="AF121" s="142"/>
      <c r="AG121" s="143"/>
      <c r="AH121" s="143"/>
      <c r="AI121" s="143"/>
      <c r="AJ121" s="141"/>
      <c r="AK121" s="142"/>
      <c r="AL121" s="141"/>
      <c r="AM121" s="142"/>
      <c r="AN121" s="141"/>
      <c r="AO121" s="142"/>
      <c r="AP121" s="143"/>
      <c r="AQ121" s="141"/>
      <c r="AR121" s="142"/>
      <c r="AS121" s="143"/>
      <c r="AT121" s="143"/>
      <c r="AU121" s="71"/>
      <c r="AV121" s="72"/>
      <c r="AW121" s="71"/>
      <c r="AX121" s="72"/>
      <c r="AY121" s="141"/>
      <c r="AZ121" s="142"/>
      <c r="BA121" s="141"/>
      <c r="BB121" s="142"/>
    </row>
    <row r="122" spans="1:64" x14ac:dyDescent="0.2">
      <c r="A122" s="240" t="s">
        <v>230</v>
      </c>
      <c r="B122" s="241"/>
      <c r="C122" s="241"/>
      <c r="D122" s="241"/>
      <c r="E122" s="242"/>
      <c r="F122" s="242"/>
      <c r="G122" s="242"/>
      <c r="H122" s="243"/>
      <c r="I122" s="242"/>
      <c r="J122" s="244"/>
      <c r="K122" s="244"/>
      <c r="L122" s="244"/>
      <c r="M122" s="244"/>
      <c r="N122" s="244"/>
      <c r="O122" s="244"/>
      <c r="P122" s="244"/>
      <c r="Q122" s="243"/>
      <c r="R122" s="242"/>
      <c r="S122" s="244"/>
      <c r="T122" s="244"/>
      <c r="U122" s="245"/>
      <c r="V122" s="246"/>
      <c r="W122" s="245"/>
      <c r="X122" s="246"/>
      <c r="Y122" s="241"/>
      <c r="Z122" s="241"/>
      <c r="AA122" s="241"/>
      <c r="AB122" s="241"/>
      <c r="AC122" s="241"/>
      <c r="AD122" s="241"/>
      <c r="AE122" s="243"/>
      <c r="AF122" s="243"/>
      <c r="AG122" s="243"/>
      <c r="AH122" s="243"/>
      <c r="AI122" s="243"/>
      <c r="AJ122" s="241"/>
      <c r="AK122" s="246"/>
      <c r="AL122" s="241"/>
      <c r="AM122" s="246"/>
      <c r="AN122" s="247"/>
      <c r="AO122" s="244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7"/>
      <c r="BB122" s="248"/>
    </row>
    <row r="123" spans="1:64" x14ac:dyDescent="0.2">
      <c r="A123" s="204" t="s">
        <v>84</v>
      </c>
      <c r="B123" s="74"/>
      <c r="C123" s="75"/>
      <c r="D123" s="76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6"/>
      <c r="V123" s="77"/>
      <c r="W123" s="76"/>
      <c r="X123" s="77"/>
      <c r="Y123" s="74"/>
      <c r="Z123" s="74"/>
      <c r="AA123" s="74"/>
      <c r="AB123" s="74"/>
      <c r="AC123" s="74"/>
      <c r="AD123" s="74"/>
      <c r="AE123" s="76"/>
      <c r="AF123" s="77"/>
      <c r="AG123" s="77"/>
      <c r="AH123" s="77"/>
      <c r="AI123" s="77"/>
      <c r="AJ123" s="76"/>
      <c r="AK123" s="77"/>
      <c r="AL123" s="76"/>
      <c r="AM123" s="77"/>
      <c r="AN123" s="76"/>
      <c r="AO123" s="77"/>
      <c r="AP123" s="77"/>
      <c r="AQ123" s="76"/>
      <c r="AR123" s="77"/>
      <c r="AS123" s="77"/>
      <c r="AT123" s="77"/>
      <c r="AU123" s="76"/>
      <c r="AV123" s="77"/>
      <c r="AW123" s="76"/>
      <c r="AX123" s="77"/>
      <c r="AY123" s="76"/>
      <c r="AZ123" s="77"/>
      <c r="BA123" s="77"/>
      <c r="BB123" s="78"/>
    </row>
    <row r="124" spans="1:64" x14ac:dyDescent="0.2">
      <c r="A124" s="224" t="s">
        <v>134</v>
      </c>
      <c r="B124" s="206"/>
      <c r="C124" s="206"/>
      <c r="D124" s="206"/>
      <c r="E124" s="206"/>
      <c r="F124" s="207"/>
      <c r="G124" s="207"/>
      <c r="H124" s="207"/>
      <c r="I124" s="207"/>
      <c r="J124" s="208"/>
      <c r="K124" s="208"/>
      <c r="L124" s="208"/>
      <c r="M124" s="208"/>
      <c r="N124" s="208"/>
      <c r="O124" s="208"/>
      <c r="P124" s="208"/>
      <c r="Q124" s="207"/>
      <c r="R124" s="207"/>
      <c r="S124" s="208"/>
      <c r="T124" s="208"/>
      <c r="U124" s="207"/>
      <c r="V124" s="207"/>
      <c r="W124" s="207"/>
      <c r="X124" s="207"/>
      <c r="Y124" s="209"/>
      <c r="Z124" s="209"/>
      <c r="AA124" s="209"/>
      <c r="AB124" s="209"/>
      <c r="AC124" s="209"/>
      <c r="AD124" s="209"/>
      <c r="AE124" s="207"/>
      <c r="AF124" s="207"/>
      <c r="AG124" s="80"/>
      <c r="AH124" s="80"/>
      <c r="AI124" s="80"/>
      <c r="AJ124" s="207"/>
      <c r="AK124" s="207"/>
      <c r="AL124" s="207"/>
      <c r="AM124" s="207"/>
      <c r="AN124" s="144"/>
      <c r="AO124" s="207"/>
      <c r="AP124" s="80"/>
      <c r="AQ124" s="144"/>
      <c r="AR124" s="207"/>
      <c r="AS124" s="80"/>
      <c r="AT124" s="80"/>
      <c r="AU124" s="144"/>
      <c r="AV124" s="207"/>
      <c r="AW124" s="252"/>
      <c r="AX124" s="207"/>
      <c r="AY124" s="144"/>
      <c r="AZ124" s="145"/>
      <c r="BA124" s="207"/>
      <c r="BB124" s="146"/>
    </row>
    <row r="125" spans="1:64" x14ac:dyDescent="0.2">
      <c r="A125" s="147" t="s">
        <v>238</v>
      </c>
      <c r="B125" s="206"/>
      <c r="C125" s="206"/>
      <c r="D125" s="206"/>
      <c r="E125" s="206"/>
      <c r="F125" s="207"/>
      <c r="G125" s="207"/>
      <c r="H125" s="207"/>
      <c r="I125" s="207"/>
      <c r="J125" s="208"/>
      <c r="K125" s="208"/>
      <c r="L125" s="208"/>
      <c r="M125" s="208"/>
      <c r="N125" s="208"/>
      <c r="O125" s="208"/>
      <c r="P125" s="208"/>
      <c r="Q125" s="207"/>
      <c r="R125" s="207"/>
      <c r="S125" s="208"/>
      <c r="T125" s="208"/>
      <c r="U125" s="207"/>
      <c r="V125" s="207"/>
      <c r="W125" s="207"/>
      <c r="X125" s="207"/>
      <c r="Y125" s="209"/>
      <c r="Z125" s="209"/>
      <c r="AA125" s="209"/>
      <c r="AB125" s="209"/>
      <c r="AC125" s="209"/>
      <c r="AD125" s="209"/>
      <c r="AE125" s="207"/>
      <c r="AF125" s="207"/>
      <c r="AG125" s="80"/>
      <c r="AH125" s="80"/>
      <c r="AI125" s="80"/>
      <c r="AJ125" s="207"/>
      <c r="AK125" s="207"/>
      <c r="AL125" s="207"/>
      <c r="AM125" s="207"/>
      <c r="AN125" s="144"/>
      <c r="AO125" s="207"/>
      <c r="AP125" s="80"/>
      <c r="AQ125" s="144"/>
      <c r="AR125" s="207"/>
      <c r="AS125" s="80"/>
      <c r="AT125" s="80"/>
      <c r="AU125" s="144"/>
      <c r="AV125" s="207"/>
      <c r="AW125" s="252"/>
      <c r="AX125" s="207"/>
      <c r="AY125" s="144"/>
      <c r="AZ125" s="145"/>
      <c r="BA125" s="207"/>
      <c r="BB125" s="146"/>
    </row>
    <row r="126" spans="1:64" x14ac:dyDescent="0.2">
      <c r="A126" s="225" t="s">
        <v>216</v>
      </c>
      <c r="B126" s="207"/>
      <c r="C126" s="209"/>
      <c r="D126" s="79"/>
      <c r="E126" s="80"/>
      <c r="F126" s="80"/>
      <c r="G126" s="80"/>
      <c r="H126" s="80"/>
      <c r="I126" s="80"/>
      <c r="J126" s="208"/>
      <c r="K126" s="208"/>
      <c r="L126" s="208"/>
      <c r="M126" s="208"/>
      <c r="N126" s="208"/>
      <c r="O126" s="208"/>
      <c r="P126" s="208"/>
      <c r="Q126" s="80"/>
      <c r="R126" s="80"/>
      <c r="S126" s="208"/>
      <c r="T126" s="208"/>
      <c r="U126" s="79"/>
      <c r="V126" s="80"/>
      <c r="W126" s="79"/>
      <c r="X126" s="80"/>
      <c r="Y126" s="209"/>
      <c r="Z126" s="209"/>
      <c r="AA126" s="209"/>
      <c r="AB126" s="209"/>
      <c r="AC126" s="209"/>
      <c r="AD126" s="209"/>
      <c r="AE126" s="79"/>
      <c r="AF126" s="80"/>
      <c r="AG126" s="80"/>
      <c r="AH126" s="80"/>
      <c r="AI126" s="80"/>
      <c r="AJ126" s="79"/>
      <c r="AK126" s="80"/>
      <c r="AL126" s="79"/>
      <c r="AM126" s="80"/>
      <c r="AN126" s="79"/>
      <c r="AO126" s="80"/>
      <c r="AP126" s="80"/>
      <c r="AQ126" s="79"/>
      <c r="AR126" s="80"/>
      <c r="AS126" s="80"/>
      <c r="AT126" s="80"/>
      <c r="AU126" s="79"/>
      <c r="AV126" s="80"/>
      <c r="AW126" s="79"/>
      <c r="AX126" s="80"/>
      <c r="AY126" s="79"/>
      <c r="AZ126" s="80"/>
      <c r="BA126" s="80"/>
      <c r="BB126" s="81"/>
    </row>
    <row r="127" spans="1:64" x14ac:dyDescent="0.2">
      <c r="A127" s="205" t="s">
        <v>217</v>
      </c>
      <c r="B127" s="207"/>
      <c r="C127" s="209"/>
      <c r="D127" s="79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79"/>
      <c r="V127" s="80"/>
      <c r="W127" s="79"/>
      <c r="X127" s="80"/>
      <c r="Y127" s="209"/>
      <c r="Z127" s="209"/>
      <c r="AA127" s="209"/>
      <c r="AB127" s="209"/>
      <c r="AC127" s="209"/>
      <c r="AD127" s="209"/>
      <c r="AE127" s="79"/>
      <c r="AF127" s="80"/>
      <c r="AG127" s="80"/>
      <c r="AH127" s="80"/>
      <c r="AI127" s="80"/>
      <c r="AJ127" s="79"/>
      <c r="AK127" s="80"/>
      <c r="AL127" s="79"/>
      <c r="AM127" s="80"/>
      <c r="AN127" s="79"/>
      <c r="AO127" s="80"/>
      <c r="AP127" s="80"/>
      <c r="AQ127" s="79"/>
      <c r="AR127" s="80"/>
      <c r="AS127" s="80"/>
      <c r="AT127" s="80"/>
      <c r="AU127" s="79"/>
      <c r="AV127" s="80"/>
      <c r="AW127" s="79"/>
      <c r="AX127" s="80"/>
      <c r="AY127" s="79"/>
      <c r="AZ127" s="80"/>
      <c r="BA127" s="80"/>
      <c r="BB127" s="81"/>
    </row>
    <row r="128" spans="1:64" x14ac:dyDescent="0.2">
      <c r="A128" s="224" t="s">
        <v>239</v>
      </c>
      <c r="B128" s="207"/>
      <c r="C128" s="209"/>
      <c r="D128" s="79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79"/>
      <c r="V128" s="80"/>
      <c r="W128" s="79"/>
      <c r="X128" s="80"/>
      <c r="Y128" s="209"/>
      <c r="Z128" s="209"/>
      <c r="AA128" s="209"/>
      <c r="AB128" s="209"/>
      <c r="AC128" s="209"/>
      <c r="AD128" s="209"/>
      <c r="AE128" s="79"/>
      <c r="AF128" s="80"/>
      <c r="AG128" s="80"/>
      <c r="AH128" s="80"/>
      <c r="AI128" s="80"/>
      <c r="AJ128" s="79"/>
      <c r="AK128" s="80"/>
      <c r="AL128" s="79"/>
      <c r="AM128" s="80"/>
      <c r="AN128" s="79"/>
      <c r="AO128" s="80"/>
      <c r="AP128" s="80"/>
      <c r="AQ128" s="79"/>
      <c r="AR128" s="80"/>
      <c r="AS128" s="80"/>
      <c r="AT128" s="80"/>
      <c r="AU128" s="79"/>
      <c r="AV128" s="80"/>
      <c r="AW128" s="79"/>
      <c r="AX128" s="80"/>
      <c r="AY128" s="79"/>
      <c r="AZ128" s="80"/>
      <c r="BA128" s="80"/>
      <c r="BB128" s="81"/>
    </row>
    <row r="129" spans="1:54" x14ac:dyDescent="0.2">
      <c r="A129" s="226" t="s">
        <v>231</v>
      </c>
      <c r="B129" s="207"/>
      <c r="C129" s="209"/>
      <c r="D129" s="79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79"/>
      <c r="V129" s="80"/>
      <c r="W129" s="79"/>
      <c r="X129" s="80"/>
      <c r="Y129" s="209"/>
      <c r="Z129" s="209"/>
      <c r="AA129" s="209"/>
      <c r="AB129" s="209"/>
      <c r="AC129" s="209"/>
      <c r="AD129" s="209"/>
      <c r="AE129" s="79"/>
      <c r="AF129" s="80"/>
      <c r="AG129" s="80"/>
      <c r="AH129" s="80"/>
      <c r="AI129" s="80"/>
      <c r="AJ129" s="79"/>
      <c r="AK129" s="80"/>
      <c r="AL129" s="79"/>
      <c r="AM129" s="80"/>
      <c r="AN129" s="79"/>
      <c r="AO129" s="80"/>
      <c r="AP129" s="80"/>
      <c r="AQ129" s="79"/>
      <c r="AR129" s="80"/>
      <c r="AS129" s="80"/>
      <c r="AT129" s="80"/>
      <c r="AU129" s="79"/>
      <c r="AV129" s="80"/>
      <c r="AW129" s="79"/>
      <c r="AX129" s="80"/>
      <c r="AY129" s="79"/>
      <c r="AZ129" s="80"/>
      <c r="BA129" s="80"/>
      <c r="BB129" s="81"/>
    </row>
    <row r="130" spans="1:54" x14ac:dyDescent="0.2">
      <c r="A130" s="227" t="s">
        <v>232</v>
      </c>
      <c r="B130" s="207"/>
      <c r="C130" s="209"/>
      <c r="D130" s="79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79"/>
      <c r="V130" s="80"/>
      <c r="W130" s="79"/>
      <c r="X130" s="80"/>
      <c r="Y130" s="209"/>
      <c r="Z130" s="209"/>
      <c r="AA130" s="209"/>
      <c r="AB130" s="209"/>
      <c r="AC130" s="209"/>
      <c r="AD130" s="209"/>
      <c r="AE130" s="79"/>
      <c r="AF130" s="80"/>
      <c r="AG130" s="80"/>
      <c r="AH130" s="80"/>
      <c r="AI130" s="80"/>
      <c r="AJ130" s="79"/>
      <c r="AK130" s="80"/>
      <c r="AL130" s="79"/>
      <c r="AM130" s="80"/>
      <c r="AN130" s="79"/>
      <c r="AO130" s="80"/>
      <c r="AP130" s="80"/>
      <c r="AQ130" s="79"/>
      <c r="AR130" s="80"/>
      <c r="AS130" s="80"/>
      <c r="AT130" s="80"/>
      <c r="AU130" s="79"/>
      <c r="AV130" s="80"/>
      <c r="AW130" s="79"/>
      <c r="AX130" s="80"/>
      <c r="AY130" s="79"/>
      <c r="AZ130" s="80"/>
      <c r="BA130" s="80"/>
      <c r="BB130" s="81"/>
    </row>
    <row r="131" spans="1:54" x14ac:dyDescent="0.2">
      <c r="A131" s="226" t="s">
        <v>233</v>
      </c>
      <c r="B131" s="207"/>
      <c r="C131" s="209"/>
      <c r="D131" s="79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79"/>
      <c r="V131" s="80"/>
      <c r="W131" s="79"/>
      <c r="X131" s="80"/>
      <c r="Y131" s="209"/>
      <c r="Z131" s="209"/>
      <c r="AA131" s="209"/>
      <c r="AB131" s="209"/>
      <c r="AC131" s="209"/>
      <c r="AD131" s="209"/>
      <c r="AE131" s="79"/>
      <c r="AF131" s="80"/>
      <c r="AG131" s="80"/>
      <c r="AH131" s="80"/>
      <c r="AI131" s="80"/>
      <c r="AJ131" s="79"/>
      <c r="AK131" s="80"/>
      <c r="AL131" s="79"/>
      <c r="AM131" s="80"/>
      <c r="AN131" s="79"/>
      <c r="AO131" s="80"/>
      <c r="AP131" s="80"/>
      <c r="AQ131" s="79"/>
      <c r="AR131" s="80"/>
      <c r="AS131" s="80"/>
      <c r="AT131" s="80"/>
      <c r="AU131" s="79"/>
      <c r="AV131" s="80"/>
      <c r="AW131" s="79"/>
      <c r="AX131" s="80"/>
      <c r="AY131" s="79"/>
      <c r="AZ131" s="80"/>
      <c r="BA131" s="80"/>
      <c r="BB131" s="81"/>
    </row>
    <row r="132" spans="1:54" x14ac:dyDescent="0.2">
      <c r="A132" s="228" t="s">
        <v>240</v>
      </c>
      <c r="B132" s="207"/>
      <c r="C132" s="209"/>
      <c r="D132" s="79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79"/>
      <c r="V132" s="80"/>
      <c r="W132" s="79"/>
      <c r="X132" s="80"/>
      <c r="Y132" s="209"/>
      <c r="Z132" s="209"/>
      <c r="AA132" s="209"/>
      <c r="AB132" s="209"/>
      <c r="AC132" s="209"/>
      <c r="AD132" s="209"/>
      <c r="AE132" s="79"/>
      <c r="AF132" s="80"/>
      <c r="AG132" s="80"/>
      <c r="AH132" s="80"/>
      <c r="AI132" s="80"/>
      <c r="AJ132" s="79"/>
      <c r="AK132" s="80"/>
      <c r="AL132" s="79"/>
      <c r="AM132" s="80"/>
      <c r="AN132" s="79"/>
      <c r="AO132" s="80"/>
      <c r="AP132" s="80"/>
      <c r="AQ132" s="79"/>
      <c r="AR132" s="80"/>
      <c r="AS132" s="80"/>
      <c r="AT132" s="80"/>
      <c r="AU132" s="79"/>
      <c r="AV132" s="80"/>
      <c r="AW132" s="79"/>
      <c r="AX132" s="80"/>
      <c r="AY132" s="79"/>
      <c r="AZ132" s="80"/>
      <c r="BA132" s="80"/>
      <c r="BB132" s="81"/>
    </row>
    <row r="133" spans="1:54" x14ac:dyDescent="0.2">
      <c r="A133" s="224" t="s">
        <v>218</v>
      </c>
      <c r="B133" s="207"/>
      <c r="C133" s="209"/>
      <c r="D133" s="79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79"/>
      <c r="V133" s="80"/>
      <c r="W133" s="79"/>
      <c r="X133" s="80"/>
      <c r="Y133" s="209"/>
      <c r="Z133" s="209"/>
      <c r="AA133" s="209"/>
      <c r="AB133" s="209"/>
      <c r="AC133" s="209"/>
      <c r="AD133" s="209"/>
      <c r="AE133" s="79"/>
      <c r="AF133" s="80"/>
      <c r="AG133" s="80"/>
      <c r="AH133" s="80"/>
      <c r="AI133" s="80"/>
      <c r="AJ133" s="79"/>
      <c r="AK133" s="80"/>
      <c r="AL133" s="79"/>
      <c r="AM133" s="80"/>
      <c r="AN133" s="79"/>
      <c r="AO133" s="80"/>
      <c r="AP133" s="80"/>
      <c r="AQ133" s="79"/>
      <c r="AR133" s="80"/>
      <c r="AS133" s="80"/>
      <c r="AT133" s="80"/>
      <c r="AU133" s="79"/>
      <c r="AV133" s="80"/>
      <c r="AW133" s="79"/>
      <c r="AX133" s="80"/>
      <c r="AY133" s="79"/>
      <c r="AZ133" s="80"/>
      <c r="BA133" s="80"/>
      <c r="BB133" s="81"/>
    </row>
    <row r="134" spans="1:54" x14ac:dyDescent="0.2">
      <c r="A134" s="205" t="s">
        <v>219</v>
      </c>
      <c r="B134" s="207"/>
      <c r="C134" s="209"/>
      <c r="D134" s="79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79"/>
      <c r="V134" s="80"/>
      <c r="W134" s="79"/>
      <c r="X134" s="80"/>
      <c r="Y134" s="209"/>
      <c r="Z134" s="209"/>
      <c r="AA134" s="209"/>
      <c r="AB134" s="209"/>
      <c r="AC134" s="209"/>
      <c r="AD134" s="209"/>
      <c r="AE134" s="79"/>
      <c r="AF134" s="80"/>
      <c r="AG134" s="80"/>
      <c r="AH134" s="80"/>
      <c r="AI134" s="80"/>
      <c r="AJ134" s="79"/>
      <c r="AK134" s="80"/>
      <c r="AL134" s="79"/>
      <c r="AM134" s="80"/>
      <c r="AN134" s="79"/>
      <c r="AO134" s="80"/>
      <c r="AP134" s="80"/>
      <c r="AQ134" s="79"/>
      <c r="AR134" s="80"/>
      <c r="AS134" s="80"/>
      <c r="AT134" s="80"/>
      <c r="AU134" s="79"/>
      <c r="AV134" s="80"/>
      <c r="AW134" s="79"/>
      <c r="AX134" s="80"/>
      <c r="AY134" s="79"/>
      <c r="AZ134" s="80"/>
      <c r="BA134" s="80"/>
      <c r="BB134" s="81"/>
    </row>
    <row r="135" spans="1:54" x14ac:dyDescent="0.2">
      <c r="A135" s="205" t="s">
        <v>220</v>
      </c>
      <c r="B135" s="207"/>
      <c r="C135" s="209"/>
      <c r="D135" s="79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79"/>
      <c r="V135" s="80"/>
      <c r="W135" s="79"/>
      <c r="X135" s="80"/>
      <c r="Y135" s="209"/>
      <c r="Z135" s="209"/>
      <c r="AA135" s="209"/>
      <c r="AB135" s="209"/>
      <c r="AC135" s="209"/>
      <c r="AD135" s="209"/>
      <c r="AE135" s="79"/>
      <c r="AF135" s="80"/>
      <c r="AG135" s="80"/>
      <c r="AH135" s="80"/>
      <c r="AI135" s="80"/>
      <c r="AJ135" s="79"/>
      <c r="AK135" s="80"/>
      <c r="AL135" s="79"/>
      <c r="AM135" s="80"/>
      <c r="AN135" s="79"/>
      <c r="AO135" s="80"/>
      <c r="AP135" s="80"/>
      <c r="AQ135" s="79"/>
      <c r="AR135" s="80"/>
      <c r="AS135" s="80"/>
      <c r="AT135" s="80"/>
      <c r="AU135" s="79"/>
      <c r="AV135" s="80"/>
      <c r="AW135" s="79"/>
      <c r="AX135" s="80"/>
      <c r="AY135" s="79"/>
      <c r="AZ135" s="80"/>
      <c r="BA135" s="80"/>
      <c r="BB135" s="81"/>
    </row>
    <row r="136" spans="1:54" x14ac:dyDescent="0.2">
      <c r="A136" s="210" t="s">
        <v>221</v>
      </c>
      <c r="B136" s="207"/>
      <c r="C136" s="209"/>
      <c r="D136" s="79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79"/>
      <c r="V136" s="80"/>
      <c r="W136" s="79"/>
      <c r="X136" s="80"/>
      <c r="Y136" s="209"/>
      <c r="Z136" s="209"/>
      <c r="AA136" s="209"/>
      <c r="AB136" s="209"/>
      <c r="AC136" s="209"/>
      <c r="AD136" s="209"/>
      <c r="AE136" s="79"/>
      <c r="AF136" s="80"/>
      <c r="AG136" s="80"/>
      <c r="AH136" s="80"/>
      <c r="AI136" s="80"/>
      <c r="AJ136" s="79"/>
      <c r="AK136" s="80"/>
      <c r="AL136" s="79"/>
      <c r="AM136" s="80"/>
      <c r="AN136" s="79"/>
      <c r="AO136" s="80"/>
      <c r="AP136" s="80"/>
      <c r="AQ136" s="79"/>
      <c r="AR136" s="80"/>
      <c r="AS136" s="80"/>
      <c r="AT136" s="80"/>
      <c r="AU136" s="79"/>
      <c r="AV136" s="80"/>
      <c r="AW136" s="79"/>
      <c r="AX136" s="80"/>
      <c r="AY136" s="79"/>
      <c r="AZ136" s="80"/>
      <c r="BA136" s="80"/>
      <c r="BB136" s="81"/>
    </row>
    <row r="137" spans="1:54" x14ac:dyDescent="0.2">
      <c r="A137" s="205" t="s">
        <v>222</v>
      </c>
      <c r="B137" s="207"/>
      <c r="C137" s="209"/>
      <c r="D137" s="79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79"/>
      <c r="V137" s="80"/>
      <c r="W137" s="79"/>
      <c r="X137" s="80"/>
      <c r="Y137" s="209"/>
      <c r="Z137" s="209"/>
      <c r="AA137" s="209"/>
      <c r="AB137" s="209"/>
      <c r="AC137" s="209"/>
      <c r="AD137" s="209"/>
      <c r="AE137" s="79"/>
      <c r="AF137" s="80"/>
      <c r="AG137" s="80"/>
      <c r="AH137" s="80"/>
      <c r="AI137" s="80"/>
      <c r="AJ137" s="79"/>
      <c r="AK137" s="80"/>
      <c r="AL137" s="79"/>
      <c r="AM137" s="80"/>
      <c r="AN137" s="79"/>
      <c r="AO137" s="80"/>
      <c r="AP137" s="80"/>
      <c r="AQ137" s="79"/>
      <c r="AR137" s="80"/>
      <c r="AS137" s="80"/>
      <c r="AT137" s="80"/>
      <c r="AU137" s="79"/>
      <c r="AV137" s="80"/>
      <c r="AW137" s="79"/>
      <c r="AX137" s="80"/>
      <c r="AY137" s="79"/>
      <c r="AZ137" s="80"/>
      <c r="BA137" s="80"/>
      <c r="BB137" s="81"/>
    </row>
    <row r="138" spans="1:54" ht="15" x14ac:dyDescent="0.25">
      <c r="A138" s="229" t="s">
        <v>234</v>
      </c>
      <c r="B138" s="207"/>
      <c r="C138" s="209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79"/>
      <c r="V138" s="80"/>
      <c r="W138" s="79"/>
      <c r="X138" s="80"/>
      <c r="Y138" s="209"/>
      <c r="Z138" s="209"/>
      <c r="AA138" s="209"/>
      <c r="AB138" s="209"/>
      <c r="AC138" s="209"/>
      <c r="AD138" s="209"/>
      <c r="AE138" s="79"/>
      <c r="AF138" s="80"/>
      <c r="AG138" s="80"/>
      <c r="AH138" s="80"/>
      <c r="AI138" s="80"/>
      <c r="AJ138" s="79"/>
      <c r="AK138" s="80"/>
      <c r="AL138" s="79"/>
      <c r="AM138" s="80"/>
      <c r="AN138" s="79"/>
      <c r="AO138" s="80"/>
      <c r="AP138" s="80"/>
      <c r="AQ138" s="79"/>
      <c r="AR138" s="80"/>
      <c r="AS138" s="80"/>
      <c r="AT138" s="80"/>
      <c r="AU138" s="79"/>
      <c r="AV138" s="80"/>
      <c r="AW138" s="79"/>
      <c r="AX138" s="80"/>
      <c r="AY138" s="79"/>
      <c r="AZ138" s="80"/>
      <c r="BA138" s="80"/>
      <c r="BB138" s="81"/>
    </row>
    <row r="139" spans="1:54" x14ac:dyDescent="0.2">
      <c r="A139" s="211" t="s">
        <v>135</v>
      </c>
      <c r="B139" s="212"/>
      <c r="C139" s="212"/>
      <c r="D139" s="82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2"/>
      <c r="V139" s="83"/>
      <c r="W139" s="82"/>
      <c r="X139" s="83"/>
      <c r="Y139" s="212"/>
      <c r="Z139" s="212"/>
      <c r="AA139" s="212"/>
      <c r="AB139" s="212"/>
      <c r="AC139" s="212"/>
      <c r="AD139" s="212"/>
      <c r="AE139" s="82"/>
      <c r="AF139" s="83"/>
      <c r="AG139" s="83"/>
      <c r="AH139" s="83"/>
      <c r="AI139" s="83"/>
      <c r="AJ139" s="82"/>
      <c r="AK139" s="83"/>
      <c r="AL139" s="82"/>
      <c r="AM139" s="83"/>
      <c r="AN139" s="82"/>
      <c r="AO139" s="83"/>
      <c r="AP139" s="83"/>
      <c r="AQ139" s="82"/>
      <c r="AR139" s="83"/>
      <c r="AS139" s="83"/>
      <c r="AT139" s="83"/>
      <c r="AU139" s="82"/>
      <c r="AV139" s="83"/>
      <c r="AW139" s="82"/>
      <c r="AX139" s="83"/>
      <c r="AY139" s="82"/>
      <c r="AZ139" s="83"/>
      <c r="BA139" s="83"/>
      <c r="BB139" s="84"/>
    </row>
    <row r="140" spans="1:54" x14ac:dyDescent="0.2">
      <c r="A140" s="205" t="s">
        <v>174</v>
      </c>
      <c r="B140" s="209"/>
      <c r="C140" s="209"/>
      <c r="D140" s="79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79"/>
      <c r="V140" s="80"/>
      <c r="W140" s="79"/>
      <c r="X140" s="80"/>
      <c r="Y140" s="209"/>
      <c r="Z140" s="209"/>
      <c r="AA140" s="209"/>
      <c r="AB140" s="209"/>
      <c r="AC140" s="209"/>
      <c r="AD140" s="209"/>
      <c r="AE140" s="79"/>
      <c r="AF140" s="80"/>
      <c r="AG140" s="80"/>
      <c r="AH140" s="80"/>
      <c r="AI140" s="80"/>
      <c r="AJ140" s="79"/>
      <c r="AK140" s="80"/>
      <c r="AL140" s="79"/>
      <c r="AM140" s="80"/>
      <c r="AN140" s="79"/>
      <c r="AO140" s="80"/>
      <c r="AP140" s="80"/>
      <c r="AQ140" s="79"/>
      <c r="AR140" s="80"/>
      <c r="AS140" s="80"/>
      <c r="AT140" s="80"/>
      <c r="AU140" s="79"/>
      <c r="AV140" s="80"/>
      <c r="AW140" s="79"/>
      <c r="AX140" s="80"/>
      <c r="AY140" s="79"/>
      <c r="AZ140" s="80"/>
      <c r="BA140" s="80"/>
      <c r="BB140" s="81"/>
    </row>
    <row r="141" spans="1:54" x14ac:dyDescent="0.2">
      <c r="A141" s="213" t="s">
        <v>136</v>
      </c>
      <c r="B141" s="212"/>
      <c r="C141" s="212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2"/>
      <c r="V141" s="83"/>
      <c r="W141" s="82"/>
      <c r="X141" s="83"/>
      <c r="Y141" s="212"/>
      <c r="Z141" s="212"/>
      <c r="AA141" s="212"/>
      <c r="AB141" s="212"/>
      <c r="AC141" s="212"/>
      <c r="AD141" s="212"/>
      <c r="AE141" s="82"/>
      <c r="AF141" s="83"/>
      <c r="AG141" s="83"/>
      <c r="AH141" s="83"/>
      <c r="AI141" s="83"/>
      <c r="AJ141" s="82"/>
      <c r="AK141" s="83"/>
      <c r="AL141" s="82"/>
      <c r="AM141" s="83"/>
      <c r="AN141" s="82"/>
      <c r="AO141" s="83"/>
      <c r="AP141" s="83"/>
      <c r="AQ141" s="82"/>
      <c r="AR141" s="83"/>
      <c r="AS141" s="83"/>
      <c r="AT141" s="83"/>
      <c r="AU141" s="82"/>
      <c r="AV141" s="83"/>
      <c r="AW141" s="82"/>
      <c r="AX141" s="83"/>
      <c r="AY141" s="82"/>
      <c r="AZ141" s="83"/>
      <c r="BA141" s="83"/>
      <c r="BB141" s="84"/>
    </row>
    <row r="142" spans="1:54" s="230" customFormat="1" x14ac:dyDescent="0.2">
      <c r="A142" s="214" t="s">
        <v>176</v>
      </c>
      <c r="B142" s="215"/>
      <c r="C142" s="215"/>
      <c r="D142" s="148"/>
      <c r="E142" s="149"/>
      <c r="F142" s="148"/>
      <c r="G142" s="149"/>
      <c r="H142" s="148"/>
      <c r="I142" s="149"/>
      <c r="J142" s="149"/>
      <c r="K142" s="149"/>
      <c r="L142" s="149"/>
      <c r="M142" s="149"/>
      <c r="N142" s="149"/>
      <c r="O142" s="149"/>
      <c r="P142" s="149"/>
      <c r="Q142" s="148"/>
      <c r="R142" s="149"/>
      <c r="S142" s="149"/>
      <c r="T142" s="149"/>
      <c r="U142" s="148"/>
      <c r="V142" s="149"/>
      <c r="W142" s="148"/>
      <c r="X142" s="149"/>
      <c r="Y142" s="215"/>
      <c r="Z142" s="215"/>
      <c r="AA142" s="215"/>
      <c r="AB142" s="215"/>
      <c r="AC142" s="215"/>
      <c r="AD142" s="215"/>
      <c r="AE142" s="148"/>
      <c r="AF142" s="149"/>
      <c r="AG142" s="149"/>
      <c r="AH142" s="149"/>
      <c r="AI142" s="149"/>
      <c r="AJ142" s="148"/>
      <c r="AK142" s="149"/>
      <c r="AL142" s="148"/>
      <c r="AM142" s="149"/>
      <c r="AN142" s="148"/>
      <c r="AO142" s="149"/>
      <c r="AP142" s="149"/>
      <c r="AQ142" s="148"/>
      <c r="AR142" s="149"/>
      <c r="AS142" s="149"/>
      <c r="AT142" s="149"/>
      <c r="AU142" s="148"/>
      <c r="AV142" s="149"/>
      <c r="AW142" s="148"/>
      <c r="AX142" s="149"/>
      <c r="AY142" s="148"/>
      <c r="AZ142" s="149"/>
      <c r="BA142" s="149"/>
      <c r="BB142" s="150"/>
    </row>
    <row r="143" spans="1:54" s="230" customFormat="1" x14ac:dyDescent="0.2">
      <c r="A143" s="216" t="s">
        <v>177</v>
      </c>
      <c r="B143" s="215"/>
      <c r="C143" s="215"/>
      <c r="D143" s="148"/>
      <c r="E143" s="149"/>
      <c r="F143" s="148"/>
      <c r="G143" s="149"/>
      <c r="H143" s="148"/>
      <c r="I143" s="149"/>
      <c r="J143" s="149"/>
      <c r="K143" s="149"/>
      <c r="L143" s="149"/>
      <c r="M143" s="149"/>
      <c r="N143" s="149"/>
      <c r="O143" s="149"/>
      <c r="P143" s="149"/>
      <c r="Q143" s="148"/>
      <c r="R143" s="149"/>
      <c r="S143" s="149"/>
      <c r="T143" s="149"/>
      <c r="U143" s="148"/>
      <c r="V143" s="149"/>
      <c r="W143" s="148"/>
      <c r="X143" s="149"/>
      <c r="Y143" s="215"/>
      <c r="Z143" s="215"/>
      <c r="AA143" s="215"/>
      <c r="AB143" s="215"/>
      <c r="AC143" s="215"/>
      <c r="AD143" s="215"/>
      <c r="AE143" s="148"/>
      <c r="AF143" s="149"/>
      <c r="AG143" s="149"/>
      <c r="AH143" s="149"/>
      <c r="AI143" s="149"/>
      <c r="AJ143" s="148"/>
      <c r="AK143" s="149"/>
      <c r="AL143" s="148"/>
      <c r="AM143" s="149"/>
      <c r="AN143" s="148"/>
      <c r="AO143" s="149"/>
      <c r="AP143" s="149"/>
      <c r="AQ143" s="148"/>
      <c r="AR143" s="149"/>
      <c r="AS143" s="149"/>
      <c r="AT143" s="149"/>
      <c r="AU143" s="148"/>
      <c r="AV143" s="149"/>
      <c r="AW143" s="148"/>
      <c r="AX143" s="149"/>
      <c r="AY143" s="148"/>
      <c r="AZ143" s="149"/>
      <c r="BA143" s="149"/>
      <c r="BB143" s="150"/>
    </row>
    <row r="144" spans="1:54" s="230" customFormat="1" x14ac:dyDescent="0.2">
      <c r="A144" s="231" t="s">
        <v>241</v>
      </c>
      <c r="B144" s="215"/>
      <c r="C144" s="215"/>
      <c r="D144" s="148"/>
      <c r="E144" s="149"/>
      <c r="F144" s="148"/>
      <c r="G144" s="149"/>
      <c r="H144" s="148"/>
      <c r="I144" s="149"/>
      <c r="J144" s="149"/>
      <c r="K144" s="149"/>
      <c r="L144" s="149"/>
      <c r="M144" s="149"/>
      <c r="N144" s="149"/>
      <c r="O144" s="149"/>
      <c r="P144" s="149"/>
      <c r="Q144" s="148"/>
      <c r="R144" s="149"/>
      <c r="S144" s="149"/>
      <c r="T144" s="149"/>
      <c r="U144" s="148"/>
      <c r="V144" s="149"/>
      <c r="W144" s="148"/>
      <c r="X144" s="149"/>
      <c r="Y144" s="215"/>
      <c r="Z144" s="215"/>
      <c r="AA144" s="215"/>
      <c r="AB144" s="215"/>
      <c r="AC144" s="215"/>
      <c r="AD144" s="215"/>
      <c r="AE144" s="148"/>
      <c r="AF144" s="149"/>
      <c r="AG144" s="149"/>
      <c r="AH144" s="149"/>
      <c r="AI144" s="149"/>
      <c r="AJ144" s="148"/>
      <c r="AK144" s="149"/>
      <c r="AL144" s="148"/>
      <c r="AM144" s="149"/>
      <c r="AN144" s="148"/>
      <c r="AO144" s="149"/>
      <c r="AP144" s="149"/>
      <c r="AQ144" s="148"/>
      <c r="AR144" s="149"/>
      <c r="AS144" s="149"/>
      <c r="AT144" s="149"/>
      <c r="AU144" s="148"/>
      <c r="AV144" s="149"/>
      <c r="AW144" s="148"/>
      <c r="AX144" s="149"/>
      <c r="AY144" s="148"/>
      <c r="AZ144" s="149"/>
      <c r="BA144" s="149"/>
      <c r="BB144" s="150"/>
    </row>
    <row r="145" spans="1:54" s="237" customFormat="1" x14ac:dyDescent="0.2">
      <c r="A145" s="232" t="s">
        <v>235</v>
      </c>
      <c r="B145" s="233"/>
      <c r="C145" s="233"/>
      <c r="D145" s="234"/>
      <c r="E145" s="235"/>
      <c r="F145" s="234"/>
      <c r="G145" s="235"/>
      <c r="H145" s="234"/>
      <c r="I145" s="235"/>
      <c r="J145" s="235"/>
      <c r="K145" s="235"/>
      <c r="L145" s="235"/>
      <c r="M145" s="235"/>
      <c r="N145" s="235"/>
      <c r="O145" s="235"/>
      <c r="P145" s="235"/>
      <c r="Q145" s="234"/>
      <c r="R145" s="235"/>
      <c r="S145" s="235"/>
      <c r="T145" s="235"/>
      <c r="U145" s="234"/>
      <c r="V145" s="235"/>
      <c r="W145" s="234"/>
      <c r="X145" s="235"/>
      <c r="Y145" s="233"/>
      <c r="Z145" s="233"/>
      <c r="AA145" s="233"/>
      <c r="AB145" s="233"/>
      <c r="AC145" s="233"/>
      <c r="AD145" s="233"/>
      <c r="AE145" s="234"/>
      <c r="AF145" s="235"/>
      <c r="AG145" s="235"/>
      <c r="AH145" s="235"/>
      <c r="AI145" s="235"/>
      <c r="AJ145" s="234"/>
      <c r="AK145" s="235"/>
      <c r="AL145" s="234"/>
      <c r="AM145" s="235"/>
      <c r="AN145" s="234"/>
      <c r="AO145" s="235"/>
      <c r="AP145" s="235"/>
      <c r="AQ145" s="234"/>
      <c r="AR145" s="235"/>
      <c r="AS145" s="235"/>
      <c r="AT145" s="235"/>
      <c r="AU145" s="234"/>
      <c r="AV145" s="235"/>
      <c r="AW145" s="234"/>
      <c r="AX145" s="235"/>
      <c r="AY145" s="234"/>
      <c r="AZ145" s="235"/>
      <c r="BA145" s="235"/>
      <c r="BB145" s="236"/>
    </row>
    <row r="146" spans="1:54" s="230" customFormat="1" x14ac:dyDescent="0.2">
      <c r="A146" s="238" t="s">
        <v>223</v>
      </c>
      <c r="B146" s="215"/>
      <c r="C146" s="215"/>
      <c r="D146" s="148"/>
      <c r="E146" s="149"/>
      <c r="F146" s="148"/>
      <c r="G146" s="149"/>
      <c r="H146" s="148"/>
      <c r="I146" s="149"/>
      <c r="J146" s="149"/>
      <c r="K146" s="149"/>
      <c r="L146" s="149"/>
      <c r="M146" s="149"/>
      <c r="N146" s="149"/>
      <c r="O146" s="149"/>
      <c r="P146" s="149"/>
      <c r="Q146" s="148"/>
      <c r="R146" s="149"/>
      <c r="S146" s="149"/>
      <c r="T146" s="149"/>
      <c r="U146" s="148"/>
      <c r="V146" s="149"/>
      <c r="W146" s="148"/>
      <c r="X146" s="149"/>
      <c r="Y146" s="215"/>
      <c r="Z146" s="215"/>
      <c r="AA146" s="215"/>
      <c r="AB146" s="215"/>
      <c r="AC146" s="215"/>
      <c r="AD146" s="215"/>
      <c r="AE146" s="148"/>
      <c r="AF146" s="149"/>
      <c r="AG146" s="149"/>
      <c r="AH146" s="149"/>
      <c r="AI146" s="149"/>
      <c r="AJ146" s="148"/>
      <c r="AK146" s="149"/>
      <c r="AL146" s="148"/>
      <c r="AM146" s="149"/>
      <c r="AN146" s="148"/>
      <c r="AO146" s="149"/>
      <c r="AP146" s="149"/>
      <c r="AQ146" s="148"/>
      <c r="AR146" s="149"/>
      <c r="AS146" s="149"/>
      <c r="AT146" s="149"/>
      <c r="AU146" s="148"/>
      <c r="AV146" s="149"/>
      <c r="AW146" s="148"/>
      <c r="AX146" s="149"/>
      <c r="AY146" s="148"/>
      <c r="AZ146" s="149"/>
      <c r="BA146" s="149"/>
      <c r="BB146" s="150"/>
    </row>
    <row r="147" spans="1:54" s="239" customFormat="1" x14ac:dyDescent="0.2">
      <c r="A147" s="211"/>
      <c r="B147" s="212"/>
      <c r="C147" s="212"/>
      <c r="D147" s="82"/>
      <c r="E147" s="83"/>
      <c r="F147" s="82"/>
      <c r="G147" s="83"/>
      <c r="H147" s="82"/>
      <c r="I147" s="83"/>
      <c r="J147" s="83"/>
      <c r="K147" s="83"/>
      <c r="L147" s="83"/>
      <c r="M147" s="83"/>
      <c r="N147" s="83"/>
      <c r="O147" s="83"/>
      <c r="P147" s="83"/>
      <c r="Q147" s="82"/>
      <c r="R147" s="83"/>
      <c r="S147" s="83"/>
      <c r="T147" s="83"/>
      <c r="U147" s="82"/>
      <c r="V147" s="83"/>
      <c r="W147" s="82"/>
      <c r="X147" s="83"/>
      <c r="Y147" s="212"/>
      <c r="Z147" s="212"/>
      <c r="AA147" s="212"/>
      <c r="AB147" s="212"/>
      <c r="AC147" s="212"/>
      <c r="AD147" s="212"/>
      <c r="AE147" s="82"/>
      <c r="AF147" s="83"/>
      <c r="AG147" s="83"/>
      <c r="AH147" s="83"/>
      <c r="AI147" s="83"/>
      <c r="AJ147" s="82"/>
      <c r="AK147" s="83"/>
      <c r="AL147" s="82"/>
      <c r="AM147" s="83"/>
      <c r="AN147" s="82"/>
      <c r="AO147" s="83"/>
      <c r="AP147" s="83"/>
      <c r="AQ147" s="82"/>
      <c r="AR147" s="83"/>
      <c r="AS147" s="83"/>
      <c r="AT147" s="83"/>
      <c r="AU147" s="82"/>
      <c r="AV147" s="83"/>
      <c r="AW147" s="82"/>
      <c r="AX147" s="83"/>
      <c r="AY147" s="82"/>
      <c r="AZ147" s="83"/>
      <c r="BA147" s="83"/>
      <c r="BB147" s="84"/>
    </row>
    <row r="148" spans="1:54" s="239" customFormat="1" x14ac:dyDescent="0.2">
      <c r="A148" s="254" t="s">
        <v>31</v>
      </c>
      <c r="B148" s="255"/>
      <c r="C148" s="256"/>
      <c r="D148" s="257"/>
      <c r="E148" s="258"/>
      <c r="F148" s="257"/>
      <c r="G148" s="258"/>
      <c r="H148" s="257"/>
      <c r="I148" s="258"/>
      <c r="J148" s="258"/>
      <c r="K148" s="258"/>
      <c r="L148" s="258"/>
      <c r="M148" s="258"/>
      <c r="N148" s="258"/>
      <c r="O148" s="258"/>
      <c r="P148" s="258"/>
      <c r="Q148" s="257"/>
      <c r="R148" s="258"/>
      <c r="S148" s="258"/>
      <c r="T148" s="258"/>
      <c r="U148" s="257"/>
      <c r="V148" s="258"/>
      <c r="W148" s="257"/>
      <c r="X148" s="258"/>
      <c r="Y148" s="255"/>
      <c r="Z148" s="255"/>
      <c r="AA148" s="255"/>
      <c r="AB148" s="255"/>
      <c r="AC148" s="255"/>
      <c r="AD148" s="255"/>
      <c r="AE148" s="257"/>
      <c r="AF148" s="258"/>
      <c r="AG148" s="258"/>
      <c r="AH148" s="258"/>
      <c r="AI148" s="258"/>
      <c r="AJ148" s="257"/>
      <c r="AK148" s="258"/>
      <c r="AL148" s="257"/>
      <c r="AM148" s="258"/>
      <c r="AN148" s="257"/>
      <c r="AO148" s="258"/>
      <c r="AP148" s="258"/>
      <c r="AQ148" s="257"/>
      <c r="AR148" s="258"/>
      <c r="AS148" s="258"/>
      <c r="AT148" s="258"/>
      <c r="AU148" s="257"/>
      <c r="AV148" s="258"/>
      <c r="AW148" s="257"/>
      <c r="AX148" s="258"/>
      <c r="AY148" s="257"/>
      <c r="AZ148" s="258"/>
      <c r="BA148" s="258"/>
      <c r="BB148" s="259"/>
    </row>
    <row r="149" spans="1:54" x14ac:dyDescent="0.2">
      <c r="A149" s="260" t="s">
        <v>85</v>
      </c>
      <c r="B149" s="261"/>
      <c r="C149" s="261"/>
      <c r="D149" s="261"/>
      <c r="E149" s="261"/>
      <c r="F149" s="262"/>
      <c r="G149" s="261"/>
      <c r="H149" s="262"/>
      <c r="I149" s="261"/>
      <c r="J149" s="261"/>
      <c r="K149" s="261"/>
      <c r="L149" s="261"/>
      <c r="M149" s="261"/>
      <c r="N149" s="261"/>
      <c r="O149" s="261"/>
      <c r="P149" s="261"/>
      <c r="Q149" s="262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3"/>
      <c r="AK149" s="261"/>
      <c r="AL149" s="263"/>
      <c r="AM149" s="261"/>
      <c r="AN149" s="262"/>
      <c r="AO149" s="261"/>
      <c r="AP149" s="261"/>
      <c r="AQ149" s="262"/>
      <c r="AR149" s="261"/>
      <c r="AS149" s="261"/>
      <c r="AT149" s="261"/>
      <c r="AU149" s="262"/>
      <c r="AV149" s="261"/>
      <c r="AW149" s="264"/>
      <c r="AX149" s="261"/>
      <c r="AY149" s="262"/>
      <c r="AZ149" s="265"/>
      <c r="BA149" s="261"/>
      <c r="BB149" s="266"/>
    </row>
    <row r="150" spans="1:54" x14ac:dyDescent="0.2">
      <c r="A150" s="267"/>
      <c r="B150" s="268"/>
      <c r="C150" s="269"/>
      <c r="D150" s="270"/>
      <c r="E150" s="271"/>
      <c r="F150" s="270"/>
      <c r="G150" s="271"/>
      <c r="H150" s="270"/>
      <c r="I150" s="271"/>
      <c r="J150" s="271"/>
      <c r="K150" s="271"/>
      <c r="L150" s="271"/>
      <c r="M150" s="271"/>
      <c r="N150" s="271"/>
      <c r="O150" s="271"/>
      <c r="P150" s="271"/>
      <c r="Q150" s="270"/>
      <c r="R150" s="271"/>
      <c r="S150" s="271"/>
      <c r="T150" s="271"/>
      <c r="U150" s="270"/>
      <c r="V150" s="271"/>
      <c r="W150" s="270"/>
      <c r="X150" s="271"/>
      <c r="Y150" s="268"/>
      <c r="Z150" s="268"/>
      <c r="AA150" s="268"/>
      <c r="AB150" s="268"/>
      <c r="AC150" s="268"/>
      <c r="AD150" s="268"/>
      <c r="AE150" s="270"/>
      <c r="AF150" s="271"/>
      <c r="AG150" s="271"/>
      <c r="AH150" s="271"/>
      <c r="AI150" s="271"/>
      <c r="AJ150" s="270"/>
      <c r="AK150" s="271"/>
      <c r="AL150" s="270"/>
      <c r="AM150" s="271"/>
      <c r="AN150" s="270"/>
      <c r="AO150" s="271"/>
      <c r="AP150" s="271"/>
      <c r="AQ150" s="270"/>
      <c r="AR150" s="271"/>
      <c r="AS150" s="271"/>
      <c r="AT150" s="271"/>
      <c r="AU150" s="270"/>
      <c r="AV150" s="271"/>
      <c r="AW150" s="270"/>
      <c r="AX150" s="271"/>
      <c r="AY150" s="270"/>
      <c r="AZ150" s="271"/>
      <c r="BA150" s="271"/>
      <c r="BB150" s="272"/>
    </row>
    <row r="151" spans="1:54" x14ac:dyDescent="0.2">
      <c r="A151" s="85" t="s">
        <v>87</v>
      </c>
      <c r="B151" s="86"/>
      <c r="C151" s="87"/>
      <c r="D151" s="88"/>
      <c r="E151" s="89"/>
      <c r="F151" s="88"/>
      <c r="G151" s="89"/>
      <c r="H151" s="88"/>
      <c r="I151" s="89"/>
      <c r="J151" s="89"/>
      <c r="K151" s="89"/>
      <c r="L151" s="89"/>
      <c r="M151" s="89"/>
      <c r="N151" s="89"/>
      <c r="O151" s="89"/>
      <c r="P151" s="89"/>
      <c r="Q151" s="88"/>
      <c r="R151" s="89"/>
      <c r="S151" s="89"/>
      <c r="T151" s="89"/>
      <c r="U151" s="88"/>
      <c r="V151" s="89"/>
      <c r="W151" s="88"/>
      <c r="X151" s="89"/>
      <c r="Y151" s="86"/>
      <c r="Z151" s="86"/>
      <c r="AA151" s="86"/>
      <c r="AB151" s="86"/>
      <c r="AC151" s="86"/>
      <c r="AD151" s="86"/>
      <c r="AE151" s="88"/>
      <c r="AF151" s="89"/>
      <c r="AG151" s="89"/>
      <c r="AH151" s="89"/>
      <c r="AI151" s="89"/>
      <c r="AJ151" s="88"/>
      <c r="AK151" s="89"/>
      <c r="AL151" s="88"/>
      <c r="AM151" s="89"/>
      <c r="AN151" s="88"/>
      <c r="AO151" s="89"/>
      <c r="AP151" s="89"/>
      <c r="AQ151" s="88"/>
      <c r="AR151" s="89"/>
      <c r="AS151" s="89"/>
      <c r="AT151" s="89"/>
      <c r="AU151" s="88"/>
      <c r="AV151" s="89"/>
      <c r="AW151" s="88"/>
      <c r="AX151" s="89"/>
      <c r="AY151" s="88"/>
      <c r="AZ151" s="89"/>
      <c r="BA151" s="89"/>
      <c r="BB151" s="90"/>
    </row>
    <row r="152" spans="1:54" x14ac:dyDescent="0.2">
      <c r="A152" s="217" t="s">
        <v>88</v>
      </c>
      <c r="B152" s="218"/>
      <c r="C152" s="218"/>
      <c r="D152" s="218"/>
      <c r="E152" s="218"/>
      <c r="F152" s="102"/>
      <c r="G152" s="218"/>
      <c r="H152" s="102"/>
      <c r="I152" s="218"/>
      <c r="J152" s="218"/>
      <c r="K152" s="218"/>
      <c r="L152" s="218"/>
      <c r="M152" s="218"/>
      <c r="N152" s="218"/>
      <c r="O152" s="218"/>
      <c r="P152" s="218"/>
      <c r="Q152" s="102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9"/>
      <c r="AK152" s="218"/>
      <c r="AL152" s="219"/>
      <c r="AM152" s="218"/>
      <c r="AN152" s="102"/>
      <c r="AO152" s="218"/>
      <c r="AP152" s="218"/>
      <c r="AQ152" s="102"/>
      <c r="AR152" s="218"/>
      <c r="AS152" s="218"/>
      <c r="AT152" s="218"/>
      <c r="AU152" s="102"/>
      <c r="AV152" s="218"/>
      <c r="AW152" s="253"/>
      <c r="AX152" s="218"/>
      <c r="AY152" s="102"/>
      <c r="AZ152" s="151"/>
      <c r="BA152" s="218"/>
      <c r="BB152" s="91"/>
    </row>
    <row r="153" spans="1:54" x14ac:dyDescent="0.2">
      <c r="A153" s="217" t="s">
        <v>89</v>
      </c>
      <c r="B153" s="218"/>
      <c r="C153" s="218"/>
      <c r="D153" s="218"/>
      <c r="E153" s="218"/>
      <c r="F153" s="102"/>
      <c r="G153" s="218"/>
      <c r="H153" s="102"/>
      <c r="I153" s="218"/>
      <c r="J153" s="218"/>
      <c r="K153" s="218"/>
      <c r="L153" s="218"/>
      <c r="M153" s="218"/>
      <c r="N153" s="218"/>
      <c r="O153" s="218"/>
      <c r="P153" s="218"/>
      <c r="Q153" s="102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9"/>
      <c r="AK153" s="218"/>
      <c r="AL153" s="219"/>
      <c r="AM153" s="218"/>
      <c r="AN153" s="102"/>
      <c r="AO153" s="218"/>
      <c r="AP153" s="218"/>
      <c r="AQ153" s="102"/>
      <c r="AR153" s="218"/>
      <c r="AS153" s="218"/>
      <c r="AT153" s="218"/>
      <c r="AU153" s="102"/>
      <c r="AV153" s="218"/>
      <c r="AW153" s="253"/>
      <c r="AX153" s="218"/>
      <c r="AY153" s="102"/>
      <c r="AZ153" s="151"/>
      <c r="BA153" s="218"/>
      <c r="BB153" s="91"/>
    </row>
    <row r="154" spans="1:54" x14ac:dyDescent="0.2">
      <c r="A154" s="217" t="s">
        <v>90</v>
      </c>
      <c r="B154" s="218"/>
      <c r="C154" s="218"/>
      <c r="D154" s="218"/>
      <c r="E154" s="218"/>
      <c r="F154" s="102"/>
      <c r="G154" s="218"/>
      <c r="H154" s="102"/>
      <c r="I154" s="218"/>
      <c r="J154" s="218"/>
      <c r="K154" s="218"/>
      <c r="L154" s="218"/>
      <c r="M154" s="218"/>
      <c r="N154" s="218"/>
      <c r="O154" s="218"/>
      <c r="P154" s="218"/>
      <c r="Q154" s="102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9"/>
      <c r="AK154" s="218"/>
      <c r="AL154" s="219"/>
      <c r="AM154" s="218"/>
      <c r="AN154" s="102"/>
      <c r="AO154" s="218"/>
      <c r="AP154" s="218"/>
      <c r="AQ154" s="102"/>
      <c r="AR154" s="218"/>
      <c r="AS154" s="218"/>
      <c r="AT154" s="218"/>
      <c r="AU154" s="102"/>
      <c r="AV154" s="218"/>
      <c r="AW154" s="253"/>
      <c r="AX154" s="218"/>
      <c r="AY154" s="102"/>
      <c r="AZ154" s="151"/>
      <c r="BA154" s="218"/>
      <c r="BB154" s="91"/>
    </row>
    <row r="155" spans="1:54" x14ac:dyDescent="0.2">
      <c r="A155" s="217" t="s">
        <v>91</v>
      </c>
      <c r="B155" s="218"/>
      <c r="C155" s="218"/>
      <c r="D155" s="218"/>
      <c r="E155" s="218"/>
      <c r="F155" s="102"/>
      <c r="G155" s="218"/>
      <c r="H155" s="102"/>
      <c r="I155" s="218"/>
      <c r="J155" s="218"/>
      <c r="K155" s="218"/>
      <c r="L155" s="218"/>
      <c r="M155" s="218"/>
      <c r="N155" s="218"/>
      <c r="O155" s="218"/>
      <c r="P155" s="218"/>
      <c r="Q155" s="102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9"/>
      <c r="AK155" s="218"/>
      <c r="AL155" s="219"/>
      <c r="AM155" s="218"/>
      <c r="AN155" s="102"/>
      <c r="AO155" s="218"/>
      <c r="AP155" s="218"/>
      <c r="AQ155" s="102"/>
      <c r="AR155" s="218"/>
      <c r="AS155" s="218"/>
      <c r="AT155" s="218"/>
      <c r="AU155" s="102"/>
      <c r="AV155" s="218"/>
      <c r="AW155" s="253"/>
      <c r="AX155" s="218"/>
      <c r="AY155" s="102"/>
      <c r="AZ155" s="151"/>
      <c r="BA155" s="218"/>
      <c r="BB155" s="91"/>
    </row>
    <row r="156" spans="1:54" x14ac:dyDescent="0.2">
      <c r="A156" s="217" t="s">
        <v>92</v>
      </c>
      <c r="B156" s="218"/>
      <c r="C156" s="218"/>
      <c r="D156" s="218"/>
      <c r="E156" s="218"/>
      <c r="F156" s="102"/>
      <c r="G156" s="218"/>
      <c r="H156" s="102"/>
      <c r="I156" s="218"/>
      <c r="J156" s="218"/>
      <c r="K156" s="218"/>
      <c r="L156" s="218"/>
      <c r="M156" s="218"/>
      <c r="N156" s="218"/>
      <c r="O156" s="218"/>
      <c r="P156" s="218"/>
      <c r="Q156" s="102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9"/>
      <c r="AK156" s="218"/>
      <c r="AL156" s="219"/>
      <c r="AM156" s="218"/>
      <c r="AN156" s="102"/>
      <c r="AO156" s="218"/>
      <c r="AP156" s="218"/>
      <c r="AQ156" s="102"/>
      <c r="AR156" s="218"/>
      <c r="AS156" s="218"/>
      <c r="AT156" s="218"/>
      <c r="AU156" s="102"/>
      <c r="AV156" s="218"/>
      <c r="AW156" s="253"/>
      <c r="AX156" s="218"/>
      <c r="AY156" s="102"/>
      <c r="AZ156" s="151"/>
      <c r="BA156" s="218"/>
      <c r="BB156" s="91"/>
    </row>
    <row r="157" spans="1:54" x14ac:dyDescent="0.2">
      <c r="A157" s="92"/>
      <c r="B157" s="93"/>
      <c r="C157" s="94"/>
      <c r="D157" s="95"/>
      <c r="E157" s="96"/>
      <c r="F157" s="95"/>
      <c r="G157" s="96"/>
      <c r="H157" s="95"/>
      <c r="I157" s="96"/>
      <c r="J157" s="96"/>
      <c r="K157" s="96"/>
      <c r="L157" s="96"/>
      <c r="M157" s="96"/>
      <c r="N157" s="96"/>
      <c r="O157" s="96"/>
      <c r="P157" s="96"/>
      <c r="Q157" s="95"/>
      <c r="R157" s="96"/>
      <c r="S157" s="96"/>
      <c r="T157" s="96"/>
      <c r="U157" s="95"/>
      <c r="V157" s="96"/>
      <c r="W157" s="95"/>
      <c r="X157" s="96"/>
      <c r="Y157" s="93"/>
      <c r="Z157" s="93"/>
      <c r="AA157" s="93"/>
      <c r="AB157" s="93"/>
      <c r="AC157" s="93"/>
      <c r="AD157" s="93"/>
      <c r="AE157" s="95"/>
      <c r="AF157" s="96"/>
      <c r="AG157" s="96"/>
      <c r="AH157" s="96"/>
      <c r="AI157" s="96"/>
      <c r="AJ157" s="95"/>
      <c r="AK157" s="96"/>
      <c r="AL157" s="95"/>
      <c r="AM157" s="96"/>
      <c r="AN157" s="95"/>
      <c r="AO157" s="96"/>
      <c r="AP157" s="96"/>
      <c r="AQ157" s="95"/>
      <c r="AR157" s="96"/>
      <c r="AS157" s="96"/>
      <c r="AT157" s="96"/>
      <c r="AU157" s="95"/>
      <c r="AV157" s="96"/>
      <c r="AW157" s="95"/>
      <c r="AX157" s="96"/>
      <c r="AY157" s="95"/>
      <c r="AZ157" s="96"/>
      <c r="BA157" s="96"/>
      <c r="BB157" s="97"/>
    </row>
  </sheetData>
  <sheetProtection algorithmName="SHA-512" hashValue="3/3i0m71abdjOiuas5yCDPN+LBeN2f1ektCmr4ZmtgaaSsad4rI0S1tdpgTwVIuUO2YNLRhN7gBPrmCseKTZCA==" saltValue="/rK6+XKXiik+fkVnqy8sEg==" spinCount="100000" sheet="1" formatCells="0" formatColumns="0" formatRows="0"/>
  <sortState xmlns:xlrd2="http://schemas.microsoft.com/office/spreadsheetml/2017/richdata2" ref="A93:BL114">
    <sortCondition ref="A114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2" orientation="landscape" r:id="rId1"/>
  <headerFooter alignWithMargins="0">
    <oddFooter>Page &amp;P of &amp;N</oddFooter>
  </headerFooter>
  <rowBreaks count="1" manualBreakCount="1">
    <brk id="122" max="51" man="1"/>
  </rowBreaks>
  <colBreaks count="3" manualBreakCount="3">
    <brk id="16" max="121" man="1"/>
    <brk id="30" max="121" man="1"/>
    <brk id="42" max="1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I4" sqref="I4"/>
    </sheetView>
  </sheetViews>
  <sheetFormatPr defaultColWidth="11.42578125" defaultRowHeight="15" x14ac:dyDescent="0.25"/>
  <cols>
    <col min="1" max="1" width="33.28515625" style="183" customWidth="1"/>
    <col min="2" max="2" width="5.5703125" style="196" bestFit="1" customWidth="1"/>
    <col min="3" max="3" width="9.85546875" style="197" customWidth="1"/>
    <col min="4" max="4" width="10.28515625" style="197" customWidth="1"/>
    <col min="5" max="5" width="9.42578125" style="197" bestFit="1" customWidth="1"/>
    <col min="6" max="6" width="12.42578125" style="197" customWidth="1"/>
    <col min="7" max="7" width="9.28515625" style="197" customWidth="1"/>
    <col min="8" max="8" width="12.28515625" style="197" customWidth="1"/>
    <col min="9" max="9" width="8.140625" style="197" bestFit="1" customWidth="1"/>
    <col min="10" max="10" width="9.5703125" style="198" customWidth="1"/>
    <col min="11" max="12" width="11.42578125" style="170"/>
    <col min="13" max="13" width="14.85546875" style="199" bestFit="1" customWidth="1"/>
    <col min="14" max="14" width="9.85546875" style="199" bestFit="1" customWidth="1"/>
    <col min="15" max="16" width="9.28515625" style="199" bestFit="1" customWidth="1"/>
    <col min="17" max="19" width="10.7109375" style="199" bestFit="1" customWidth="1"/>
    <col min="20" max="16384" width="11.42578125" style="185"/>
  </cols>
  <sheetData>
    <row r="1" spans="1:19" s="183" customFormat="1" ht="45" x14ac:dyDescent="0.25">
      <c r="A1" s="275" t="s">
        <v>169</v>
      </c>
      <c r="B1" s="276"/>
      <c r="C1" s="277">
        <v>1204</v>
      </c>
      <c r="D1" s="276">
        <v>3604</v>
      </c>
      <c r="E1" s="276">
        <v>4076</v>
      </c>
      <c r="F1" s="276">
        <v>3620</v>
      </c>
      <c r="G1" s="277" t="s">
        <v>93</v>
      </c>
      <c r="H1" s="276">
        <v>4561</v>
      </c>
      <c r="I1" s="276" t="s">
        <v>94</v>
      </c>
      <c r="J1" s="278" t="s">
        <v>95</v>
      </c>
      <c r="K1" s="279" t="s">
        <v>96</v>
      </c>
      <c r="L1" s="279" t="s">
        <v>97</v>
      </c>
      <c r="M1" s="278" t="s">
        <v>98</v>
      </c>
      <c r="N1" s="278" t="s">
        <v>99</v>
      </c>
      <c r="O1" s="278" t="s">
        <v>100</v>
      </c>
      <c r="P1" s="278" t="s">
        <v>101</v>
      </c>
      <c r="Q1" s="278" t="s">
        <v>102</v>
      </c>
      <c r="R1" s="278" t="s">
        <v>103</v>
      </c>
      <c r="S1" s="278" t="s">
        <v>163</v>
      </c>
    </row>
    <row r="2" spans="1:19" s="184" customFormat="1" ht="30" x14ac:dyDescent="0.25">
      <c r="A2" s="280" t="s">
        <v>170</v>
      </c>
      <c r="B2" s="281"/>
      <c r="C2" s="282">
        <v>30</v>
      </c>
      <c r="D2" s="281">
        <v>77</v>
      </c>
      <c r="E2" s="281">
        <v>19.100000000000001</v>
      </c>
      <c r="F2" s="281">
        <v>50</v>
      </c>
      <c r="G2" s="282">
        <v>7.5</v>
      </c>
      <c r="H2" s="281" t="s">
        <v>171</v>
      </c>
      <c r="I2" s="281"/>
      <c r="J2" s="283"/>
      <c r="K2" s="278"/>
      <c r="L2" s="278"/>
      <c r="M2" s="278"/>
      <c r="N2" s="278"/>
      <c r="O2" s="278"/>
      <c r="P2" s="278"/>
      <c r="Q2" s="278"/>
      <c r="R2" s="278"/>
      <c r="S2" s="278"/>
    </row>
    <row r="3" spans="1:19" s="183" customFormat="1" x14ac:dyDescent="0.25">
      <c r="A3" s="275"/>
      <c r="B3" s="276"/>
      <c r="C3" s="277" t="s">
        <v>104</v>
      </c>
      <c r="D3" s="276" t="s">
        <v>105</v>
      </c>
      <c r="E3" s="276" t="s">
        <v>106</v>
      </c>
      <c r="F3" s="276" t="s">
        <v>107</v>
      </c>
      <c r="G3" s="277"/>
      <c r="H3" s="276" t="s">
        <v>108</v>
      </c>
      <c r="I3" s="276"/>
      <c r="J3" s="284"/>
      <c r="K3" s="279"/>
      <c r="L3" s="279"/>
      <c r="M3" s="278"/>
      <c r="N3" s="278"/>
      <c r="O3" s="278"/>
      <c r="P3" s="278"/>
      <c r="Q3" s="278"/>
      <c r="R3" s="278"/>
      <c r="S3" s="278"/>
    </row>
    <row r="4" spans="1:19" x14ac:dyDescent="0.25">
      <c r="A4" s="171" t="s">
        <v>109</v>
      </c>
      <c r="B4" s="172">
        <v>2023</v>
      </c>
      <c r="C4" s="162">
        <v>16.707999999999998</v>
      </c>
      <c r="D4" s="162">
        <v>23.67</v>
      </c>
      <c r="E4" s="162">
        <v>19.315000000000001</v>
      </c>
      <c r="F4" s="162">
        <v>15.925000000000001</v>
      </c>
      <c r="G4" s="162"/>
      <c r="H4" s="162">
        <v>22.271000000000001</v>
      </c>
      <c r="I4" s="162"/>
      <c r="J4" s="163"/>
      <c r="K4" s="162"/>
      <c r="L4" s="162"/>
      <c r="M4" s="164"/>
      <c r="N4" s="164"/>
      <c r="O4" s="164"/>
      <c r="P4" s="164"/>
      <c r="Q4" s="164"/>
      <c r="R4" s="164"/>
      <c r="S4" s="164"/>
    </row>
    <row r="5" spans="1:19" x14ac:dyDescent="0.25">
      <c r="A5" s="186" t="s">
        <v>109</v>
      </c>
      <c r="B5" s="187">
        <v>2024</v>
      </c>
      <c r="C5" s="165">
        <v>17.577000000000002</v>
      </c>
      <c r="D5" s="165">
        <v>24.901</v>
      </c>
      <c r="E5" s="165">
        <v>19.315000000000001</v>
      </c>
      <c r="F5" s="165">
        <v>16.753</v>
      </c>
      <c r="G5" s="165"/>
      <c r="H5" s="165">
        <v>22.271000000000001</v>
      </c>
      <c r="I5" s="165"/>
      <c r="J5" s="166"/>
      <c r="K5" s="165"/>
      <c r="L5" s="165"/>
      <c r="M5" s="167"/>
      <c r="N5" s="167"/>
      <c r="O5" s="167"/>
      <c r="P5" s="167"/>
      <c r="Q5" s="167"/>
      <c r="R5" s="167"/>
      <c r="S5" s="167"/>
    </row>
    <row r="6" spans="1:19" x14ac:dyDescent="0.25">
      <c r="A6" s="171" t="s">
        <v>164</v>
      </c>
      <c r="B6" s="172">
        <v>2023</v>
      </c>
      <c r="C6" s="162">
        <v>16.45</v>
      </c>
      <c r="D6" s="162">
        <v>23.38</v>
      </c>
      <c r="E6" s="162">
        <v>18.93</v>
      </c>
      <c r="F6" s="162">
        <v>15.72</v>
      </c>
      <c r="G6" s="162">
        <v>26.7</v>
      </c>
      <c r="H6" s="162">
        <v>22.03</v>
      </c>
      <c r="I6" s="162"/>
      <c r="J6" s="163"/>
      <c r="K6" s="162"/>
      <c r="L6" s="162"/>
      <c r="M6" s="164"/>
      <c r="N6" s="164"/>
      <c r="O6" s="164"/>
      <c r="P6" s="164"/>
      <c r="Q6" s="164"/>
      <c r="R6" s="164"/>
      <c r="S6" s="164"/>
    </row>
    <row r="7" spans="1:19" x14ac:dyDescent="0.25">
      <c r="A7" s="186" t="s">
        <v>164</v>
      </c>
      <c r="B7" s="187">
        <v>2024</v>
      </c>
      <c r="C7" s="165">
        <f>529.8/30</f>
        <v>17.66</v>
      </c>
      <c r="D7" s="165">
        <f>1926.4/77</f>
        <v>25.018181818181819</v>
      </c>
      <c r="E7" s="165">
        <v>0</v>
      </c>
      <c r="F7" s="165">
        <f>841.8/50</f>
        <v>16.835999999999999</v>
      </c>
      <c r="G7" s="165">
        <f>214/7.5</f>
        <v>28.533333333333335</v>
      </c>
      <c r="H7" s="165">
        <v>0</v>
      </c>
      <c r="I7" s="165"/>
      <c r="J7" s="166"/>
      <c r="K7" s="165"/>
      <c r="L7" s="165"/>
      <c r="M7" s="167"/>
      <c r="N7" s="167"/>
      <c r="O7" s="167"/>
      <c r="P7" s="167"/>
      <c r="Q7" s="167"/>
      <c r="R7" s="167"/>
      <c r="S7" s="167"/>
    </row>
    <row r="8" spans="1:19" x14ac:dyDescent="0.25">
      <c r="A8" s="171" t="s">
        <v>111</v>
      </c>
      <c r="B8" s="172">
        <v>2023</v>
      </c>
      <c r="C8" s="162">
        <v>16.192</v>
      </c>
      <c r="D8" s="162">
        <v>22.937999999999999</v>
      </c>
      <c r="E8" s="162">
        <v>14.794</v>
      </c>
      <c r="F8" s="162">
        <v>15.435</v>
      </c>
      <c r="G8" s="162">
        <v>0</v>
      </c>
      <c r="H8" s="162">
        <v>20.981999999999999</v>
      </c>
      <c r="I8" s="162"/>
      <c r="J8" s="163"/>
      <c r="K8" s="162"/>
      <c r="L8" s="162"/>
      <c r="M8" s="164"/>
      <c r="N8" s="164"/>
      <c r="O8" s="164"/>
      <c r="P8" s="164"/>
      <c r="Q8" s="164"/>
      <c r="R8" s="164"/>
      <c r="S8" s="164"/>
    </row>
    <row r="9" spans="1:19" x14ac:dyDescent="0.25">
      <c r="A9" s="186" t="s">
        <v>111</v>
      </c>
      <c r="B9" s="187">
        <v>2024</v>
      </c>
      <c r="C9" s="165">
        <v>17.033999999999999</v>
      </c>
      <c r="D9" s="165">
        <v>24.131</v>
      </c>
      <c r="E9" s="165">
        <v>19.14</v>
      </c>
      <c r="F9" s="165">
        <v>16.238</v>
      </c>
      <c r="G9" s="165">
        <v>0</v>
      </c>
      <c r="H9" s="165">
        <v>22.073</v>
      </c>
      <c r="I9" s="165"/>
      <c r="J9" s="166"/>
      <c r="K9" s="165"/>
      <c r="L9" s="165"/>
      <c r="M9" s="165"/>
      <c r="N9" s="165"/>
      <c r="O9" s="165"/>
      <c r="P9" s="165"/>
      <c r="Q9" s="167"/>
      <c r="R9" s="167"/>
      <c r="S9" s="167"/>
    </row>
    <row r="10" spans="1:19" x14ac:dyDescent="0.25">
      <c r="A10" s="171" t="s">
        <v>112</v>
      </c>
      <c r="B10" s="172">
        <v>2023</v>
      </c>
      <c r="C10" s="162">
        <v>16.422000000000001</v>
      </c>
      <c r="D10" s="162">
        <v>23.263000000000002</v>
      </c>
      <c r="E10" s="162">
        <v>17.442</v>
      </c>
      <c r="F10" s="162">
        <v>15.657999999999999</v>
      </c>
      <c r="G10" s="162">
        <v>0</v>
      </c>
      <c r="H10" s="162">
        <v>21.283000000000001</v>
      </c>
      <c r="I10" s="162"/>
      <c r="J10" s="163"/>
      <c r="K10" s="162"/>
      <c r="L10" s="162"/>
      <c r="M10" s="164"/>
      <c r="N10" s="164"/>
      <c r="O10" s="164"/>
      <c r="P10" s="164"/>
      <c r="Q10" s="164"/>
      <c r="R10" s="164"/>
      <c r="S10" s="164"/>
    </row>
    <row r="11" spans="1:19" x14ac:dyDescent="0.25">
      <c r="A11" s="186" t="s">
        <v>112</v>
      </c>
      <c r="B11" s="187">
        <v>2024</v>
      </c>
      <c r="C11" s="165">
        <v>17.276</v>
      </c>
      <c r="D11" s="165">
        <v>24.472999999999999</v>
      </c>
      <c r="E11" s="165">
        <v>19.414000000000001</v>
      </c>
      <c r="F11" s="165">
        <v>16.472000000000001</v>
      </c>
      <c r="G11" s="165">
        <v>0</v>
      </c>
      <c r="H11" s="165">
        <v>22.39</v>
      </c>
      <c r="I11" s="165"/>
      <c r="J11" s="166"/>
      <c r="K11" s="165"/>
      <c r="L11" s="165"/>
      <c r="M11" s="167"/>
      <c r="N11" s="167"/>
      <c r="O11" s="167"/>
      <c r="P11" s="167"/>
      <c r="Q11" s="167"/>
      <c r="R11" s="167"/>
      <c r="S11" s="167"/>
    </row>
    <row r="12" spans="1:19" x14ac:dyDescent="0.25">
      <c r="A12" s="171" t="s">
        <v>113</v>
      </c>
      <c r="B12" s="172">
        <v>2023</v>
      </c>
      <c r="C12" s="162">
        <v>15.52</v>
      </c>
      <c r="D12" s="162">
        <v>21.99</v>
      </c>
      <c r="E12" s="162">
        <v>17.809999999999999</v>
      </c>
      <c r="F12" s="162">
        <v>14.81</v>
      </c>
      <c r="G12" s="162">
        <v>25.2</v>
      </c>
      <c r="H12" s="162">
        <v>20.73</v>
      </c>
      <c r="I12" s="162"/>
      <c r="J12" s="163"/>
      <c r="K12" s="162"/>
      <c r="L12" s="162"/>
      <c r="M12" s="164"/>
      <c r="N12" s="164"/>
      <c r="O12" s="164"/>
      <c r="P12" s="164"/>
      <c r="Q12" s="164"/>
      <c r="R12" s="164"/>
      <c r="S12" s="164"/>
    </row>
    <row r="13" spans="1:19" x14ac:dyDescent="0.25">
      <c r="A13" s="186" t="s">
        <v>113</v>
      </c>
      <c r="B13" s="187">
        <v>2024</v>
      </c>
      <c r="C13" s="165">
        <v>16.48</v>
      </c>
      <c r="D13" s="165">
        <v>23.35</v>
      </c>
      <c r="E13" s="165">
        <v>18.91</v>
      </c>
      <c r="F13" s="165">
        <v>15.73</v>
      </c>
      <c r="G13" s="165">
        <v>26.66</v>
      </c>
      <c r="H13" s="165">
        <v>22.01</v>
      </c>
      <c r="I13" s="165"/>
      <c r="J13" s="166"/>
      <c r="K13" s="165"/>
      <c r="L13" s="165"/>
      <c r="M13" s="167"/>
      <c r="N13" s="167"/>
      <c r="O13" s="167"/>
      <c r="P13" s="167"/>
      <c r="Q13" s="167"/>
      <c r="R13" s="167"/>
      <c r="S13" s="167"/>
    </row>
    <row r="14" spans="1:19" x14ac:dyDescent="0.25">
      <c r="A14" s="171" t="s">
        <v>114</v>
      </c>
      <c r="B14" s="172">
        <v>2023</v>
      </c>
      <c r="C14" s="162">
        <v>15.629999999999999</v>
      </c>
      <c r="D14" s="162">
        <v>22.146753246753246</v>
      </c>
      <c r="E14" s="162">
        <v>12.047120418848166</v>
      </c>
      <c r="F14" s="162">
        <v>14.898</v>
      </c>
      <c r="G14" s="162">
        <v>25.266666666666666</v>
      </c>
      <c r="H14" s="162">
        <v>20.853932584269661</v>
      </c>
      <c r="I14" s="162"/>
      <c r="J14" s="163"/>
      <c r="K14" s="162"/>
      <c r="L14" s="162"/>
      <c r="M14" s="164"/>
      <c r="N14" s="164"/>
      <c r="O14" s="164"/>
      <c r="P14" s="164"/>
      <c r="Q14" s="164"/>
      <c r="R14" s="164"/>
      <c r="S14" s="164"/>
    </row>
    <row r="15" spans="1:19" x14ac:dyDescent="0.25">
      <c r="A15" s="171" t="s">
        <v>115</v>
      </c>
      <c r="B15" s="172">
        <v>2023</v>
      </c>
      <c r="C15" s="162">
        <v>16.073333333333334</v>
      </c>
      <c r="D15" s="162">
        <v>22.76883116883117</v>
      </c>
      <c r="E15" s="162">
        <v>18.575916230366492</v>
      </c>
      <c r="F15" s="162">
        <v>15.322000000000001</v>
      </c>
      <c r="G15" s="162">
        <v>25.973333333333336</v>
      </c>
      <c r="H15" s="162">
        <v>21.432835820895519</v>
      </c>
      <c r="I15" s="162"/>
      <c r="J15" s="163"/>
      <c r="K15" s="162"/>
      <c r="L15" s="162"/>
      <c r="M15" s="164"/>
      <c r="N15" s="164"/>
      <c r="O15" s="164"/>
      <c r="P15" s="164"/>
      <c r="Q15" s="164"/>
      <c r="R15" s="164"/>
      <c r="S15" s="164"/>
    </row>
    <row r="16" spans="1:19" x14ac:dyDescent="0.25">
      <c r="A16" s="171" t="s">
        <v>116</v>
      </c>
      <c r="B16" s="172">
        <v>2023</v>
      </c>
      <c r="C16" s="162">
        <v>16.073333333333334</v>
      </c>
      <c r="D16" s="162">
        <v>22.76883116883117</v>
      </c>
      <c r="E16" s="162">
        <v>18.575916230366492</v>
      </c>
      <c r="F16" s="162">
        <v>15.322000000000001</v>
      </c>
      <c r="G16" s="162">
        <v>25.973333333333336</v>
      </c>
      <c r="H16" s="162">
        <v>21.432835820895519</v>
      </c>
      <c r="I16" s="162"/>
      <c r="J16" s="163"/>
      <c r="K16" s="162"/>
      <c r="L16" s="162"/>
      <c r="M16" s="164"/>
      <c r="N16" s="164"/>
      <c r="O16" s="164"/>
      <c r="P16" s="164"/>
      <c r="Q16" s="164"/>
      <c r="R16" s="164"/>
      <c r="S16" s="164"/>
    </row>
    <row r="17" spans="1:19" ht="90" x14ac:dyDescent="0.25">
      <c r="A17" s="173" t="s">
        <v>172</v>
      </c>
      <c r="B17" s="172">
        <v>2023</v>
      </c>
      <c r="C17" s="162">
        <v>16.413333333333334</v>
      </c>
      <c r="D17" s="162">
        <v>23.250649350649351</v>
      </c>
      <c r="E17" s="162">
        <v>18.973821989528794</v>
      </c>
      <c r="F17" s="162">
        <v>15.644</v>
      </c>
      <c r="G17" s="162">
        <v>26.56</v>
      </c>
      <c r="H17" s="162">
        <v>21.880597014925371</v>
      </c>
      <c r="I17" s="162"/>
      <c r="J17" s="163"/>
      <c r="K17" s="162">
        <v>0</v>
      </c>
      <c r="L17" s="162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</row>
    <row r="18" spans="1:19" x14ac:dyDescent="0.25">
      <c r="A18" s="171" t="s">
        <v>117</v>
      </c>
      <c r="B18" s="172">
        <v>2023</v>
      </c>
      <c r="C18" s="162">
        <v>17.276666666666664</v>
      </c>
      <c r="D18" s="162">
        <v>24.471428571428572</v>
      </c>
      <c r="E18" s="162">
        <v>13.31937172774869</v>
      </c>
      <c r="F18" s="162">
        <v>16.472000000000001</v>
      </c>
      <c r="G18" s="162">
        <v>27.893333333333331</v>
      </c>
      <c r="H18" s="162">
        <v>23.067415730337078</v>
      </c>
      <c r="I18" s="162"/>
      <c r="J18" s="163"/>
      <c r="K18" s="162"/>
      <c r="L18" s="162"/>
      <c r="M18" s="164"/>
      <c r="N18" s="164"/>
      <c r="O18" s="164"/>
      <c r="P18" s="164"/>
      <c r="Q18" s="164"/>
      <c r="R18" s="164"/>
      <c r="S18" s="164"/>
    </row>
    <row r="19" spans="1:19" x14ac:dyDescent="0.25">
      <c r="A19" s="171" t="s">
        <v>118</v>
      </c>
      <c r="B19" s="172">
        <v>2023</v>
      </c>
      <c r="C19" s="162">
        <v>22.066666666666666</v>
      </c>
      <c r="D19" s="162">
        <v>31.28051948051948</v>
      </c>
      <c r="E19" s="162">
        <v>25.523560209424083</v>
      </c>
      <c r="F19" s="162">
        <v>21.045999999999999</v>
      </c>
      <c r="G19" s="162">
        <v>35.706666666666671</v>
      </c>
      <c r="H19" s="162">
        <v>29.440298507462686</v>
      </c>
      <c r="I19" s="162"/>
      <c r="J19" s="163"/>
      <c r="K19" s="162"/>
      <c r="L19" s="162"/>
      <c r="M19" s="164"/>
      <c r="N19" s="164"/>
      <c r="O19" s="164"/>
      <c r="P19" s="164"/>
      <c r="Q19" s="164"/>
      <c r="R19" s="164"/>
      <c r="S19" s="164"/>
    </row>
    <row r="20" spans="1:19" x14ac:dyDescent="0.25">
      <c r="A20" s="171" t="s">
        <v>119</v>
      </c>
      <c r="B20" s="172">
        <v>2023</v>
      </c>
      <c r="C20" s="162">
        <v>22.066666666666666</v>
      </c>
      <c r="D20" s="162">
        <v>31.28051948051948</v>
      </c>
      <c r="E20" s="162">
        <v>25.523560209424083</v>
      </c>
      <c r="F20" s="162">
        <v>21.045999999999999</v>
      </c>
      <c r="G20" s="162">
        <v>35.706666666666671</v>
      </c>
      <c r="H20" s="162">
        <v>29.440298507462686</v>
      </c>
      <c r="I20" s="162"/>
      <c r="J20" s="163"/>
      <c r="K20" s="162"/>
      <c r="L20" s="162"/>
      <c r="M20" s="164"/>
      <c r="N20" s="164"/>
      <c r="O20" s="164"/>
      <c r="P20" s="164"/>
      <c r="Q20" s="164"/>
      <c r="R20" s="164"/>
      <c r="S20" s="164"/>
    </row>
    <row r="21" spans="1:19" ht="105" x14ac:dyDescent="0.25">
      <c r="A21" s="173" t="s">
        <v>120</v>
      </c>
      <c r="B21" s="172">
        <v>2023</v>
      </c>
      <c r="C21" s="162">
        <v>22.076666666666664</v>
      </c>
      <c r="D21" s="162">
        <v>31.28051948051948</v>
      </c>
      <c r="E21" s="162">
        <v>19.633507853403138</v>
      </c>
      <c r="F21" s="162">
        <v>21.048000000000002</v>
      </c>
      <c r="G21" s="162">
        <v>19.992537313432834</v>
      </c>
      <c r="H21" s="162">
        <v>22.641791044776117</v>
      </c>
      <c r="I21" s="162"/>
      <c r="J21" s="163"/>
      <c r="K21" s="162"/>
      <c r="L21" s="162"/>
      <c r="M21" s="164"/>
      <c r="N21" s="164"/>
      <c r="O21" s="164"/>
      <c r="P21" s="164"/>
      <c r="Q21" s="164"/>
      <c r="R21" s="164"/>
      <c r="S21" s="164"/>
    </row>
    <row r="22" spans="1:19" x14ac:dyDescent="0.25">
      <c r="A22" s="186" t="s">
        <v>114</v>
      </c>
      <c r="B22" s="187">
        <v>2024</v>
      </c>
      <c r="C22" s="165">
        <f>492.3/30</f>
        <v>16.41</v>
      </c>
      <c r="D22" s="165">
        <f>1790.6/77</f>
        <v>23.254545454545454</v>
      </c>
      <c r="E22" s="165">
        <f>241.6/19.1</f>
        <v>12.649214659685862</v>
      </c>
      <c r="F22" s="165">
        <f>782.1/50</f>
        <v>15.642000000000001</v>
      </c>
      <c r="G22" s="165">
        <f>199/7.5</f>
        <v>26.533333333333335</v>
      </c>
      <c r="H22" s="165">
        <f>194.9/8.9</f>
        <v>21.898876404494381</v>
      </c>
      <c r="I22" s="165"/>
      <c r="J22" s="166"/>
      <c r="K22" s="165"/>
      <c r="L22" s="165"/>
      <c r="M22" s="167"/>
      <c r="N22" s="167"/>
      <c r="O22" s="167"/>
      <c r="P22" s="167"/>
      <c r="Q22" s="167"/>
      <c r="R22" s="167"/>
      <c r="S22" s="167"/>
    </row>
    <row r="23" spans="1:19" x14ac:dyDescent="0.25">
      <c r="A23" s="186" t="s">
        <v>115</v>
      </c>
      <c r="B23" s="187">
        <v>2024</v>
      </c>
      <c r="C23" s="165">
        <f>506.3/30</f>
        <v>16.876666666666669</v>
      </c>
      <c r="D23" s="165">
        <f>1840.9/77</f>
        <v>23.907792207792209</v>
      </c>
      <c r="E23" s="165">
        <f>372.5/19.1</f>
        <v>19.502617801047119</v>
      </c>
      <c r="F23" s="165">
        <f>804.4/50</f>
        <v>16.088000000000001</v>
      </c>
      <c r="G23" s="165">
        <f>204.5/7.5</f>
        <v>27.266666666666666</v>
      </c>
      <c r="H23" s="165">
        <f>301.6/13.4</f>
        <v>22.507462686567166</v>
      </c>
      <c r="I23" s="165"/>
      <c r="J23" s="166"/>
      <c r="K23" s="165"/>
      <c r="L23" s="165"/>
      <c r="M23" s="167"/>
      <c r="N23" s="167"/>
      <c r="O23" s="167"/>
      <c r="P23" s="167"/>
      <c r="Q23" s="167"/>
      <c r="R23" s="167"/>
      <c r="S23" s="167"/>
    </row>
    <row r="24" spans="1:19" x14ac:dyDescent="0.25">
      <c r="A24" s="186" t="s">
        <v>116</v>
      </c>
      <c r="B24" s="187">
        <v>2024</v>
      </c>
      <c r="C24" s="274">
        <f t="shared" ref="C24:H24" si="0">C23</f>
        <v>16.876666666666669</v>
      </c>
      <c r="D24" s="274">
        <f t="shared" si="0"/>
        <v>23.907792207792209</v>
      </c>
      <c r="E24" s="274">
        <f t="shared" si="0"/>
        <v>19.502617801047119</v>
      </c>
      <c r="F24" s="274">
        <f t="shared" si="0"/>
        <v>16.088000000000001</v>
      </c>
      <c r="G24" s="274">
        <f t="shared" si="0"/>
        <v>27.266666666666666</v>
      </c>
      <c r="H24" s="274">
        <f t="shared" si="0"/>
        <v>22.507462686567166</v>
      </c>
      <c r="I24" s="165"/>
      <c r="J24" s="166"/>
      <c r="K24" s="165"/>
      <c r="L24" s="165"/>
      <c r="M24" s="167"/>
      <c r="N24" s="167"/>
      <c r="O24" s="167"/>
      <c r="P24" s="167"/>
      <c r="Q24" s="167"/>
      <c r="R24" s="167"/>
      <c r="S24" s="167"/>
    </row>
    <row r="25" spans="1:19" ht="90" x14ac:dyDescent="0.25">
      <c r="A25" s="188" t="s">
        <v>172</v>
      </c>
      <c r="B25" s="187">
        <v>2024</v>
      </c>
      <c r="C25" s="165">
        <f>517/30</f>
        <v>17.233333333333334</v>
      </c>
      <c r="D25" s="165">
        <f>1879.8/77</f>
        <v>24.412987012987013</v>
      </c>
      <c r="E25" s="165">
        <f>380.5/19.1</f>
        <v>19.921465968586386</v>
      </c>
      <c r="F25" s="165">
        <f>821.3/50</f>
        <v>16.425999999999998</v>
      </c>
      <c r="G25" s="165">
        <f>209.2/7.5</f>
        <v>27.893333333333331</v>
      </c>
      <c r="H25" s="165">
        <f>307.9/13.4</f>
        <v>22.977611940298505</v>
      </c>
      <c r="I25" s="165"/>
      <c r="J25" s="165"/>
      <c r="K25" s="165">
        <f t="shared" ref="K25:S25" si="1">K31:Z31</f>
        <v>0</v>
      </c>
      <c r="L25" s="165">
        <f t="shared" si="1"/>
        <v>0</v>
      </c>
      <c r="M25" s="165">
        <f t="shared" si="1"/>
        <v>0</v>
      </c>
      <c r="N25" s="165">
        <f t="shared" si="1"/>
        <v>0</v>
      </c>
      <c r="O25" s="165">
        <f t="shared" si="1"/>
        <v>0</v>
      </c>
      <c r="P25" s="165">
        <f t="shared" si="1"/>
        <v>0</v>
      </c>
      <c r="Q25" s="165">
        <f t="shared" si="1"/>
        <v>0</v>
      </c>
      <c r="R25" s="165">
        <f t="shared" si="1"/>
        <v>0</v>
      </c>
      <c r="S25" s="165">
        <f t="shared" si="1"/>
        <v>0</v>
      </c>
    </row>
    <row r="26" spans="1:19" x14ac:dyDescent="0.25">
      <c r="A26" s="186" t="s">
        <v>117</v>
      </c>
      <c r="B26" s="187">
        <v>2024</v>
      </c>
      <c r="C26" s="165">
        <f>546.3/30</f>
        <v>18.209999999999997</v>
      </c>
      <c r="D26" s="165">
        <f>1986.1/77</f>
        <v>25.793506493506491</v>
      </c>
      <c r="E26" s="165">
        <f>268.1/19.1</f>
        <v>14.036649214659686</v>
      </c>
      <c r="F26" s="165">
        <f>868.1/50</f>
        <v>17.362000000000002</v>
      </c>
      <c r="G26" s="165">
        <f>220.5/7.5</f>
        <v>29.4</v>
      </c>
      <c r="H26" s="165">
        <f>216.4/8.9</f>
        <v>24.314606741573034</v>
      </c>
      <c r="I26" s="165"/>
      <c r="J26" s="166"/>
      <c r="K26" s="165"/>
      <c r="L26" s="165"/>
      <c r="M26" s="167"/>
      <c r="N26" s="167"/>
      <c r="O26" s="167"/>
      <c r="P26" s="167"/>
      <c r="Q26" s="167"/>
      <c r="R26" s="167"/>
      <c r="S26" s="167"/>
    </row>
    <row r="27" spans="1:19" x14ac:dyDescent="0.25">
      <c r="A27" s="186" t="s">
        <v>118</v>
      </c>
      <c r="B27" s="187">
        <v>2024</v>
      </c>
      <c r="C27" s="274">
        <f t="shared" ref="C27:H27" si="2">C28</f>
        <v>23.256666666666668</v>
      </c>
      <c r="D27" s="274">
        <f t="shared" si="2"/>
        <v>32.970129870129867</v>
      </c>
      <c r="E27" s="274">
        <f t="shared" si="2"/>
        <v>26.900523560209418</v>
      </c>
      <c r="F27" s="274">
        <f t="shared" si="2"/>
        <v>22.181999999999999</v>
      </c>
      <c r="G27" s="274">
        <f t="shared" si="2"/>
        <v>37.64</v>
      </c>
      <c r="H27" s="274">
        <f t="shared" si="2"/>
        <v>31.029850746268657</v>
      </c>
      <c r="I27" s="165"/>
      <c r="J27" s="166"/>
      <c r="K27" s="165"/>
      <c r="L27" s="165"/>
      <c r="M27" s="167"/>
      <c r="N27" s="167"/>
      <c r="O27" s="167"/>
      <c r="P27" s="167"/>
      <c r="Q27" s="167"/>
      <c r="R27" s="167"/>
      <c r="S27" s="167"/>
    </row>
    <row r="28" spans="1:19" x14ac:dyDescent="0.25">
      <c r="A28" s="186" t="s">
        <v>119</v>
      </c>
      <c r="B28" s="187">
        <v>2024</v>
      </c>
      <c r="C28" s="165">
        <f>697.7/30</f>
        <v>23.256666666666668</v>
      </c>
      <c r="D28" s="165">
        <f>2538.7/77</f>
        <v>32.970129870129867</v>
      </c>
      <c r="E28" s="165">
        <f>513.8/19.1</f>
        <v>26.900523560209418</v>
      </c>
      <c r="F28" s="165">
        <f>1109.1/50</f>
        <v>22.181999999999999</v>
      </c>
      <c r="G28" s="165">
        <f>282.3/7.5</f>
        <v>37.64</v>
      </c>
      <c r="H28" s="165">
        <f>415.8/13.4</f>
        <v>31.029850746268657</v>
      </c>
      <c r="I28" s="165"/>
      <c r="J28" s="166"/>
      <c r="K28" s="165"/>
      <c r="L28" s="165"/>
      <c r="M28" s="167"/>
      <c r="N28" s="167"/>
      <c r="O28" s="167"/>
      <c r="P28" s="167"/>
      <c r="Q28" s="167"/>
      <c r="R28" s="167"/>
      <c r="S28" s="167"/>
    </row>
    <row r="29" spans="1:19" ht="105" x14ac:dyDescent="0.25">
      <c r="A29" s="188" t="s">
        <v>120</v>
      </c>
      <c r="B29" s="187">
        <v>2024</v>
      </c>
      <c r="C29" s="165">
        <f>698.1/30</f>
        <v>23.27</v>
      </c>
      <c r="D29" s="165">
        <f>2538.7/77</f>
        <v>32.970129870129867</v>
      </c>
      <c r="E29" s="165">
        <f>395.3/19.1</f>
        <v>20.69633507853403</v>
      </c>
      <c r="F29" s="165">
        <f>1109.2/50</f>
        <v>22.184000000000001</v>
      </c>
      <c r="G29" s="165">
        <f>282.4/7.5</f>
        <v>37.653333333333329</v>
      </c>
      <c r="H29" s="165">
        <f>319.8/13.4</f>
        <v>23.865671641791046</v>
      </c>
      <c r="I29" s="165"/>
      <c r="J29" s="166"/>
      <c r="K29" s="165"/>
      <c r="L29" s="165"/>
      <c r="M29" s="167"/>
      <c r="N29" s="167"/>
      <c r="O29" s="167"/>
      <c r="P29" s="167"/>
      <c r="Q29" s="167"/>
      <c r="R29" s="167"/>
      <c r="S29" s="167"/>
    </row>
    <row r="30" spans="1:19" x14ac:dyDescent="0.25">
      <c r="A30" s="171" t="s">
        <v>121</v>
      </c>
      <c r="B30" s="172">
        <v>2023</v>
      </c>
      <c r="C30" s="162"/>
      <c r="D30" s="162"/>
      <c r="E30" s="162"/>
      <c r="F30" s="162"/>
      <c r="G30" s="162"/>
      <c r="H30" s="162"/>
      <c r="I30" s="162"/>
      <c r="J30" s="163"/>
      <c r="K30" s="162"/>
      <c r="L30" s="162"/>
      <c r="M30" s="164"/>
      <c r="N30" s="164"/>
      <c r="O30" s="164"/>
      <c r="P30" s="164"/>
      <c r="Q30" s="164"/>
      <c r="R30" s="164"/>
      <c r="S30" s="164"/>
    </row>
    <row r="31" spans="1:19" x14ac:dyDescent="0.25">
      <c r="A31" s="186" t="s">
        <v>121</v>
      </c>
      <c r="B31" s="187">
        <v>2024</v>
      </c>
      <c r="C31" s="165"/>
      <c r="D31" s="165"/>
      <c r="E31" s="165"/>
      <c r="F31" s="165"/>
      <c r="G31" s="165"/>
      <c r="H31" s="165"/>
      <c r="I31" s="165"/>
      <c r="J31" s="166"/>
      <c r="K31" s="165"/>
      <c r="L31" s="165"/>
      <c r="M31" s="167"/>
      <c r="N31" s="167"/>
      <c r="O31" s="167"/>
      <c r="P31" s="167"/>
      <c r="Q31" s="167"/>
      <c r="R31" s="167"/>
      <c r="S31" s="167"/>
    </row>
    <row r="32" spans="1:19" x14ac:dyDescent="0.25">
      <c r="A32" s="171" t="s">
        <v>122</v>
      </c>
      <c r="B32" s="172">
        <v>2023</v>
      </c>
      <c r="C32" s="162">
        <v>17.632999999999999</v>
      </c>
      <c r="D32" s="162">
        <v>24.978000000000002</v>
      </c>
      <c r="E32" s="162">
        <v>20.384</v>
      </c>
      <c r="F32" s="162">
        <v>16.808</v>
      </c>
      <c r="G32" s="162">
        <v>31.92</v>
      </c>
      <c r="H32" s="162"/>
      <c r="I32" s="162">
        <v>28.472999999999999</v>
      </c>
      <c r="J32" s="163">
        <v>31.92</v>
      </c>
      <c r="K32" s="162"/>
      <c r="L32" s="162"/>
      <c r="M32" s="164"/>
      <c r="N32" s="164"/>
      <c r="O32" s="164"/>
      <c r="P32" s="164"/>
      <c r="Q32" s="164"/>
      <c r="R32" s="164"/>
      <c r="S32" s="164"/>
    </row>
    <row r="33" spans="1:19" x14ac:dyDescent="0.25">
      <c r="A33" s="186" t="s">
        <v>122</v>
      </c>
      <c r="B33" s="187">
        <v>2024</v>
      </c>
      <c r="C33" s="165">
        <v>18.513999999999999</v>
      </c>
      <c r="D33" s="165">
        <v>26.227</v>
      </c>
      <c r="E33" s="165">
        <v>21.402999999999999</v>
      </c>
      <c r="F33" s="165">
        <v>17.648</v>
      </c>
      <c r="G33" s="165">
        <v>0</v>
      </c>
      <c r="H33" s="165">
        <v>0</v>
      </c>
      <c r="I33" s="165">
        <v>29.896999999999998</v>
      </c>
      <c r="J33" s="166">
        <v>33.515999999999998</v>
      </c>
      <c r="K33" s="165"/>
      <c r="L33" s="165"/>
      <c r="M33" s="167"/>
      <c r="N33" s="167"/>
      <c r="O33" s="167"/>
      <c r="P33" s="167"/>
      <c r="Q33" s="167"/>
      <c r="R33" s="167"/>
      <c r="S33" s="167"/>
    </row>
    <row r="34" spans="1:19" x14ac:dyDescent="0.25">
      <c r="A34" s="171" t="s">
        <v>214</v>
      </c>
      <c r="B34" s="172">
        <v>2023</v>
      </c>
      <c r="C34" s="162">
        <v>17.43</v>
      </c>
      <c r="D34" s="162">
        <v>24.78</v>
      </c>
      <c r="E34" s="162">
        <v>20.059999999999999</v>
      </c>
      <c r="F34" s="162">
        <v>16.7</v>
      </c>
      <c r="G34" s="162">
        <v>0</v>
      </c>
      <c r="H34" s="162">
        <v>23.37</v>
      </c>
      <c r="I34" s="162"/>
      <c r="J34" s="163"/>
      <c r="K34" s="162"/>
      <c r="L34" s="162"/>
      <c r="M34" s="164"/>
      <c r="N34" s="164"/>
      <c r="O34" s="164"/>
      <c r="P34" s="164"/>
      <c r="Q34" s="164"/>
      <c r="R34" s="164"/>
      <c r="S34" s="164"/>
    </row>
    <row r="35" spans="1:19" x14ac:dyDescent="0.25">
      <c r="A35" s="186" t="s">
        <v>214</v>
      </c>
      <c r="B35" s="187">
        <v>2024</v>
      </c>
      <c r="C35" s="165">
        <f>519.2/30</f>
        <v>17.306666666666668</v>
      </c>
      <c r="D35" s="165">
        <f>1887.1/77</f>
        <v>24.507792207792207</v>
      </c>
      <c r="E35" s="165">
        <f>254.5/19.1</f>
        <v>13.32460732984293</v>
      </c>
      <c r="F35" s="165">
        <f>824.6/50</f>
        <v>16.492000000000001</v>
      </c>
      <c r="G35" s="165">
        <f>209.6/7.5</f>
        <v>27.946666666666665</v>
      </c>
      <c r="H35" s="165">
        <f>205.4/13.4</f>
        <v>15.328358208955224</v>
      </c>
      <c r="I35" s="165"/>
      <c r="J35" s="166"/>
      <c r="K35" s="165"/>
      <c r="L35" s="165"/>
      <c r="M35" s="167"/>
      <c r="N35" s="167"/>
      <c r="O35" s="167"/>
      <c r="P35" s="167"/>
      <c r="Q35" s="167"/>
      <c r="R35" s="167"/>
      <c r="S35" s="167"/>
    </row>
    <row r="36" spans="1:19" x14ac:dyDescent="0.25">
      <c r="A36" s="171" t="s">
        <v>123</v>
      </c>
      <c r="B36" s="172">
        <v>2023</v>
      </c>
      <c r="C36" s="249">
        <v>17.09</v>
      </c>
      <c r="D36" s="162">
        <v>24.216531051886498</v>
      </c>
      <c r="E36" s="162">
        <v>13.178010471204187</v>
      </c>
      <c r="F36" s="162">
        <v>16.297999999999998</v>
      </c>
      <c r="G36" s="162">
        <v>27.6</v>
      </c>
      <c r="H36" s="162">
        <v>14.970149253731343</v>
      </c>
      <c r="I36" s="162"/>
      <c r="J36" s="163"/>
      <c r="K36" s="162"/>
      <c r="L36" s="162"/>
      <c r="M36" s="164"/>
      <c r="N36" s="164"/>
      <c r="O36" s="164"/>
      <c r="P36" s="164"/>
      <c r="Q36" s="164"/>
      <c r="R36" s="164"/>
      <c r="S36" s="164"/>
    </row>
    <row r="37" spans="1:19" x14ac:dyDescent="0.25">
      <c r="A37" s="186" t="s">
        <v>123</v>
      </c>
      <c r="B37" s="187">
        <v>2024</v>
      </c>
      <c r="C37" s="250">
        <f>535.8/30</f>
        <v>17.86</v>
      </c>
      <c r="D37" s="165">
        <f>C37/C36*D36</f>
        <v>25.307621099279864</v>
      </c>
      <c r="E37" s="165">
        <f>263/19.1</f>
        <v>13.769633507853403</v>
      </c>
      <c r="F37" s="165">
        <f>851.6/50</f>
        <v>17.032</v>
      </c>
      <c r="G37" s="165"/>
      <c r="H37" s="165">
        <f>206.6/13.4</f>
        <v>15.417910447761193</v>
      </c>
      <c r="I37" s="165"/>
      <c r="J37" s="166"/>
      <c r="K37" s="165"/>
      <c r="L37" s="165"/>
      <c r="M37" s="167"/>
      <c r="N37" s="167"/>
      <c r="O37" s="167"/>
      <c r="P37" s="167"/>
      <c r="Q37" s="167"/>
      <c r="R37" s="167"/>
      <c r="S37" s="167"/>
    </row>
    <row r="38" spans="1:19" x14ac:dyDescent="0.25">
      <c r="A38" s="171" t="s">
        <v>124</v>
      </c>
      <c r="B38" s="172">
        <v>2023</v>
      </c>
      <c r="C38" s="249">
        <v>17.45</v>
      </c>
      <c r="D38" s="162">
        <v>24.56753246753247</v>
      </c>
      <c r="E38" s="162">
        <v>19.840413265394016</v>
      </c>
      <c r="F38" s="162">
        <v>16.532</v>
      </c>
      <c r="G38" s="162">
        <v>28.181333333333335</v>
      </c>
      <c r="H38" s="162">
        <v>20.544776119402986</v>
      </c>
      <c r="I38" s="162"/>
      <c r="J38" s="163"/>
      <c r="K38" s="162"/>
      <c r="L38" s="162"/>
      <c r="M38" s="164"/>
      <c r="N38" s="164"/>
      <c r="O38" s="164"/>
      <c r="P38" s="164"/>
      <c r="Q38" s="164"/>
      <c r="R38" s="164"/>
      <c r="S38" s="164"/>
    </row>
    <row r="39" spans="1:19" x14ac:dyDescent="0.25">
      <c r="A39" s="186" t="s">
        <v>124</v>
      </c>
      <c r="B39" s="187">
        <v>2024</v>
      </c>
      <c r="C39" s="250">
        <f>549.7/30</f>
        <v>18.323333333333334</v>
      </c>
      <c r="D39" s="165">
        <f>1986.3/77</f>
        <v>25.796103896103894</v>
      </c>
      <c r="E39" s="165">
        <f>347.2/19.1</f>
        <v>18.178010471204185</v>
      </c>
      <c r="F39" s="165">
        <v>17.36</v>
      </c>
      <c r="G39" s="165"/>
      <c r="H39" s="165">
        <f>280.8/13.4</f>
        <v>20.955223880597014</v>
      </c>
      <c r="I39" s="165"/>
      <c r="J39" s="166"/>
      <c r="K39" s="165"/>
      <c r="L39" s="165"/>
      <c r="M39" s="167"/>
      <c r="N39" s="167"/>
      <c r="O39" s="167"/>
      <c r="P39" s="167"/>
      <c r="Q39" s="167"/>
      <c r="R39" s="167"/>
      <c r="S39" s="167"/>
    </row>
    <row r="40" spans="1:19" x14ac:dyDescent="0.25">
      <c r="A40" s="171" t="s">
        <v>125</v>
      </c>
      <c r="B40" s="172">
        <v>2023</v>
      </c>
      <c r="C40" s="249">
        <v>16.678999999999998</v>
      </c>
      <c r="D40" s="162">
        <v>23.626999999999999</v>
      </c>
      <c r="E40" s="162">
        <v>19.280999999999999</v>
      </c>
      <c r="F40" s="162">
        <v>15.898</v>
      </c>
      <c r="G40" s="162">
        <v>0</v>
      </c>
      <c r="H40" s="162">
        <v>22.236999999999998</v>
      </c>
      <c r="I40" s="162">
        <v>26.931999999999999</v>
      </c>
      <c r="J40" s="163">
        <v>30.193000000000001</v>
      </c>
      <c r="K40" s="162"/>
      <c r="L40" s="162"/>
      <c r="M40" s="164"/>
      <c r="N40" s="164"/>
      <c r="O40" s="164"/>
      <c r="P40" s="164"/>
      <c r="Q40" s="164"/>
      <c r="R40" s="164"/>
      <c r="S40" s="164"/>
    </row>
    <row r="41" spans="1:19" x14ac:dyDescent="0.25">
      <c r="A41" s="186" t="s">
        <v>125</v>
      </c>
      <c r="B41" s="187">
        <v>2024</v>
      </c>
      <c r="C41" s="250">
        <v>17.579000000000001</v>
      </c>
      <c r="D41" s="165">
        <v>24.902000000000001</v>
      </c>
      <c r="E41" s="165">
        <v>20.321999999999999</v>
      </c>
      <c r="F41" s="165">
        <v>16.757000000000001</v>
      </c>
      <c r="G41" s="165">
        <v>0</v>
      </c>
      <c r="H41" s="165">
        <v>23.437999999999999</v>
      </c>
      <c r="I41" s="165">
        <v>28.387</v>
      </c>
      <c r="J41" s="166">
        <v>31.823</v>
      </c>
      <c r="K41" s="165"/>
      <c r="L41" s="165"/>
      <c r="M41" s="167"/>
      <c r="N41" s="167"/>
      <c r="O41" s="167"/>
      <c r="P41" s="167"/>
      <c r="Q41" s="167"/>
      <c r="R41" s="167"/>
      <c r="S41" s="167"/>
    </row>
    <row r="42" spans="1:19" x14ac:dyDescent="0.25">
      <c r="A42" s="171" t="s">
        <v>126</v>
      </c>
      <c r="B42" s="172">
        <v>2023</v>
      </c>
      <c r="C42" s="249">
        <v>63.982999999999997</v>
      </c>
      <c r="D42" s="174"/>
      <c r="E42" s="174"/>
      <c r="F42" s="174"/>
      <c r="G42" s="174"/>
      <c r="H42" s="174"/>
      <c r="I42" s="174"/>
      <c r="J42" s="163"/>
      <c r="K42" s="168">
        <v>54.592568799683171</v>
      </c>
      <c r="L42" s="168">
        <v>54.277453658732945</v>
      </c>
      <c r="M42" s="189">
        <v>1112676.9217453124</v>
      </c>
      <c r="N42" s="189">
        <v>155</v>
      </c>
      <c r="O42" s="189">
        <v>282</v>
      </c>
      <c r="P42" s="189">
        <v>267</v>
      </c>
      <c r="Q42" s="189">
        <v>462</v>
      </c>
      <c r="R42" s="189">
        <v>447</v>
      </c>
      <c r="S42" s="189"/>
    </row>
    <row r="43" spans="1:19" x14ac:dyDescent="0.25">
      <c r="A43" s="186" t="s">
        <v>126</v>
      </c>
      <c r="B43" s="187">
        <v>2024</v>
      </c>
      <c r="C43" s="222">
        <f>C42*1.065</f>
        <v>68.141894999999991</v>
      </c>
      <c r="D43" s="190"/>
      <c r="E43" s="190"/>
      <c r="F43" s="190"/>
      <c r="G43" s="190"/>
      <c r="H43" s="190"/>
      <c r="I43" s="190"/>
      <c r="J43" s="166"/>
      <c r="K43" s="169">
        <f>($M43/$N43+O43*$C43)/Q43</f>
        <v>57.13111509838447</v>
      </c>
      <c r="L43" s="169">
        <f>($M43/$N43+P43*$C43)/R43</f>
        <v>56.761625839940997</v>
      </c>
      <c r="M43" s="191">
        <f>675300*1.15*1.125*1.125*1.07*1.058</f>
        <v>1112676.9217453124</v>
      </c>
      <c r="N43" s="273">
        <v>155</v>
      </c>
      <c r="O43" s="273">
        <v>282</v>
      </c>
      <c r="P43" s="273">
        <v>267</v>
      </c>
      <c r="Q43" s="273">
        <v>462</v>
      </c>
      <c r="R43" s="273">
        <v>447</v>
      </c>
      <c r="S43" s="167"/>
    </row>
    <row r="44" spans="1:19" x14ac:dyDescent="0.25">
      <c r="A44" s="171" t="s">
        <v>127</v>
      </c>
      <c r="B44" s="172">
        <v>2023</v>
      </c>
      <c r="C44" s="249">
        <v>55.015999999999998</v>
      </c>
      <c r="D44" s="174"/>
      <c r="E44" s="174"/>
      <c r="F44" s="174"/>
      <c r="G44" s="174"/>
      <c r="H44" s="174"/>
      <c r="I44" s="174"/>
      <c r="J44" s="163"/>
      <c r="K44" s="162"/>
      <c r="L44" s="162"/>
      <c r="M44" s="164"/>
      <c r="N44" s="164"/>
      <c r="O44" s="164"/>
      <c r="P44" s="164"/>
      <c r="Q44" s="164"/>
      <c r="R44" s="164"/>
      <c r="S44" s="164"/>
    </row>
    <row r="45" spans="1:19" x14ac:dyDescent="0.25">
      <c r="A45" s="186" t="s">
        <v>127</v>
      </c>
      <c r="B45" s="187">
        <v>2024</v>
      </c>
      <c r="C45" s="222">
        <f>C44*1.065</f>
        <v>58.592039999999997</v>
      </c>
      <c r="D45" s="190"/>
      <c r="E45" s="190"/>
      <c r="F45" s="190"/>
      <c r="G45" s="190"/>
      <c r="H45" s="190"/>
      <c r="I45" s="190"/>
      <c r="J45" s="166"/>
      <c r="K45" s="165"/>
      <c r="L45" s="165"/>
      <c r="M45" s="167"/>
      <c r="N45" s="167"/>
      <c r="O45" s="167"/>
      <c r="P45" s="167"/>
      <c r="Q45" s="167"/>
      <c r="R45" s="167"/>
      <c r="S45" s="167"/>
    </row>
    <row r="46" spans="1:19" x14ac:dyDescent="0.25">
      <c r="A46" s="171" t="s">
        <v>128</v>
      </c>
      <c r="B46" s="172">
        <v>2023</v>
      </c>
      <c r="C46" s="249">
        <v>50.256999999999998</v>
      </c>
      <c r="D46" s="174"/>
      <c r="E46" s="174"/>
      <c r="F46" s="174"/>
      <c r="G46" s="174"/>
      <c r="H46" s="174"/>
      <c r="I46" s="174"/>
      <c r="J46" s="163"/>
      <c r="K46" s="168">
        <v>46.214361007475389</v>
      </c>
      <c r="L46" s="168">
        <v>46.078701980880595</v>
      </c>
      <c r="M46" s="189">
        <v>1112676.9217453124</v>
      </c>
      <c r="N46" s="189">
        <v>155</v>
      </c>
      <c r="O46" s="189">
        <v>282</v>
      </c>
      <c r="P46" s="189">
        <v>267</v>
      </c>
      <c r="Q46" s="189">
        <v>462</v>
      </c>
      <c r="R46" s="189">
        <v>447</v>
      </c>
      <c r="S46" s="189"/>
    </row>
    <row r="47" spans="1:19" x14ac:dyDescent="0.25">
      <c r="A47" s="186" t="s">
        <v>128</v>
      </c>
      <c r="B47" s="187">
        <v>2024</v>
      </c>
      <c r="C47" s="222">
        <f>C46*1.065</f>
        <v>53.523704999999993</v>
      </c>
      <c r="D47" s="190"/>
      <c r="E47" s="190"/>
      <c r="F47" s="190"/>
      <c r="G47" s="190"/>
      <c r="H47" s="190"/>
      <c r="I47" s="190"/>
      <c r="J47" s="166"/>
      <c r="K47" s="169">
        <f>($M47/$N47+O47*$C47)/Q47</f>
        <v>48.208323799683178</v>
      </c>
      <c r="L47" s="169">
        <f>($M47/$N47+P47*$C47)/R47</f>
        <v>48.029955303028245</v>
      </c>
      <c r="M47" s="273">
        <f>M43</f>
        <v>1112676.9217453124</v>
      </c>
      <c r="N47" s="273">
        <v>155</v>
      </c>
      <c r="O47" s="273">
        <v>282</v>
      </c>
      <c r="P47" s="273">
        <v>267</v>
      </c>
      <c r="Q47" s="273">
        <v>462</v>
      </c>
      <c r="R47" s="273">
        <v>447</v>
      </c>
      <c r="S47" s="167"/>
    </row>
    <row r="48" spans="1:19" x14ac:dyDescent="0.25">
      <c r="A48" s="175"/>
      <c r="B48" s="176"/>
      <c r="C48" s="177"/>
      <c r="D48" s="177"/>
      <c r="E48" s="177"/>
      <c r="F48" s="177"/>
      <c r="G48" s="177"/>
      <c r="H48" s="177"/>
      <c r="I48" s="177"/>
      <c r="J48" s="192"/>
      <c r="K48" s="178"/>
      <c r="L48" s="178"/>
      <c r="M48" s="193"/>
      <c r="N48" s="193"/>
      <c r="O48" s="193"/>
      <c r="P48" s="193"/>
      <c r="Q48" s="193"/>
      <c r="R48" s="193"/>
      <c r="S48" s="193"/>
    </row>
    <row r="49" spans="1:19" x14ac:dyDescent="0.25">
      <c r="A49" s="171" t="s">
        <v>165</v>
      </c>
      <c r="B49" s="172">
        <v>2023</v>
      </c>
      <c r="C49" s="162"/>
      <c r="D49" s="162"/>
      <c r="E49" s="162"/>
      <c r="F49" s="162"/>
      <c r="G49" s="162"/>
      <c r="H49" s="162"/>
      <c r="I49" s="174"/>
      <c r="J49" s="163"/>
      <c r="K49" s="162"/>
      <c r="L49" s="162"/>
      <c r="M49" s="164"/>
      <c r="N49" s="164"/>
      <c r="O49" s="164"/>
      <c r="P49" s="164"/>
      <c r="Q49" s="164"/>
      <c r="R49" s="164"/>
      <c r="S49" s="164"/>
    </row>
    <row r="50" spans="1:19" x14ac:dyDescent="0.25">
      <c r="A50" s="186" t="s">
        <v>165</v>
      </c>
      <c r="B50" s="187">
        <v>2024</v>
      </c>
      <c r="C50" s="165"/>
      <c r="D50" s="165"/>
      <c r="E50" s="165"/>
      <c r="F50" s="165"/>
      <c r="G50" s="165"/>
      <c r="H50" s="165"/>
      <c r="I50" s="190"/>
      <c r="J50" s="166"/>
      <c r="K50" s="165"/>
      <c r="L50" s="165"/>
      <c r="M50" s="167"/>
      <c r="N50" s="167"/>
      <c r="O50" s="167"/>
      <c r="P50" s="167"/>
      <c r="Q50" s="167"/>
      <c r="R50" s="167"/>
      <c r="S50" s="167"/>
    </row>
    <row r="51" spans="1:19" x14ac:dyDescent="0.25">
      <c r="A51" s="171" t="s">
        <v>166</v>
      </c>
      <c r="B51" s="172">
        <v>2023</v>
      </c>
      <c r="C51" s="162"/>
      <c r="D51" s="162"/>
      <c r="E51" s="162"/>
      <c r="F51" s="162"/>
      <c r="G51" s="162"/>
      <c r="H51" s="162"/>
      <c r="I51" s="174"/>
      <c r="J51" s="163"/>
      <c r="K51" s="162"/>
      <c r="L51" s="162"/>
      <c r="M51" s="164"/>
      <c r="N51" s="164"/>
      <c r="O51" s="164"/>
      <c r="P51" s="164"/>
      <c r="Q51" s="164"/>
      <c r="R51" s="164"/>
      <c r="S51" s="164"/>
    </row>
    <row r="52" spans="1:19" x14ac:dyDescent="0.25">
      <c r="A52" s="186" t="s">
        <v>166</v>
      </c>
      <c r="B52" s="187">
        <v>2024</v>
      </c>
      <c r="C52" s="165"/>
      <c r="D52" s="165"/>
      <c r="E52" s="165"/>
      <c r="F52" s="165"/>
      <c r="G52" s="165"/>
      <c r="H52" s="165"/>
      <c r="I52" s="190"/>
      <c r="J52" s="166"/>
      <c r="K52" s="165"/>
      <c r="L52" s="165"/>
      <c r="M52" s="167"/>
      <c r="N52" s="167"/>
      <c r="O52" s="167"/>
      <c r="P52" s="167"/>
      <c r="Q52" s="167"/>
      <c r="R52" s="167"/>
      <c r="S52" s="167"/>
    </row>
    <row r="53" spans="1:19" x14ac:dyDescent="0.25">
      <c r="A53" s="171" t="s">
        <v>167</v>
      </c>
      <c r="B53" s="172">
        <v>2023</v>
      </c>
      <c r="C53" s="162"/>
      <c r="D53" s="162"/>
      <c r="E53" s="162"/>
      <c r="F53" s="162"/>
      <c r="G53" s="162"/>
      <c r="H53" s="162"/>
      <c r="I53" s="174"/>
      <c r="J53" s="163"/>
      <c r="K53" s="162"/>
      <c r="L53" s="162"/>
      <c r="M53" s="164"/>
      <c r="N53" s="164"/>
      <c r="O53" s="164"/>
      <c r="P53" s="164"/>
      <c r="Q53" s="164"/>
      <c r="R53" s="164"/>
      <c r="S53" s="164">
        <v>15.337</v>
      </c>
    </row>
    <row r="54" spans="1:19" x14ac:dyDescent="0.25">
      <c r="A54" s="186" t="s">
        <v>167</v>
      </c>
      <c r="B54" s="187">
        <v>2024</v>
      </c>
      <c r="C54" s="165"/>
      <c r="D54" s="165"/>
      <c r="E54" s="165"/>
      <c r="F54" s="165"/>
      <c r="G54" s="165"/>
      <c r="H54" s="165"/>
      <c r="I54" s="190"/>
      <c r="J54" s="166"/>
      <c r="K54" s="165"/>
      <c r="L54" s="165"/>
      <c r="M54" s="167"/>
      <c r="N54" s="167"/>
      <c r="O54" s="167"/>
      <c r="P54" s="167"/>
      <c r="Q54" s="167"/>
      <c r="R54" s="167"/>
      <c r="S54" s="165">
        <f>484/30</f>
        <v>16.133333333333333</v>
      </c>
    </row>
    <row r="55" spans="1:19" x14ac:dyDescent="0.25">
      <c r="A55" s="171" t="s">
        <v>168</v>
      </c>
      <c r="B55" s="172">
        <v>2023</v>
      </c>
      <c r="C55" s="162"/>
      <c r="D55" s="162"/>
      <c r="E55" s="162"/>
      <c r="F55" s="162"/>
      <c r="G55" s="162"/>
      <c r="H55" s="162"/>
      <c r="I55" s="174"/>
      <c r="J55" s="163"/>
      <c r="K55" s="162"/>
      <c r="L55" s="162"/>
      <c r="M55" s="164"/>
      <c r="N55" s="164"/>
      <c r="O55" s="164"/>
      <c r="P55" s="164"/>
      <c r="Q55" s="164"/>
      <c r="R55" s="164"/>
      <c r="S55" s="164">
        <v>16.34</v>
      </c>
    </row>
    <row r="56" spans="1:19" x14ac:dyDescent="0.25">
      <c r="A56" s="186" t="s">
        <v>168</v>
      </c>
      <c r="B56" s="187">
        <v>2024</v>
      </c>
      <c r="C56" s="165"/>
      <c r="D56" s="165"/>
      <c r="E56" s="165"/>
      <c r="F56" s="165"/>
      <c r="G56" s="165"/>
      <c r="H56" s="165"/>
      <c r="I56" s="190"/>
      <c r="J56" s="166"/>
      <c r="K56" s="165"/>
      <c r="L56" s="165"/>
      <c r="M56" s="167"/>
      <c r="N56" s="167"/>
      <c r="O56" s="167"/>
      <c r="P56" s="167"/>
      <c r="Q56" s="167"/>
      <c r="R56" s="167"/>
      <c r="S56" s="165">
        <f>515.7/30</f>
        <v>17.190000000000001</v>
      </c>
    </row>
    <row r="57" spans="1:19" x14ac:dyDescent="0.25">
      <c r="A57" s="179"/>
      <c r="B57" s="180"/>
      <c r="C57" s="181"/>
      <c r="D57" s="181"/>
      <c r="E57" s="181"/>
      <c r="F57" s="181"/>
      <c r="G57" s="181"/>
      <c r="H57" s="181"/>
      <c r="I57" s="181"/>
      <c r="J57" s="194"/>
      <c r="K57" s="182"/>
      <c r="L57" s="182"/>
      <c r="M57" s="195"/>
      <c r="N57" s="195"/>
      <c r="O57" s="195"/>
      <c r="P57" s="195"/>
      <c r="Q57" s="195"/>
      <c r="R57" s="195"/>
      <c r="S57" s="195"/>
    </row>
    <row r="58" spans="1:19" ht="45" x14ac:dyDescent="0.25">
      <c r="A58" s="173" t="s">
        <v>173</v>
      </c>
      <c r="B58" s="172">
        <v>2023</v>
      </c>
      <c r="C58" s="162">
        <v>22.086666666666666</v>
      </c>
      <c r="D58" s="162">
        <v>24.062337662337661</v>
      </c>
      <c r="E58" s="162">
        <v>19.633507853403138</v>
      </c>
      <c r="F58" s="162">
        <v>21.05</v>
      </c>
      <c r="G58" s="162">
        <v>27.466666666666665</v>
      </c>
      <c r="H58" s="162">
        <v>22.641791044776117</v>
      </c>
      <c r="I58" s="174"/>
      <c r="J58" s="163"/>
      <c r="K58" s="162"/>
      <c r="L58" s="162"/>
      <c r="M58" s="164"/>
      <c r="N58" s="164"/>
      <c r="O58" s="164"/>
      <c r="P58" s="164"/>
      <c r="Q58" s="164"/>
      <c r="R58" s="164"/>
      <c r="S58" s="164"/>
    </row>
    <row r="59" spans="1:19" ht="45" x14ac:dyDescent="0.25">
      <c r="A59" s="188" t="s">
        <v>173</v>
      </c>
      <c r="B59" s="187">
        <v>2024</v>
      </c>
      <c r="C59" s="165">
        <f>698.4/30</f>
        <v>23.279999999999998</v>
      </c>
      <c r="D59" s="165">
        <f>1952.9/77</f>
        <v>25.362337662337662</v>
      </c>
      <c r="E59" s="165">
        <f>395.3/19.1</f>
        <v>20.69633507853403</v>
      </c>
      <c r="F59" s="165">
        <f>1109.3/50</f>
        <v>22.186</v>
      </c>
      <c r="G59" s="165">
        <f>217.1/7.5</f>
        <v>28.946666666666665</v>
      </c>
      <c r="H59" s="165">
        <f>319.8/13.4</f>
        <v>23.865671641791046</v>
      </c>
      <c r="I59" s="190"/>
      <c r="J59" s="166"/>
      <c r="K59" s="165"/>
      <c r="L59" s="165"/>
      <c r="M59" s="167"/>
      <c r="N59" s="167"/>
      <c r="O59" s="167"/>
      <c r="P59" s="167"/>
      <c r="Q59" s="167"/>
      <c r="R59" s="167"/>
      <c r="S59" s="165"/>
    </row>
    <row r="60" spans="1:19" x14ac:dyDescent="0.25">
      <c r="A60" s="179"/>
      <c r="B60" s="180"/>
      <c r="C60" s="181"/>
      <c r="D60" s="181"/>
      <c r="E60" s="181"/>
      <c r="F60" s="181"/>
      <c r="G60" s="181"/>
      <c r="H60" s="181"/>
      <c r="I60" s="181"/>
      <c r="J60" s="194"/>
      <c r="K60" s="182"/>
      <c r="L60" s="182"/>
      <c r="M60" s="195"/>
      <c r="N60" s="195"/>
      <c r="O60" s="195"/>
      <c r="P60" s="195"/>
      <c r="Q60" s="195"/>
      <c r="R60" s="195"/>
      <c r="S60" s="195"/>
    </row>
    <row r="61" spans="1:19" x14ac:dyDescent="0.25">
      <c r="A61" s="171" t="s">
        <v>215</v>
      </c>
      <c r="B61" s="172">
        <v>2023</v>
      </c>
      <c r="C61" s="162">
        <v>16.71</v>
      </c>
      <c r="D61" s="162">
        <v>23.77</v>
      </c>
      <c r="E61" s="162">
        <v>19.25</v>
      </c>
      <c r="F61" s="162">
        <v>16.010000000000002</v>
      </c>
      <c r="G61" s="162">
        <v>0</v>
      </c>
      <c r="H61" s="162">
        <v>21.18</v>
      </c>
      <c r="I61" s="162"/>
      <c r="J61" s="163"/>
      <c r="K61" s="162"/>
      <c r="L61" s="162"/>
      <c r="M61" s="164"/>
      <c r="N61" s="164"/>
      <c r="O61" s="164"/>
      <c r="P61" s="164"/>
      <c r="Q61" s="164"/>
      <c r="R61" s="164"/>
      <c r="S61" s="164"/>
    </row>
    <row r="62" spans="1:19" x14ac:dyDescent="0.25">
      <c r="A62" s="186" t="s">
        <v>215</v>
      </c>
      <c r="B62" s="187">
        <v>2024</v>
      </c>
      <c r="C62" s="165"/>
      <c r="D62" s="165"/>
      <c r="E62" s="165"/>
      <c r="F62" s="165"/>
      <c r="G62" s="165"/>
      <c r="H62" s="165"/>
      <c r="I62" s="165"/>
      <c r="J62" s="166"/>
      <c r="K62" s="165"/>
      <c r="L62" s="165"/>
      <c r="M62" s="167"/>
      <c r="N62" s="167"/>
      <c r="O62" s="167"/>
      <c r="P62" s="167"/>
      <c r="Q62" s="167"/>
      <c r="R62" s="167"/>
      <c r="S62" s="167"/>
    </row>
    <row r="63" spans="1:19" x14ac:dyDescent="0.25">
      <c r="A63" s="171" t="s">
        <v>236</v>
      </c>
      <c r="B63" s="172">
        <v>2023</v>
      </c>
      <c r="C63" s="162">
        <v>17.125999999999998</v>
      </c>
      <c r="D63" s="162">
        <v>24.714025974025976</v>
      </c>
      <c r="E63" s="162">
        <v>14.412041884816752</v>
      </c>
      <c r="F63" s="162">
        <v>16.323</v>
      </c>
      <c r="G63" s="162">
        <v>30.776</v>
      </c>
      <c r="H63" s="162">
        <v>21.623595505617974</v>
      </c>
      <c r="I63" s="162"/>
      <c r="J63" s="163"/>
      <c r="K63" s="162"/>
      <c r="L63" s="162"/>
      <c r="M63" s="164"/>
      <c r="N63" s="164"/>
      <c r="O63" s="164"/>
      <c r="P63" s="164"/>
      <c r="Q63" s="164"/>
      <c r="R63" s="164"/>
      <c r="S63" s="164"/>
    </row>
    <row r="64" spans="1:19" x14ac:dyDescent="0.25">
      <c r="A64" s="186" t="s">
        <v>236</v>
      </c>
      <c r="B64" s="187">
        <v>2023</v>
      </c>
      <c r="C64" s="165">
        <v>18.07</v>
      </c>
      <c r="D64" s="165">
        <v>26.07</v>
      </c>
      <c r="E64" s="165"/>
      <c r="F64" s="165">
        <v>17.22</v>
      </c>
      <c r="G64" s="165"/>
      <c r="H64" s="165"/>
      <c r="I64" s="165"/>
      <c r="J64" s="166"/>
      <c r="K64" s="165"/>
      <c r="L64" s="165"/>
      <c r="M64" s="167"/>
      <c r="N64" s="167"/>
      <c r="O64" s="167"/>
      <c r="P64" s="167"/>
      <c r="Q64" s="167"/>
      <c r="R64" s="167"/>
      <c r="S64" s="167"/>
    </row>
  </sheetData>
  <sheetProtection algorithmName="SHA-512" hashValue="IAf4SUrUgobTqXFWf9eHV+Nk7Wj6P+q6PyWCuS8jFm+cQFB+pPKBXDU7G9LUGRF7Ar5INQCUpDTSQVbD0WQWGg==" saltValue="aIIT7HD4UYi6R6HpnR+OZ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2022-02-02T08:04:12Z</cp:lastPrinted>
  <dcterms:created xsi:type="dcterms:W3CDTF">2007-01-02T12:57:15Z</dcterms:created>
  <dcterms:modified xsi:type="dcterms:W3CDTF">2024-03-05T21:34:06Z</dcterms:modified>
</cp:coreProperties>
</file>